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erver\002_管理本部共有\102_IRチーム\01_IR（プレス・決算・HP）\05_HP\02_HP掲載エクセルシート\20190312掲載_第17期決算\"/>
    </mc:Choice>
  </mc:AlternateContent>
  <bookViews>
    <workbookView xWindow="0" yWindow="0" windowWidth="24000" windowHeight="9900" tabRatio="737"/>
  </bookViews>
  <sheets>
    <sheet name="帳簿価格" sheetId="1" r:id="rId1"/>
    <sheet name="【第9期】新規取得" sheetId="31" state="hidden" r:id="rId2"/>
    <sheet name="【第9期】物件別CAPEX" sheetId="32" state="hidden" r:id="rId3"/>
    <sheet name="【第9期】物件別収支" sheetId="33" state="hidden" r:id="rId4"/>
    <sheet name="【第9期】信託建仮" sheetId="35" state="hidden" r:id="rId5"/>
    <sheet name="高島平他2物件原価算入不動産取得税" sheetId="38" state="hidden" r:id="rId6"/>
    <sheet name="売却原価内訳表" sheetId="40"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s>
  <definedNames>
    <definedName name="___JV1">#REF!</definedName>
    <definedName name="___JV2">#REF!</definedName>
    <definedName name="___lk01">#REF!</definedName>
    <definedName name="___lk02">#REF!</definedName>
    <definedName name="___lk03">#REF!</definedName>
    <definedName name="___lk05">#REF!</definedName>
    <definedName name="___SUP1">#REF!</definedName>
    <definedName name="___SUP2">#REF!</definedName>
    <definedName name="__123Graph_A" hidden="1">[1]A!$G$85:$O$85</definedName>
    <definedName name="__123Graph_X" hidden="1">[1]A!$G$84:$O$84</definedName>
    <definedName name="__A２００００">#REF!</definedName>
    <definedName name="__JV1">#REF!</definedName>
    <definedName name="__JV2">#REF!</definedName>
    <definedName name="__lk01">#REF!</definedName>
    <definedName name="__lk02">#REF!</definedName>
    <definedName name="__lk03">#REF!</definedName>
    <definedName name="__lk05">#REF!</definedName>
    <definedName name="__SUP1">#REF!</definedName>
    <definedName name="__SUP2">#REF!</definedName>
    <definedName name="_1">#REF!</definedName>
    <definedName name="_10H17_">#REF!</definedName>
    <definedName name="_11H18_">#REF!</definedName>
    <definedName name="_12H19_">#REF!</definedName>
    <definedName name="_13H2_">#REF!</definedName>
    <definedName name="_14H20_">#REF!</definedName>
    <definedName name="_15H3_">#REF!</definedName>
    <definedName name="_16H4_">#REF!</definedName>
    <definedName name="_17H5_">#REF!</definedName>
    <definedName name="_18H6_">#REF!</definedName>
    <definedName name="_19n2_">#REF!</definedName>
    <definedName name="_1A２００００_">#REF!</definedName>
    <definedName name="_20n3_">#REF!</definedName>
    <definedName name="_21n30_">#REF!</definedName>
    <definedName name="_22S1_">#REF!</definedName>
    <definedName name="_23S2_">#REF!</definedName>
    <definedName name="_24Z11_">#REF!</definedName>
    <definedName name="_25Z12_">#REF!</definedName>
    <definedName name="_26Z13_">#REF!</definedName>
    <definedName name="_27Z14_">#REF!</definedName>
    <definedName name="_28Z15_">#REF!</definedName>
    <definedName name="_29Z16_">#REF!</definedName>
    <definedName name="_2ｇ2_">#REF!</definedName>
    <definedName name="_30Z17_">#REF!</definedName>
    <definedName name="_31Z18_">#REF!</definedName>
    <definedName name="_32Z19_">#REF!</definedName>
    <definedName name="_33Z20_">#REF!</definedName>
    <definedName name="_34Z21_">#REF!</definedName>
    <definedName name="_35Z22_">#REF!</definedName>
    <definedName name="_36Z23_">#REF!</definedName>
    <definedName name="_37Z24_">#REF!</definedName>
    <definedName name="_38Z25_">#REF!</definedName>
    <definedName name="_39Z26_">#REF!</definedName>
    <definedName name="_3H1_">#REF!</definedName>
    <definedName name="_40Z27_">#REF!</definedName>
    <definedName name="_41Z28_">#REF!</definedName>
    <definedName name="_42Z29_">#REF!</definedName>
    <definedName name="_43Z30_">#REF!</definedName>
    <definedName name="_44Z31_">#REF!</definedName>
    <definedName name="_45Z32_">#REF!</definedName>
    <definedName name="_46Z33_">#REF!</definedName>
    <definedName name="_47Z34_">#REF!</definedName>
    <definedName name="_48Z35_">#REF!</definedName>
    <definedName name="_49Z36_">#REF!</definedName>
    <definedName name="_4A２００００_">#REF!</definedName>
    <definedName name="_4H10_">#REF!</definedName>
    <definedName name="_50Z37_">#REF!</definedName>
    <definedName name="_51Z38_">#REF!</definedName>
    <definedName name="_52Z39_">#REF!</definedName>
    <definedName name="_53Z40_">#REF!</definedName>
    <definedName name="_54決算収支一覧_2010_10">#REF!</definedName>
    <definedName name="_5H12_">#REF!</definedName>
    <definedName name="_6H13_">#REF!</definedName>
    <definedName name="_7H14_">#REF!</definedName>
    <definedName name="_8H15_">#REF!</definedName>
    <definedName name="_9H16_">#REF!</definedName>
    <definedName name="_A２００００">#REF!</definedName>
    <definedName name="_aeg1">#REF!</definedName>
    <definedName name="_aeg2">#REF!</definedName>
    <definedName name="_aeg3">#REF!</definedName>
    <definedName name="_aeg4">#REF!</definedName>
    <definedName name="_aeg5">#REF!</definedName>
    <definedName name="_aeg6">#REF!</definedName>
    <definedName name="_ALL2">'[2]建物概要 (2)'!$A$6:$IV$48</definedName>
    <definedName name="_ALL3">[3]仲介業者!$A$4:$C$1838</definedName>
    <definedName name="_arg1">#REF!</definedName>
    <definedName name="_arg2">#REF!</definedName>
    <definedName name="_arg3">#REF!</definedName>
    <definedName name="_arg4">#REF!</definedName>
    <definedName name="_arg5">#REF!</definedName>
    <definedName name="_arg6">#REF!</definedName>
    <definedName name="_c1">#REF!</definedName>
    <definedName name="_c2">#REF!</definedName>
    <definedName name="_Fill" hidden="1">#REF!</definedName>
    <definedName name="_xlnm._FilterDatabase" localSheetId="2" hidden="1">【第9期】物件別CAPEX!$A$2:$S$228</definedName>
    <definedName name="_xlnm._FilterDatabase" localSheetId="5" hidden="1">高島平他2物件原価算入不動産取得税!$A$1:$U$14</definedName>
    <definedName name="_xlnm._FilterDatabase" localSheetId="0" hidden="1">帳簿価格!$B$6:$X$6</definedName>
    <definedName name="_JV1">#REF!</definedName>
    <definedName name="_JV2">#REF!</definedName>
    <definedName name="_Key1" hidden="1">[4]ＭＦ!#REF!</definedName>
    <definedName name="_Key2" hidden="1">[4]ＭＦ!#REF!</definedName>
    <definedName name="_LinkPic_26DEEAB3B2034B3694E7FFBF23B66D8B">[5]COPY!$B$1:$Q$48</definedName>
    <definedName name="_LinkPic_46DC21A52D564308800241CAD6C4CF6E">[6]Artis!$Q$28:$R$28</definedName>
    <definedName name="_LinkPic_8674966E1C994D25A27FF39437EE2143">[5]COPY!$B$1:$Q$49</definedName>
    <definedName name="_LinkPic_98406391A0814B1E9E73AE4D90FF6D86">[5]COPY!$B$1:$Q$22</definedName>
    <definedName name="_LinkPic_ED1DE140F1BC49CEB347F47D1BFA1051">[5]COPY!$B$27:$Q$48</definedName>
    <definedName name="_lk01">#REF!</definedName>
    <definedName name="_lk02">#REF!</definedName>
    <definedName name="_lk03">#REF!</definedName>
    <definedName name="_lk05">#REF!</definedName>
    <definedName name="_LK1">#REF!</definedName>
    <definedName name="_LK2">#REF!</definedName>
    <definedName name="_M4">#REF!</definedName>
    <definedName name="_nen1">#REF!</definedName>
    <definedName name="_nen2">#REF!</definedName>
    <definedName name="_NN1">#REF!</definedName>
    <definedName name="_NN2">#REF!</definedName>
    <definedName name="_NN3">#REF!</definedName>
    <definedName name="_NO2">#REF!</definedName>
    <definedName name="_NO3">#REF!</definedName>
    <definedName name="_Order1" hidden="1">255</definedName>
    <definedName name="_Order2" hidden="1">255</definedName>
    <definedName name="_pic1">"図 23"</definedName>
    <definedName name="_pro1">[7]その他の精算!#REF!</definedName>
    <definedName name="_ｒ">#REF!</definedName>
    <definedName name="_RE1">#REF!</definedName>
    <definedName name="_Sort" hidden="1">#REF!</definedName>
    <definedName name="_SUP1">#REF!</definedName>
    <definedName name="_SUP2">#REF!</definedName>
    <definedName name="_TA2" localSheetId="1">#REF!</definedName>
    <definedName name="_TA2" localSheetId="2">#REF!</definedName>
    <definedName name="_TA2">#REF!</definedName>
    <definedName name="_Table1_In1" hidden="1">#REF!</definedName>
    <definedName name="_Table1_Out" hidden="1">#REF!</definedName>
    <definedName name="_Table2_In1" hidden="1">#REF!</definedName>
    <definedName name="_Table2_Out" hidden="1">#REF!</definedName>
    <definedName name="\a">[8]限定査定!#REF!</definedName>
    <definedName name="\b">[8]限定査定!#REF!</definedName>
    <definedName name="\c">#REF!</definedName>
    <definedName name="\i">#REF!</definedName>
    <definedName name="\P">#REF!</definedName>
    <definedName name="\s">#REF!</definedName>
    <definedName name="\v">#REF!</definedName>
    <definedName name="\x">#REF!</definedName>
    <definedName name="\z">#REF!</definedName>
    <definedName name="○×">[9]ﾘｽﾄ!$D$3:$D$5</definedName>
    <definedName name="a">#REF!</definedName>
    <definedName name="aa">#REF!</definedName>
    <definedName name="aaa" hidden="1">[10]A!$H$605:$H$606</definedName>
    <definedName name="aaaa" hidden="1">[10]A!$I$75:$I$98</definedName>
    <definedName name="aaaaa" hidden="1">[10]A!$C$715:$C$726</definedName>
    <definedName name="ABC">#REF!</definedName>
    <definedName name="ACA_EQUITY">#REF!</definedName>
    <definedName name="ACA_OWN">#REF!</definedName>
    <definedName name="Access_Button" hidden="1">"ＴＰ総括表_ビルデータ_List"</definedName>
    <definedName name="AccessDatabase" hidden="1">"E:\Ｔ・PROJECT\ＴＰ総括表.mdb"</definedName>
    <definedName name="accost">#REF!</definedName>
    <definedName name="ActFAR">#REF!</definedName>
    <definedName name="Actual" localSheetId="1">[11]List!$B$5:$B$11</definedName>
    <definedName name="Actual" localSheetId="2">[12]List!$B$5:$B$11</definedName>
    <definedName name="Actual">[13]List!$B$5:$B$11</definedName>
    <definedName name="Actual1">[14]実績比較!$F$13:$F$22,[14]実績比較!$F$25:$F$34</definedName>
    <definedName name="Actual10">[14]実績比較!$AP$13:$AP$22,[14]実績比較!$AP$25:$AP$34</definedName>
    <definedName name="Actual11">[14]実績比較!$AP$13:$AP$22,[14]実績比較!$AP$25:$AP$34,[14]実績比較!$AT$13:$AT$22,[14]実績比較!$AT$25:$AT$34</definedName>
    <definedName name="Actual12">[14]実績比較!$AX$13:$AX$22,[14]実績比較!$AX$25:$AX$34</definedName>
    <definedName name="Actual2">[14]実績比較!$J$13:$J$22,[14]実績比較!$J$25:$J$34</definedName>
    <definedName name="Actual3">[14]実績比較!$N$13:$N$22,[14]実績比較!$N$25:$N$34</definedName>
    <definedName name="Actual4">[14]実績比較!$R$13:$R$22,[14]実績比較!$R$25:$R$34</definedName>
    <definedName name="Actual5">[14]実績比較!$V$13:$V$22,[14]実績比較!$V$25:$V$34</definedName>
    <definedName name="Actual6">[14]実績比較!$Z$13:$Z$22,[14]実績比較!$Z$25:$Z$34</definedName>
    <definedName name="Actual7">[14]実績比較!$AD$13:$AD$22,[14]実績比較!$AD$25:$AD$34</definedName>
    <definedName name="Actual8">[14]実績比較!$AH$13:$AH$22,[14]実績比較!$AH$25:$AH$34</definedName>
    <definedName name="Actual9">[14]実績比較!$AL$13:$AL$22,[14]実績比較!$AL$25:$AL$34</definedName>
    <definedName name="ACTUALS_LOOK_UP_TABLE">#REF!</definedName>
    <definedName name="Actual前提条件">[14]実績比較!$F$6:$F$7,[14]実績比較!$J$6:$J$7,[14]実績比較!$N$6:$N$7,[14]実績比較!$R$6:$R$7,[14]実績比較!$V$6:$V$7,[14]実績比較!$Z$6:$Z$7,[14]実績比較!$AD$6:$AD$7,[14]実績比較!$AH$6:$AH$7,[14]実績比較!$AL$6:$AL$7,[14]実績比較!$AP$6:$AP$7,[14]実績比較!$AT$6:$AT$7,[14]実績比較!$AX$6:$AX$7</definedName>
    <definedName name="ADDRESS">#REF!</definedName>
    <definedName name="afuhkd" hidden="1">{"ｹﾝﾄ（M)",#N/A,FALSE,"収支・日割";"ｹﾝﾄ（RD)",#N/A,FALSE,"収支・日割";"ｹﾝﾄ（PMC)",#N/A,FALSE,"収支・日割"}</definedName>
    <definedName name="All">#REF!</definedName>
    <definedName name="ALLIN">#REF!</definedName>
    <definedName name="ALTERNATIVE_HOLD_PERIOD">'[15]Strategy 1'!#REF!</definedName>
    <definedName name="ALTERNATIVE_NOI_AFTER_TAXES">'[15]Strategy 1'!#REF!</definedName>
    <definedName name="altv">#REF!</definedName>
    <definedName name="AMORT_TERM_3">[16]Pricing!#REF!</definedName>
    <definedName name="AMORT_TERM3">[16]Pricing!#REF!</definedName>
    <definedName name="ANN._RATE_INCR.">[17]Sheet1!#REF!</definedName>
    <definedName name="ANN_NOI">[16]Pricing!#REF!</definedName>
    <definedName name="annual_yield">[16]Pricing!#REF!</definedName>
    <definedName name="anscount" hidden="1">3</definedName>
    <definedName name="aojdgo" localSheetId="1" hidden="1">{"Actual",#N/A,FALSE,"(価格)";"Market",#N/A,FALSE,"(価格)";"Plan",#N/A,FALSE,"(価格)"}</definedName>
    <definedName name="aojdgo" hidden="1">{"Actual",#N/A,FALSE,"(価格)";"Market",#N/A,FALSE,"(価格)";"Plan",#N/A,FALSE,"(価格)"}</definedName>
    <definedName name="apl">#REF!</definedName>
    <definedName name="Appli">#REF!</definedName>
    <definedName name="APPLICATION">#REF!</definedName>
    <definedName name="Area">[16]Pricing!#REF!</definedName>
    <definedName name="argncf">#REF!</definedName>
    <definedName name="argnoi">#REF!</definedName>
    <definedName name="AS2DocOpenMode" hidden="1">"AS2DocumentEdit"</definedName>
    <definedName name="ase">[18]ﾚﾝﾄﾛｰﾙ!$A:$IV</definedName>
    <definedName name="Assesstable">#REF!</definedName>
    <definedName name="Asset_Mgt">[19]LevModel!$F$15</definedName>
    <definedName name="asset_name">#REF!</definedName>
    <definedName name="asset_number">#REF!</definedName>
    <definedName name="ATO">#REF!</definedName>
    <definedName name="AVGLEASETERM">#REF!</definedName>
    <definedName name="A総収入6">[14]担保物件収支報告書!#REF!</definedName>
    <definedName name="A総収入7">[14]担保物件収支報告書!#REF!</definedName>
    <definedName name="b">#REF!</definedName>
    <definedName name="b_master">[20]マスタ!$N$1:$AH$25</definedName>
    <definedName name="BACK">#REF!</definedName>
    <definedName name="Base">#REF!</definedName>
    <definedName name="BB">#REF!</definedName>
    <definedName name="bbb" hidden="1">[10]A!$E$87:$E$98</definedName>
    <definedName name="bbbb" hidden="1">[10]A!$K$75:$K$98</definedName>
    <definedName name="bbbbb" hidden="1">[10]A!$D$715:$D$726</definedName>
    <definedName name="ＢＫ">#REF!</definedName>
    <definedName name="bld">#REF!</definedName>
    <definedName name="BLDG_TB">#REF!</definedName>
    <definedName name="BLDGFOOT">#REF!</definedName>
    <definedName name="BLDGSF">#REF!</definedName>
    <definedName name="BLDGSM">#REF!</definedName>
    <definedName name="BLDGTB">#REF!</definedName>
    <definedName name="BLPH10" hidden="1">#REF!</definedName>
    <definedName name="BLPH11" hidden="1">#REF!</definedName>
    <definedName name="BLPH12" hidden="1">#REF!</definedName>
    <definedName name="BLPH13" hidden="1">#REF!</definedName>
    <definedName name="BLPH14" hidden="1">#REF!</definedName>
    <definedName name="BLPH15" hidden="1">#REF!</definedName>
    <definedName name="BLPH16" hidden="1">#REF!</definedName>
    <definedName name="BLPH17" hidden="1">#REF!</definedName>
    <definedName name="BLPH18" hidden="1">#REF!</definedName>
    <definedName name="BLPH7" hidden="1">#REF!</definedName>
    <definedName name="BLPH8" hidden="1">#REF!</definedName>
    <definedName name="BLPH9" hidden="1">#REF!</definedName>
    <definedName name="bltv">#REF!</definedName>
    <definedName name="B管理費用合計6">[14]担保物件収支報告書!#REF!</definedName>
    <definedName name="B管理費用合計7">[14]担保物件収支報告書!#REF!</definedName>
    <definedName name="CAP_RATE_NB_ANALYSIS">[16]Pricing!#REF!</definedName>
    <definedName name="CAP_YEAR">[16]Pricing!#REF!</definedName>
    <definedName name="CapEx">[16]Pricing!#REF!</definedName>
    <definedName name="capres">#REF!</definedName>
    <definedName name="CASE">'[15]Strategy 1'!#REF!</definedName>
    <definedName name="CASE_INPUTS">#REF!</definedName>
    <definedName name="CASE_NUMBER">[17]Sheet1!$E$7</definedName>
    <definedName name="CASHCREDIT">#REF!</definedName>
    <definedName name="CASHFLOW">#REF!</definedName>
    <definedName name="CC">#REF!</definedName>
    <definedName name="CCC">#REF!</definedName>
    <definedName name="cccc" hidden="1">[10]A!$E$715:$E$726</definedName>
    <definedName name="CF_File">[16]Pricing!#REF!</definedName>
    <definedName name="CF集系">#REF!</definedName>
    <definedName name="Check_1">[16]Pricing!#REF!</definedName>
    <definedName name="Check_2">[16]Pricing!#REF!</definedName>
    <definedName name="Check_3">[16]Pricing!#REF!</definedName>
    <definedName name="CITY">#REF!</definedName>
    <definedName name="CLEAR1">[16]Pricing!#REF!</definedName>
    <definedName name="CLIP更一時金">#REF!</definedName>
    <definedName name="CLIP更査定">#REF!</definedName>
    <definedName name="CLIP更査定表">#REF!</definedName>
    <definedName name="CLIP更査定文">#REF!</definedName>
    <definedName name="CLIP更総費用">#REF!</definedName>
    <definedName name="CLIP更注意">#REF!</definedName>
    <definedName name="CLIP更年額">#REF!</definedName>
    <definedName name="CLIP更表題">#REF!</definedName>
    <definedName name="Clr_Collateral">[21]Collateral!$E$8:$J$14,[21]Collateral!$E$16:$E$21,[21]Collateral!$H$16:$H$21,[21]Collateral!$E$23,[21]Collateral!$E$24:$J$25,[21]Collateral!$G$23,[21]Collateral!$F$26:$F$28,[21]Collateral!$E$28,[21]Collateral!$E$30:$E$41,[21]Collateral!$G$31,[21]Collateral!$I$31,[21]Collateral!$B$45:$J$48</definedName>
    <definedName name="Clr_Replacement">[21]Replacement!$E$7:$M$10,[21]Replacement!$E$12:$M$14,[21]Replacement!$C$65,[21]Replacement!$E$22:$F$22,[21]Replacement!$L$19:$L$21</definedName>
    <definedName name="CODE">[22]List!$C$3:$C$69</definedName>
    <definedName name="code_combinations_in_use">#REF!</definedName>
    <definedName name="contype">#REF!</definedName>
    <definedName name="COPY1">[16]Pricing!#REF!</definedName>
    <definedName name="COPY2">[16]Pricing!#REF!</definedName>
    <definedName name="cost">#REF!</definedName>
    <definedName name="count">#REF!</definedName>
    <definedName name="_xlnm.Criteria">#REF!</definedName>
    <definedName name="C物件収支6">[14]担保物件収支報告書!#REF!</definedName>
    <definedName name="C物件収支7">[14]担保物件収支報告書!#REF!</definedName>
    <definedName name="d">#REF!</definedName>
    <definedName name="data">[23]Data!$A:$IV</definedName>
    <definedName name="Data1">#REF!</definedName>
    <definedName name="DATA2">#REF!</definedName>
    <definedName name="DATA3">#REF!</definedName>
    <definedName name="_xlnm.Database" localSheetId="2">#REF!</definedName>
    <definedName name="_xlnm.Database">#REF!</definedName>
    <definedName name="datebase">'[24]Expense Schedule (4)'!$F$8:$Q$22</definedName>
    <definedName name="DB">#REF!</definedName>
    <definedName name="DEAL_">#REF!</definedName>
    <definedName name="DEAL_ALLOCATION_INPUTS">#REF!</definedName>
    <definedName name="debt">#REF!</definedName>
    <definedName name="debt_exit">#REF!</definedName>
    <definedName name="Debt_Pct">#REF!</definedName>
    <definedName name="Debt_Pct_P">[16]Pricing!#REF!</definedName>
    <definedName name="demo_exit">#REF!</definedName>
    <definedName name="demo_land_per_tsubo">#REF!</definedName>
    <definedName name="deta">#REF!</definedName>
    <definedName name="DE各種積立金6">[14]担保物件収支報告書!#REF!</definedName>
    <definedName name="DE各種積立金7">[14]担保物件収支報告書!#REF!</definedName>
    <definedName name="DIRECTORY">#REF!</definedName>
    <definedName name="dispyear">#REF!</definedName>
    <definedName name="DISTSTATION">#REF!</definedName>
    <definedName name="downtime">#REF!</definedName>
    <definedName name="dsc">#REF!</definedName>
    <definedName name="dscr">#REF!</definedName>
    <definedName name="DSCR年月">'[25]浜松プラザ年次予算(2005.02～）'!$G$91,'[25]浜松プラザ年次予算(2005.02～）'!$J$91,'[25]浜松プラザ年次予算(2005.02～）'!$M$91,'[25]浜松プラザ年次予算(2005.02～）'!$P$91</definedName>
    <definedName name="Dummy" localSheetId="1">[11]List!$G$4:$G$11</definedName>
    <definedName name="Dummy" localSheetId="2">[12]List!$G$4:$G$11</definedName>
    <definedName name="Dummy">[26]List!$G$4:$G$11</definedName>
    <definedName name="e">#REF!</definedName>
    <definedName name="EAFF1">[27]合計!#REF!</definedName>
    <definedName name="EAFF2">[27]合計!#REF!</definedName>
    <definedName name="EAFF3">[27]合計!#REF!</definedName>
    <definedName name="EAFF4">[27]合計!#REF!</definedName>
    <definedName name="earth">#REF!</definedName>
    <definedName name="ecap">#REF!</definedName>
    <definedName name="ee">#REF!</definedName>
    <definedName name="eff">#REF!</definedName>
    <definedName name="EFFECTIVE_FIRST_LOAN_INTEREST_RATE">[16]Pricing!#REF!</definedName>
    <definedName name="EFFFAR">#REF!</definedName>
    <definedName name="efficient">#REF!</definedName>
    <definedName name="EFFO1">[27]合計!#REF!</definedName>
    <definedName name="EFFO2">[27]合計!#REF!</definedName>
    <definedName name="EFFO3">[27]合計!#REF!</definedName>
    <definedName name="EFFO4">[27]合計!#REF!</definedName>
    <definedName name="ENDORSEMENT">#REF!</definedName>
    <definedName name="equity">#REF!</definedName>
    <definedName name="er">[28]Fire!#REF!</definedName>
    <definedName name="ERBS1">[27]合計!#REF!</definedName>
    <definedName name="ERBS2">[27]合計!#REF!</definedName>
    <definedName name="ERBS3">[27]合計!#REF!</definedName>
    <definedName name="ERBS4">[27]合計!#REF!</definedName>
    <definedName name="EROE1">[27]合計!#REF!</definedName>
    <definedName name="EROE2">[27]合計!#REF!</definedName>
    <definedName name="EROE3">[27]合計!#REF!</definedName>
    <definedName name="EROE4">[27]合計!#REF!</definedName>
    <definedName name="ESNR1">[27]合計!#REF!</definedName>
    <definedName name="ESNR2">[27]合計!#REF!</definedName>
    <definedName name="etc">[29]etc!$A$5:$G$25</definedName>
    <definedName name="ETR">'[30]Macro Codes'!$E$17</definedName>
    <definedName name="excap">#REF!</definedName>
    <definedName name="EXCHANGE_RATE">#REF!</definedName>
    <definedName name="exit">#REF!</definedName>
    <definedName name="EXIT_CAP">[16]Pricing!#REF!</definedName>
    <definedName name="EXIT_CAP_P">[16]Pricing!#REF!</definedName>
    <definedName name="Exit_Exit_Cap">[16]Pricing!#REF!</definedName>
    <definedName name="exp">#REF!</definedName>
    <definedName name="_xlnm.Extract">#REF!</definedName>
    <definedName name="f">#REF!</definedName>
    <definedName name="fakdhkl" localSheetId="1">{"Client Name or Project Name"}</definedName>
    <definedName name="fakdhkl">{"Client Name or Project Name"}</definedName>
    <definedName name="FAR">#REF!</definedName>
    <definedName name="fee">#REF!</definedName>
    <definedName name="Fee中途変更">#REF!</definedName>
    <definedName name="FFFFF">#REF!</definedName>
    <definedName name="final">#REF!</definedName>
    <definedName name="FINANCING_FEES">[17]Sheet1!#REF!</definedName>
    <definedName name="Fire">#REF!</definedName>
    <definedName name="FIRST_LOAN">#REF!</definedName>
    <definedName name="FISCALDAY">#REF!</definedName>
    <definedName name="FISCALMONTH">#REF!</definedName>
    <definedName name="FISCALYEAR">#REF!</definedName>
    <definedName name="floor">#REF!</definedName>
    <definedName name="ft">#REF!</definedName>
    <definedName name="FUND_NOI">#REF!</definedName>
    <definedName name="FUND_OF_FUNDS_CARRIED_INTEREST">'[15]Strategy 1'!#REF!</definedName>
    <definedName name="FUND_OF_FUNDS_HURDLE_RATE">'[15]Strategy 1'!#REF!</definedName>
    <definedName name="FUND_OF_FUNDS_MGMT_FEE">'[15]Strategy 1'!#REF!</definedName>
    <definedName name="FUND_OF_FUNDS_PLACEMENT_EXPENSE">'[15]Strategy 1'!#REF!</definedName>
    <definedName name="FUND_OF_FUNDS_TARGET_IRR">'[15]Strategy 1'!#REF!</definedName>
    <definedName name="F物件収支6">[14]担保物件収支報告書!#REF!</definedName>
    <definedName name="F物件収支7">[14]担保物件収支報告書!#REF!</definedName>
    <definedName name="g">#REF!</definedName>
    <definedName name="GBA">#REF!</definedName>
    <definedName name="gcap">#REF!</definedName>
    <definedName name="GFA">#REF!</definedName>
    <definedName name="GG">#REF!</definedName>
    <definedName name="GMO_NOI">'[15]Strategy 1'!#REF!</definedName>
    <definedName name="GMO_NOI_AFTER_TAXES">'[15]Strategy 1'!#REF!</definedName>
    <definedName name="GP_Check_1">[16]Pricing!#REF!</definedName>
    <definedName name="GP_Check_2">[16]Pricing!#REF!</definedName>
    <definedName name="GP_Check_3">[16]Pricing!#REF!</definedName>
    <definedName name="GT">#REF!</definedName>
    <definedName name="GTsubo">#REF!</definedName>
    <definedName name="G借主関連費用6">[14]担保物件収支報告書!#REF!</definedName>
    <definedName name="G借主関連費用7">[14]担保物件収支報告書!#REF!</definedName>
    <definedName name="h">#REF!</definedName>
    <definedName name="H13年度投資用ﾋﾞﾙ販売条件">#REF!</definedName>
    <definedName name="HA">[29]HA行!$A$4:$E$220</definedName>
    <definedName name="HARVEST_RETURN_INPUTS">#REF!</definedName>
    <definedName name="hedge">#REF!</definedName>
    <definedName name="hkd">'[31]Tier 1'!#REF!</definedName>
    <definedName name="HOLD_PERIOD">#REF!</definedName>
    <definedName name="HOLD_PERIOD_P">[16]Pricing!#REF!</definedName>
    <definedName name="Hold_Period_P2">[16]Pricing!#REF!</definedName>
    <definedName name="HOME">#REF!</definedName>
    <definedName name="HYOU3">#REF!</definedName>
    <definedName name="H物件関連費用6">[14]担保物件収支報告書!#REF!</definedName>
    <definedName name="H物件関連費用7">[14]担保物件収支報告書!#REF!</definedName>
    <definedName name="i">#REF!</definedName>
    <definedName name="I.NetCash6">[14]担保物件収支報告書!#REF!</definedName>
    <definedName name="I.NetCash7">[14]担保物件収支報告書!#REF!</definedName>
    <definedName name="IBJ">#REF!</definedName>
    <definedName name="II">#REF!</definedName>
    <definedName name="IMPL_EXIT_CAP_P">[16]Pricing!#REF!</definedName>
    <definedName name="IMPLIED_EX_CAP">[16]Pricing!#REF!</definedName>
    <definedName name="IMPLIED_EXIT_CAP">[17]Sheet1!#REF!</definedName>
    <definedName name="imv_kamoku_category">#REF!</definedName>
    <definedName name="imv_original_summary">#REF!</definedName>
    <definedName name="incomeall">[7]その他の精算!#REF!</definedName>
    <definedName name="INPLACETB">#REF!</definedName>
    <definedName name="INST_EXIT_CAP">[17]Sheet1!#REF!</definedName>
    <definedName name="INSTRUCTIONS">#REF!</definedName>
    <definedName name="int">#REF!</definedName>
    <definedName name="INT_RATE_P">[16]Pricing!#REF!</definedName>
    <definedName name="ints">#REF!</definedName>
    <definedName name="IO_YEARS">#REF!</definedName>
    <definedName name="IO_YEARS_2">#REF!</definedName>
    <definedName name="IO_YEARS_3">#REF!</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rr_achieved">#REF!</definedName>
    <definedName name="IS_HELD">#REF!</definedName>
    <definedName name="j">#REF!</definedName>
    <definedName name="japan">#REF!</definedName>
    <definedName name="JJJ" localSheetId="1">{"Client Name or Project Name"}</definedName>
    <definedName name="JJJ">{"Client Name or Project Name"}</definedName>
    <definedName name="jklsfd">[28]Fire!#REF!</definedName>
    <definedName name="jor">#REF!</definedName>
    <definedName name="jpy">'[31]Tier 1'!#REF!</definedName>
    <definedName name="k">#REF!</definedName>
    <definedName name="KA">[29]KA行!$A$1:$E$148</definedName>
    <definedName name="KEI">#REF!</definedName>
    <definedName name="ｋｋｋ">'[32]年次予算（～2005.01）'!$S$9:$S$10,'[32]年次予算（～2005.01）'!$S$15:$S$24,'[32]年次予算（～2005.01）'!$S$27:$S$36,'[32]年次予算（～2005.01）'!$S$41:$S$45,'[32]年次予算（～2005.01）'!$S$53:$S$57,'[32]年次予算（～2005.01）'!$S$60:$S$64,'[32]年次予算（～2005.01）'!$S$72:$S$76,'[32]年次予算（～2005.01）'!$S$79:$S$83</definedName>
    <definedName name="KPMG_2">#REF!</definedName>
    <definedName name="KRHG1">[27]合計!#REF!</definedName>
    <definedName name="KRHG2">[27]合計!#REF!</definedName>
    <definedName name="KRHG3">[27]合計!#REF!</definedName>
    <definedName name="KRHG4">[27]合計!#REF!</definedName>
    <definedName name="KTKS1">[27]合計!#REF!</definedName>
    <definedName name="KTKS2">[27]合計!#REF!</definedName>
    <definedName name="KTKS3">[27]合計!#REF!</definedName>
    <definedName name="KTKS4">[27]合計!#REF!</definedName>
    <definedName name="L">#REF!</definedName>
    <definedName name="L_IRR_P_TX_PM">#REF!</definedName>
    <definedName name="land_area">#REF!</definedName>
    <definedName name="LAND_TB">#REF!</definedName>
    <definedName name="LandAreaSqM">[33]Collateral!$D$36</definedName>
    <definedName name="LANDSF">#REF!</definedName>
    <definedName name="LANDSM">#REF!</definedName>
    <definedName name="Landtb">#REF!</definedName>
    <definedName name="LANGUAGE">[34]Summary!$S$6</definedName>
    <definedName name="LANSM">#REF!</definedName>
    <definedName name="lcl_tmp_bunsekihyo_ws">#REF!</definedName>
    <definedName name="LIBOR">#REF!</definedName>
    <definedName name="lll" hidden="1">[1]A!$Y$105:$AI$105</definedName>
    <definedName name="LOAN_RATE">#REF!</definedName>
    <definedName name="LOAN_RATE_2">#REF!</definedName>
    <definedName name="LOAN_RATE_3">#REF!</definedName>
    <definedName name="LOAN2_RATE">#REF!</definedName>
    <definedName name="LOAN3_RATE">#REF!</definedName>
    <definedName name="loc_cond">#REF!</definedName>
    <definedName name="LOOKBACK">#REF!</definedName>
    <definedName name="lts">#REF!</definedName>
    <definedName name="ltv">#REF!</definedName>
    <definedName name="LUP">[16]Pricing!#REF!</definedName>
    <definedName name="M">#REF!</definedName>
    <definedName name="MA">[29]MA行!$A$5:$F$167</definedName>
    <definedName name="master">[20]マスタ!$D$1:$L$34</definedName>
    <definedName name="Meisho_Budget">#REF!</definedName>
    <definedName name="Meisho_Fiscal_Actuals">#REF!</definedName>
    <definedName name="Meisho_Fiscal_Budget">#REF!</definedName>
    <definedName name="Meisho_Futsuu">#REF!</definedName>
    <definedName name="Meisho_Internal_Report">#REF!</definedName>
    <definedName name="Meisho_Touza">#REF!</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LLM会社">#REF!</definedName>
    <definedName name="model_deal_period">[16]Pricing!#REF!</definedName>
    <definedName name="model_gp_carry">[16]Pricing!#REF!</definedName>
    <definedName name="model_gp_catchup_split">[16]Pricing!#REF!</definedName>
    <definedName name="model_gp_promote">[16]Pricing!#REF!</definedName>
    <definedName name="model_hurdle_rate">[16]Pricing!#REF!</definedName>
    <definedName name="model_investment">[16]Pricing!#REF!</definedName>
    <definedName name="model_terminal_amount">#REF!</definedName>
    <definedName name="n">#REF!</definedName>
    <definedName name="NA">[29]NA行!$A$6:$E$126</definedName>
    <definedName name="name">#REF!</definedName>
    <definedName name="NB_CAP_YEAR">[17]Sheet1!#REF!</definedName>
    <definedName name="NB_EXIT_CAP">[16]Pricing!#REF!</definedName>
    <definedName name="NB_EXIT_CAP_P">[16]Pricing!#REF!</definedName>
    <definedName name="NB_HOLD">[16]Pricing!#REF!</definedName>
    <definedName name="NB_NOI">[17]Sheet1!#REF!</definedName>
    <definedName name="NB_PP">[17]Sheet1!#REF!</definedName>
    <definedName name="NB_SALE_PRI">[17]Sheet1!#REF!</definedName>
    <definedName name="NB_SALE_YR">[17]Sheet1!#REF!</definedName>
    <definedName name="NBA">#REF!</definedName>
    <definedName name="ncf_yr1">#REF!</definedName>
    <definedName name="NCF_YR2">#REF!</definedName>
    <definedName name="NCF_YR3">#REF!</definedName>
    <definedName name="NCF_YR4">#REF!</definedName>
    <definedName name="NCF_YR5">#REF!</definedName>
    <definedName name="NCF_YR6">#REF!</definedName>
    <definedName name="NCF_YR7">#REF!</definedName>
    <definedName name="NCF_YR8">#REF!</definedName>
    <definedName name="NCFA1">[27]合計!#REF!</definedName>
    <definedName name="NCFA2">[27]合計!#REF!</definedName>
    <definedName name="NCFA3">[27]合計!#REF!</definedName>
    <definedName name="NCFA4">[27]合計!#REF!</definedName>
    <definedName name="NCFB1">[27]合計!#REF!</definedName>
    <definedName name="NCFB2">[27]合計!#REF!</definedName>
    <definedName name="NCFB3">[27]合計!#REF!</definedName>
    <definedName name="NCFB4">[27]合計!#REF!</definedName>
    <definedName name="ncfcf">#REF!</definedName>
    <definedName name="ncfm">#REF!</definedName>
    <definedName name="NCFS1">[27]合計!#REF!</definedName>
    <definedName name="NCFS2">[27]合計!#REF!</definedName>
    <definedName name="NCFS3">[27]合計!#REF!</definedName>
    <definedName name="NCFS4">[27]合計!#REF!</definedName>
    <definedName name="net_operating_income">#REF!</definedName>
    <definedName name="NET_PP">[17]Sheet1!#REF!</definedName>
    <definedName name="NET_SALE_PRICE">#REF!</definedName>
    <definedName name="nettsubo">#REF!</definedName>
    <definedName name="new_rent_lookup">#REF!</definedName>
    <definedName name="newequity">#REF!</definedName>
    <definedName name="NOI">#REF!</definedName>
    <definedName name="NOI_YR1">#REF!</definedName>
    <definedName name="NOI_YR2">#REF!</definedName>
    <definedName name="NOI_YR3">#REF!</definedName>
    <definedName name="NOI_YR4">#REF!</definedName>
    <definedName name="NOI_YR5">#REF!</definedName>
    <definedName name="NOI_YR6">#REF!</definedName>
    <definedName name="NOI_YR7">#REF!</definedName>
    <definedName name="NOI_YR8">#REF!</definedName>
    <definedName name="NOIA1">[27]合計!#REF!</definedName>
    <definedName name="NOIA2">[27]合計!#REF!</definedName>
    <definedName name="NOIA3">[27]合計!#REF!</definedName>
    <definedName name="NOIA4">[27]合計!#REF!</definedName>
    <definedName name="NOIB1">[27]合計!#REF!</definedName>
    <definedName name="NOIB2">[27]合計!#REF!</definedName>
    <definedName name="NOIB3">[27]合計!#REF!</definedName>
    <definedName name="NOIB4">[27]合計!#REF!</definedName>
    <definedName name="noicf">#REF!</definedName>
    <definedName name="noim">#REF!</definedName>
    <definedName name="NOIS1">[27]合計!#REF!</definedName>
    <definedName name="NOIS2">[27]合計!#REF!</definedName>
    <definedName name="NOIS3">[27]合計!#REF!</definedName>
    <definedName name="NOIS4">[27]合計!#REF!</definedName>
    <definedName name="NPV_DISC_RATE">[16]Pricing!#REF!</definedName>
    <definedName name="NRA">#REF!</definedName>
    <definedName name="NRIC_M_PROPERTY_GROUP">#REF!</definedName>
    <definedName name="nrsf">'[35]Property Information Summary'!$B$17</definedName>
    <definedName name="NRT">#REF!</definedName>
    <definedName name="Nﾛｰﾝ評価6">[14]担保物件収支報告書!#REF!</definedName>
    <definedName name="Nﾛｰﾝ評価7">[14]担保物件収支報告書!#REF!</definedName>
    <definedName name="o">#REF!</definedName>
    <definedName name="OPERATING_INCOME">'[15]Strategy 1'!#REF!</definedName>
    <definedName name="OTHER_CLOSING_COSTS">[16]Pricing!#REF!</definedName>
    <definedName name="OTHER_EQUITY">#REF!</definedName>
    <definedName name="Output">#REF!</definedName>
    <definedName name="Ownerocc">#REF!</definedName>
    <definedName name="p">#REF!</definedName>
    <definedName name="pa">#REF!</definedName>
    <definedName name="page">#REF!</definedName>
    <definedName name="page1">#REF!</definedName>
    <definedName name="page2">#REF!</definedName>
    <definedName name="page3">#REF!</definedName>
    <definedName name="page4">#REF!</definedName>
    <definedName name="parking_spaces">#REF!</definedName>
    <definedName name="PASTE1">[16]Pricing!#REF!</definedName>
    <definedName name="PASTE2">[16]Pricing!#REF!</definedName>
    <definedName name="PasteOther">#REF!</definedName>
    <definedName name="PD">#REF!</definedName>
    <definedName name="PE">#REF!</definedName>
    <definedName name="period_SALE">#REF!</definedName>
    <definedName name="PERIODICITY">[17]Sheet1!$E$15</definedName>
    <definedName name="PERIODICITY_FACTOR">#REF!</definedName>
    <definedName name="Pfd_2">[16]Pricing!#REF!</definedName>
    <definedName name="phys_cond">#REF!</definedName>
    <definedName name="pml">#REF!</definedName>
    <definedName name="pool_number">#REF!</definedName>
    <definedName name="post_code">#REF!</definedName>
    <definedName name="PP">#REF!</definedName>
    <definedName name="PPST">[16]Pricing!#REF!</definedName>
    <definedName name="pre_remeasure_sf">[17]Sheet1!#REF!</definedName>
    <definedName name="Pre_Remeasured_Total">[17]Sheet1!#REF!</definedName>
    <definedName name="Prefecture">#REF!</definedName>
    <definedName name="PRI">#REF!</definedName>
    <definedName name="_xlnm.Print_Area" localSheetId="1">【第9期】新規取得!$A$1:$W$368</definedName>
    <definedName name="_xlnm.Print_Area" localSheetId="3">【第9期】物件別収支!$1:$58</definedName>
    <definedName name="_xlnm.Print_Area" localSheetId="5">高島平他2物件原価算入不動産取得税!$A$1:$U$14</definedName>
    <definedName name="_xlnm.Print_Area">#REF!</definedName>
    <definedName name="PRINT_AREA_MI">#REF!</definedName>
    <definedName name="_xlnm.Print_Titles" localSheetId="3">【第9期】物件別収支!$2:$5</definedName>
    <definedName name="PRINT_TITLES_MI">#REF!</definedName>
    <definedName name="PRIVATE_EQUITY_CARRIED_INTEREST">'[15]Strategy 1'!#REF!</definedName>
    <definedName name="PRIVATE_EQUITY_HURDLE_RATE">'[15]Strategy 1'!#REF!</definedName>
    <definedName name="PRIVATE_EQUITY_IRR">'[15]Strategy 1'!#REF!</definedName>
    <definedName name="PRIVATE_EQUITY_MGMT_FEE">'[15]Strategy 1'!#REF!</definedName>
    <definedName name="PRIVATE_EQUITY_PLACEMENT_EXPENSE">'[15]Strategy 1'!#REF!</definedName>
    <definedName name="prns">#REF!</definedName>
    <definedName name="pro">[36]Data!$B$585:$FT$599</definedName>
    <definedName name="Proj">'[37]A-General'!$AN$14</definedName>
    <definedName name="ProjectName" localSheetId="1">{"Client Name or Project Name"}</definedName>
    <definedName name="ProjectName" localSheetId="2">{"Client Name or Project Name"}</definedName>
    <definedName name="ProjectName">{"Client Name or Project Name"}</definedName>
    <definedName name="Promo_2">[16]Pricing!#REF!</definedName>
    <definedName name="Promo_3">[16]Pricing!#REF!</definedName>
    <definedName name="prop">[38]Data!$B$2699:$BF$2768</definedName>
    <definedName name="PROPACTG1">#REF!</definedName>
    <definedName name="PROPACTG2">#REF!</definedName>
    <definedName name="PROPECON">#REF!</definedName>
    <definedName name="property">'[39]レントロール (7)'!#REF!</definedName>
    <definedName name="property_name">#REF!</definedName>
    <definedName name="property_number">#REF!</definedName>
    <definedName name="property_type">#REF!</definedName>
    <definedName name="PROPNAME">#REF!</definedName>
    <definedName name="PropType">#REF!</definedName>
    <definedName name="purch">[19]LevModel!$F$8</definedName>
    <definedName name="q">#REF!</definedName>
    <definedName name="qH12現場人件費">#REF!</definedName>
    <definedName name="qq">'[40]Rent Roll'!#REF!</definedName>
    <definedName name="Q階層別">#REF!</definedName>
    <definedName name="q担当者別ビル一覧">#REF!</definedName>
    <definedName name="RA">[29]RA行!$A$5:$E$102</definedName>
    <definedName name="rao">#REF!</definedName>
    <definedName name="RArea">[16]Pricing!#REF!</definedName>
    <definedName name="rate">#REF!</definedName>
    <definedName name="RATE_A">#REF!</definedName>
    <definedName name="RATE_B">#REF!</definedName>
    <definedName name="RATE_C">#REF!</definedName>
    <definedName name="RBM_DB01_T_SEIHIM">#REF!</definedName>
    <definedName name="REAL_ESTATE_CARRIED_INTEREST">'[15]Strategy 1'!#REF!</definedName>
    <definedName name="REAL_ESTATE_HURDLE_RATE">'[15]Strategy 1'!#REF!</definedName>
    <definedName name="REAL_ESTATE_MGMT_FEE">'[15]Strategy 1'!#REF!</definedName>
    <definedName name="REAL_ESTATE_PLACEMENT_EXPENSE">'[15]Strategy 1'!#REF!</definedName>
    <definedName name="REAL_ESTATE_TARGET_IRR">'[15]Strategy 1'!#REF!</definedName>
    <definedName name="rec_cap_rate">#REF!</definedName>
    <definedName name="rec_cv">#REF!</definedName>
    <definedName name="rec_strategy">#REF!</definedName>
    <definedName name="rec_year_sale">#REF!</definedName>
    <definedName name="reg_purch">[19]Financial!$E$23</definedName>
    <definedName name="RELEASE_PREMIUM">#REF!</definedName>
    <definedName name="RELEASE_PREMIUM_2">[16]Pricing!#REF!</definedName>
    <definedName name="RELEASE_PREMIUM_3">[16]Pricing!#REF!</definedName>
    <definedName name="Renew">[17]Sheet1!#REF!</definedName>
    <definedName name="reno">#REF!</definedName>
    <definedName name="repcost">#REF!</definedName>
    <definedName name="Reporting_Date">[41]Summary!$C$2</definedName>
    <definedName name="Res_Cap_P">[16]Pricing!#REF!</definedName>
    <definedName name="RES_NB_EXIT">[16]Pricing!#REF!</definedName>
    <definedName name="RETAXTOGGLE">#REF!</definedName>
    <definedName name="REV_LU">'[42]Revenue Assumptions'!$B$26:$E$43</definedName>
    <definedName name="revier">#REF!</definedName>
    <definedName name="ro">#REF!</definedName>
    <definedName name="ROAA1">[27]合計!#REF!</definedName>
    <definedName name="ROAA2">[27]合計!#REF!</definedName>
    <definedName name="ROAA3">[27]合計!#REF!</definedName>
    <definedName name="ROAA4">[27]合計!#REF!</definedName>
    <definedName name="ROAB1">[27]合計!#REF!</definedName>
    <definedName name="ROAB2">[27]合計!#REF!</definedName>
    <definedName name="ROAB3">[27]合計!#REF!</definedName>
    <definedName name="ROAB4">[27]合計!#REF!</definedName>
    <definedName name="ROAS1">[27]合計!#REF!</definedName>
    <definedName name="ROAS2">[27]合計!#REF!</definedName>
    <definedName name="ROAS3">[27]合計!#REF!</definedName>
    <definedName name="ROAS4">[27]合計!#REF!</definedName>
    <definedName name="ROICREDIT">#REF!</definedName>
    <definedName name="ROIIRR">#REF!</definedName>
    <definedName name="Room_Data">'[21]Rent Roll'!#REF!</definedName>
    <definedName name="Room_Type">'[21]Rent Roll'!#REF!</definedName>
    <definedName name="ROSENKA">#REF!</definedName>
    <definedName name="RR">#REF!</definedName>
    <definedName name="rrr" localSheetId="1">{"Client Name or Project Name"}</definedName>
    <definedName name="rrr">{"Client Name or Project Name"}</definedName>
    <definedName name="RSF">[16]Pricing!#REF!</definedName>
    <definedName name="S">#REF!</definedName>
    <definedName name="S54_PR上落合" localSheetId="1" hidden="1">{"ｹﾝﾄ（M)",#N/A,FALSE,"収支・日割";"ｹﾝﾄ（RD)",#N/A,FALSE,"収支・日割";"ｹﾝﾄ（PMC)",#N/A,FALSE,"収支・日割"}</definedName>
    <definedName name="S54_PR上落合" localSheetId="2" hidden="1">{"ｹﾝﾄ（M)",#N/A,FALSE,"収支・日割";"ｹﾝﾄ（RD)",#N/A,FALSE,"収支・日割";"ｹﾝﾄ（PMC)",#N/A,FALSE,"収支・日割"}</definedName>
    <definedName name="S54_PR上落合" hidden="1">{"ｹﾝﾄ（M)",#N/A,FALSE,"収支・日割";"ｹﾝﾄ（RD)",#N/A,FALSE,"収支・日割";"ｹﾝﾄ（PMC)",#N/A,FALSE,"収支・日割"}</definedName>
    <definedName name="SA">[29]SA行!$A$1:$E$189</definedName>
    <definedName name="SAIO">[43]H12入居面積・平均賃料!$A$1:$AA$598</definedName>
    <definedName name="SAKI">#REF!</definedName>
    <definedName name="SALE_EXPENSE">#REF!</definedName>
    <definedName name="SCENARIO">#REF!</definedName>
    <definedName name="sd">'[31]Tier 1'!#REF!</definedName>
    <definedName name="secdep">#REF!</definedName>
    <definedName name="SECOND_LOAN">#REF!</definedName>
    <definedName name="SELLER">#REF!</definedName>
    <definedName name="Sens">[16]Pricing!#REF!</definedName>
    <definedName name="SiiL_BuildCondition">'[44]Macro Codes'!$A$43:$A$46</definedName>
    <definedName name="SiiL_ConstructType">'[44]Macro Codes'!$A$28:$A$31</definedName>
    <definedName name="SiiL_DCF">'[44]Macro Codes'!$H$5:$H$13</definedName>
    <definedName name="SiiL_LoanStruct">'[44]Macro Codes'!$A$20:$A$21</definedName>
    <definedName name="SiiL_Market">'[44]Macro Codes'!$I$5:$I$13</definedName>
    <definedName name="SiiL_RelToBor">'[44]Macro Codes'!$A$25:$A$26</definedName>
    <definedName name="SiiL_VarWorkSheet">'[44]Macro Codes'!$G$5:$G$13</definedName>
    <definedName name="SiiL_YesNo">'[44]Macro Codes'!$A$53:$A$54</definedName>
    <definedName name="SPREAD">[16]Pricing!#REF!</definedName>
    <definedName name="sqft">#REF!</definedName>
    <definedName name="SS">#REF!</definedName>
    <definedName name="start_month">'[42]Main Assumptions'!$D$26</definedName>
    <definedName name="start_year">'[42]Main Assumptions'!$C$26</definedName>
    <definedName name="stories">#REF!</definedName>
    <definedName name="street_address">#REF!</definedName>
    <definedName name="structure">[16]Pricing!#REF!</definedName>
    <definedName name="sts">#REF!</definedName>
    <definedName name="swap">#REF!</definedName>
    <definedName name="t">#REF!</definedName>
    <definedName name="T_PropertyType">'[44]Macro Codes'!$D$5:$D$13</definedName>
    <definedName name="T_TERMS">#REF!</definedName>
    <definedName name="T_Type">#REF!</definedName>
    <definedName name="T_TypeNumber2">'[44]Macro Codes'!$E$5:$E$13</definedName>
    <definedName name="TA">[29]TA行!$A$1:$IV$184</definedName>
    <definedName name="TAB" localSheetId="1">#REF!</definedName>
    <definedName name="TAB" localSheetId="2">#REF!</definedName>
    <definedName name="TAB">#REF!</definedName>
    <definedName name="tarou" localSheetId="1">{"Client Name or Project Name"}</definedName>
    <definedName name="tarou">{"Client Name or Project Name"}</definedName>
    <definedName name="TAX" localSheetId="2">#REF!</definedName>
    <definedName name="TAX">#REF!</definedName>
    <definedName name="Taxes">[16]Pricing!#REF!</definedName>
    <definedName name="TC">'[39]レントロール (6)'!#REF!</definedName>
    <definedName name="term">[19]LevModel!$F$9</definedName>
    <definedName name="TextRefCopy1" localSheetId="1">#REF!</definedName>
    <definedName name="TextRefCopy1" localSheetId="2">#REF!</definedName>
    <definedName name="TextRefCopy1" localSheetId="5">#REF!</definedName>
    <definedName name="TextRefCopy1">#REF!</definedName>
    <definedName name="TextRefCopyRangeCount" hidden="1">1</definedName>
    <definedName name="tH11_3末面積">#REF!</definedName>
    <definedName name="tH13年度販売条件">#REF!</definedName>
    <definedName name="THIRD_LOAN">#REF!</definedName>
    <definedName name="THRS1">[27]合計!#REF!</definedName>
    <definedName name="THRS2">[27]合計!#REF!</definedName>
    <definedName name="THRS3">[27]合計!#REF!</definedName>
    <definedName name="THRS4">[27]合計!#REF!</definedName>
    <definedName name="time_period">#REF!</definedName>
    <definedName name="TIMING">#REF!</definedName>
    <definedName name="TITLE_3" localSheetId="1">#REF!</definedName>
    <definedName name="TITLE_3">#REF!</definedName>
    <definedName name="TITLE_5" localSheetId="1">#REF!</definedName>
    <definedName name="TITLE_5">#REF!</definedName>
    <definedName name="TodaysDate">[44]Input!$C$11</definedName>
    <definedName name="Tot_pp">[19]Financial!$F$23</definedName>
    <definedName name="Total">[45]物件概要!$A:$IV</definedName>
    <definedName name="TOTAL_DEBT">#REF!</definedName>
    <definedName name="TOTAL_EQUITY">#REF!</definedName>
    <definedName name="TOTAL_PRIVATE_EQUITY_FUNDS">'[15]Strategy 1'!#REF!</definedName>
    <definedName name="ＴＰ総括表_ビルデータ_List">#REF!</definedName>
    <definedName name="TRANSFERTOGGLE">#REF!</definedName>
    <definedName name="Trust" localSheetId="1">[11]List!$E$5:$E$11</definedName>
    <definedName name="Trust" localSheetId="2">[12]List!$E$5:$E$11</definedName>
    <definedName name="Trust">[13]List!$E$5:$E$11</definedName>
    <definedName name="tsubo">#REF!</definedName>
    <definedName name="ｔｔ" localSheetId="1">{"Client Name or Project Name"}</definedName>
    <definedName name="ｔｔ">{"Client Name or Project Name"}</definedName>
    <definedName name="turn">#REF!</definedName>
    <definedName name="t間接人件費_固定分_">#REF!</definedName>
    <definedName name="t建物概要補">#REF!</definedName>
    <definedName name="t上期目標管理空室率">#REF!</definedName>
    <definedName name="u">#REF!</definedName>
    <definedName name="USHITO">#REF!</definedName>
    <definedName name="UST_5YR">[16]Pricing!#REF!</definedName>
    <definedName name="v">#REF!</definedName>
    <definedName name="Vacate">[17]Sheet1!#REF!</definedName>
    <definedName name="vendor">#REF!</definedName>
    <definedName name="w">#REF!</definedName>
    <definedName name="W_Meig_Kabu_sel4">#REF!</definedName>
    <definedName name="WA">[29]WA行!$A$4:$G$25</definedName>
    <definedName name="WARD">#REF!</definedName>
    <definedName name="Width">#REF!</definedName>
    <definedName name="wrn.ｱﾛｰ." localSheetId="1" hidden="1">{"Actual",#N/A,FALSE,"(価格)";"Market",#N/A,FALSE,"(価格)";"Plan",#N/A,FALSE,"(価格)"}</definedName>
    <definedName name="wrn.ｱﾛｰ." localSheetId="2" hidden="1">{"Actual",#N/A,FALSE,"(価格)";"Market",#N/A,FALSE,"(価格)";"Plan",#N/A,FALSE,"(価格)"}</definedName>
    <definedName name="wrn.ｱﾛｰ." hidden="1">{"Actual",#N/A,FALSE,"(価格)";"Market",#N/A,FALSE,"(価格)";"Plan",#N/A,FALSE,"(価格)"}</definedName>
    <definedName name="wrn.ｹﾝﾄ." localSheetId="1"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1" hidden="1">{#N/A,#N/A,FALSE,"１";#N/A,#N/A,FALSE,"２";#N/A,#N/A,FALSE,"３";#N/A,#N/A,FALSE,"４"}</definedName>
    <definedName name="wrn.重説." localSheetId="2" hidden="1">{#N/A,#N/A,FALSE,"１";#N/A,#N/A,FALSE,"２";#N/A,#N/A,FALSE,"３";#N/A,#N/A,FALSE,"４"}</definedName>
    <definedName name="wrn.重説." hidden="1">{#N/A,#N/A,FALSE,"１";#N/A,#N/A,FALSE,"２";#N/A,#N/A,FALSE,"３";#N/A,#N/A,FALSE,"４"}</definedName>
    <definedName name="wrn.千代田地価調査収益価格." localSheetId="1" hidden="1">{#N/A,#N/A,FALSE,"5-1";#N/A,#N/A,FALSE,"5-2";#N/A,#N/A,FALSE,"5-6";#N/A,#N/A,FALSE,"5-9";#N/A,#N/A,FALSE,"5-15";#N/A,#N/A,FALSE,"5-32";#N/A,#N/A,FALSE,"5-34"}</definedName>
    <definedName name="wrn.千代田地価調査収益価格." hidden="1">{#N/A,#N/A,FALSE,"5-1";#N/A,#N/A,FALSE,"5-2";#N/A,#N/A,FALSE,"5-6";#N/A,#N/A,FALSE,"5-9";#N/A,#N/A,FALSE,"5-15";#N/A,#N/A,FALSE,"5-32";#N/A,#N/A,FALSE,"5-34"}</definedName>
    <definedName name="ww">#REF!</definedName>
    <definedName name="x">#REF!</definedName>
    <definedName name="X_typenumber0">'[44]Macro Codes'!$C$5</definedName>
    <definedName name="x_TypeNumber1">'[44]Macro Codes'!$E$17</definedName>
    <definedName name="x_TypeNumber2">'[44]Macro Codes'!$E$18</definedName>
    <definedName name="x_TypeWorksheet">'[44]Macro Codes'!$E$15</definedName>
    <definedName name="x_UOM">'[44]Macro Codes'!$K$11</definedName>
    <definedName name="X_WIPFlag">'[44]Macro Codes'!$K$5</definedName>
    <definedName name="XLS_NAME">[17]Sheet1!#REF!</definedName>
    <definedName name="xrate">'[46]Approved Renov Payment Schedule'!#REF!</definedName>
    <definedName name="xx" hidden="1">[10]A!$K$585:$K$586</definedName>
    <definedName name="xxx" hidden="1">[10]A!$B$87:$B$98</definedName>
    <definedName name="xxxx" hidden="1">[10]A!$G$75:$G$98</definedName>
    <definedName name="xxxxx" hidden="1">[10]A!$B$715:$B$726</definedName>
    <definedName name="y">#REF!</definedName>
    <definedName name="YA">[29]YA行!$A$5:$F$73</definedName>
    <definedName name="year_built">#REF!</definedName>
    <definedName name="YEAR_SALE">[16]Pricing!#REF!</definedName>
    <definedName name="yen">#REF!</definedName>
    <definedName name="YR1EGI">#REF!</definedName>
    <definedName name="YR2EGI">#REF!</definedName>
    <definedName name="yr2or">#REF!</definedName>
    <definedName name="YR3EGI">#REF!</definedName>
    <definedName name="YR4EGI">#REF!</definedName>
    <definedName name="YR5EGI">#REF!</definedName>
    <definedName name="YR6EGI">#REF!</definedName>
    <definedName name="YR7EGI">#REF!</definedName>
    <definedName name="YR8EGI">#REF!</definedName>
    <definedName name="YrBuilt">#REF!</definedName>
    <definedName name="YY">#REF!</definedName>
    <definedName name="z">#REF!</definedName>
    <definedName name="Z_10D2B37D_19B5_4ED0_8733_1823FEABF8E9_.wvu.Cols" localSheetId="1" hidden="1">【第9期】新規取得!#REF!</definedName>
    <definedName name="Z_10D2B37D_19B5_4ED0_8733_1823FEABF8E9_.wvu.PrintArea" localSheetId="1" hidden="1">【第9期】新規取得!#REF!</definedName>
    <definedName name="Z_691C46FB_806D_48A5_9CA2_21A2F54F519C_.wvu.Cols" localSheetId="1" hidden="1">【第9期】新規取得!#REF!</definedName>
    <definedName name="Z_691C46FB_806D_48A5_9CA2_21A2F54F519C_.wvu.PrintArea" localSheetId="1" hidden="1">【第9期】新規取得!#REF!</definedName>
    <definedName name="Z_8C298E46_061A_4C8D_92E9_B049F9251379_.wvu.Cols" localSheetId="1" hidden="1">【第9期】新規取得!#REF!</definedName>
    <definedName name="Z_8C298E46_061A_4C8D_92E9_B049F9251379_.wvu.PrintArea" localSheetId="1" hidden="1">【第9期】新規取得!#REF!</definedName>
    <definedName name="Z_8E9CE603_066B_425F_B7FC_DE2FDD6A2B62_.wvu.FilterData" localSheetId="5" hidden="1">高島平他2物件原価算入不動産取得税!$A$1:$U$14</definedName>
    <definedName name="Z_CA0FE8DD_F879_4A4F_A898_93A60E19B96E_.wvu.FilterData" localSheetId="5" hidden="1">高島平他2物件原価算入不動産取得税!$A$1:$U$14</definedName>
    <definedName name="zd">'[47]J-REITファイナンス動向'!#REF!</definedName>
    <definedName name="ZZ">#REF!</definedName>
    <definedName name="あ" localSheetId="1">#REF!</definedName>
    <definedName name="あ" localSheetId="2" hidden="1">{"Actual",#N/A,FALSE,"(価格)";"Market",#N/A,FALSE,"(価格)";"Plan",#N/A,FALSE,"(価格)"}</definedName>
    <definedName name="あ" localSheetId="5">#REF!</definedName>
    <definedName name="あ">#REF!</definedName>
    <definedName name="アアア" localSheetId="1">{"Client Name or Project Name"}</definedName>
    <definedName name="アアア">{"Client Name or Project Name"}</definedName>
    <definedName name="あああ" localSheetId="1">{"Client Name or Project Name"}</definedName>
    <definedName name="あああ">{"Client Name or Project Name"}</definedName>
    <definedName name="あかさか" localSheetId="1">{"Client Name or Project Name"}</definedName>
    <definedName name="あかさか">{"Client Name or Project Name"}</definedName>
    <definedName name="い" localSheetId="1" hidden="1">{"Actual",#N/A,FALSE,"(価格)";"Market",#N/A,FALSE,"(価格)";"Plan",#N/A,FALSE,"(価格)"}</definedName>
    <definedName name="い" localSheetId="2" hidden="1">{"Actual",#N/A,FALSE,"(価格)";"Market",#N/A,FALSE,"(価格)";"Plan",#N/A,FALSE,"(価格)"}</definedName>
    <definedName name="い" hidden="1">{"Actual",#N/A,FALSE,"(価格)";"Market",#N/A,FALSE,"(価格)";"Plan",#N/A,FALSE,"(価格)"}</definedName>
    <definedName name="いち" localSheetId="1" hidden="1">{"ｹﾝﾄ（M)",#N/A,FALSE,"収支・日割";"ｹﾝﾄ（RD)",#N/A,FALSE,"収支・日割";"ｹﾝﾄ（PMC)",#N/A,FALSE,"収支・日割"}</definedName>
    <definedName name="いち" localSheetId="2" hidden="1">{"ｹﾝﾄ（M)",#N/A,FALSE,"収支・日割";"ｹﾝﾄ（RD)",#N/A,FALSE,"収支・日割";"ｹﾝﾄ（PMC)",#N/A,FALSE,"収支・日割"}</definedName>
    <definedName name="いち" hidden="1">{"ｹﾝﾄ（M)",#N/A,FALSE,"収支・日割";"ｹﾝﾄ（RD)",#N/A,FALSE,"収支・日割";"ｹﾝﾄ（PMC)",#N/A,FALSE,"収支・日割"}</definedName>
    <definedName name="う" localSheetId="1" hidden="1">{"Actual",#N/A,FALSE,"(価格)";"Market",#N/A,FALSE,"(価格)";"Plan",#N/A,FALSE,"(価格)"}</definedName>
    <definedName name="う" localSheetId="2" hidden="1">{"Actual",#N/A,FALSE,"(価格)";"Market",#N/A,FALSE,"(価格)";"Plan",#N/A,FALSE,"(価格)"}</definedName>
    <definedName name="う" hidden="1">{"Actual",#N/A,FALSE,"(価格)";"Market",#N/A,FALSE,"(価格)";"Plan",#N/A,FALSE,"(価格)"}</definedName>
    <definedName name="うう" localSheetId="1" hidden="1">{"Actual",#N/A,FALSE,"(価格)";"Market",#N/A,FALSE,"(価格)";"Plan",#N/A,FALSE,"(価格)"}</definedName>
    <definedName name="うう" localSheetId="2" hidden="1">{"Actual",#N/A,FALSE,"(価格)";"Market",#N/A,FALSE,"(価格)";"Plan",#N/A,FALSE,"(価格)"}</definedName>
    <definedName name="うう" hidden="1">{"Actual",#N/A,FALSE,"(価格)";"Market",#N/A,FALSE,"(価格)";"Plan",#N/A,FALSE,"(価格)"}</definedName>
    <definedName name="クエリ16">#REF!</definedName>
    <definedName name="クエリ5">#REF!</definedName>
    <definedName name="クエリ8">#REF!</definedName>
    <definedName name="コピー" localSheetId="1">{"Client Name or Project Name"}</definedName>
    <definedName name="コピー">{"Client Name or Project Name"}</definedName>
    <definedName name="ｺﾋﾟｰ文" localSheetId="1">{"Client Name or Project Name"}</definedName>
    <definedName name="ｺﾋﾟｰ文">{"Client Name or Project Name"}</definedName>
    <definedName name="システム２・１">#REF!</definedName>
    <definedName name="シティ" localSheetId="1" hidden="1">{"ｹﾝﾄ（M)",#N/A,FALSE,"収支・日割";"ｹﾝﾄ（RD)",#N/A,FALSE,"収支・日割";"ｹﾝﾄ（PMC)",#N/A,FALSE,"収支・日割"}</definedName>
    <definedName name="シティ" localSheetId="2" hidden="1">{"ｹﾝﾄ（M)",#N/A,FALSE,"収支・日割";"ｹﾝﾄ（RD)",#N/A,FALSE,"収支・日割";"ｹﾝﾄ（PMC)",#N/A,FALSE,"収支・日割"}</definedName>
    <definedName name="シティ" hidden="1">{"ｹﾝﾄ（M)",#N/A,FALSE,"収支・日割";"ｹﾝﾄ（RD)",#N/A,FALSE,"収支・日割";"ｹﾝﾄ（PMC)",#N/A,FALSE,"収支・日割"}</definedName>
    <definedName name="シュミレーションシート名">'[48](Monthly)'!#REF!</definedName>
    <definedName name="す" localSheetId="1" hidden="1">{"Actual",#N/A,FALSE,"(価格)";"Market",#N/A,FALSE,"(価格)";"Plan",#N/A,FALSE,"(価格)"}</definedName>
    <definedName name="す" localSheetId="2" hidden="1">{"Actual",#N/A,FALSE,"(価格)";"Market",#N/A,FALSE,"(価格)";"Plan",#N/A,FALSE,"(価格)"}</definedName>
    <definedName name="す" hidden="1">{"Actual",#N/A,FALSE,"(価格)";"Market",#N/A,FALSE,"(価格)";"Plan",#N/A,FALSE,"(価格)"}</definedName>
    <definedName name="その他">[14]実績比較!$F$72:$F$73,[14]実績比較!$J$72:$J$73,[14]実績比較!$N$72:$N$73,[14]実績比較!$R$72:$R$73,[14]実績比較!$V$72:$V$73,[14]実績比較!$Z$72:$Z$73,[14]実績比較!$AD$72:$AD$73,[14]実績比較!$AH$72:$AH$73,[14]実績比較!$AL$72:$AL$73,[14]実績比較!$AP$72:$AP$73,[14]実績比較!$AT$72:$AT$73,[14]実績比較!$AX$72:$AX$73</definedName>
    <definedName name="その他_消費税">[49]入金明細1!#REF!</definedName>
    <definedName name="その他_税抜">[49]入金明細1!#REF!</definedName>
    <definedName name="その他1_消費税">[49]入金明細1!#REF!</definedName>
    <definedName name="その他1_税抜">[49]入金明細1!#REF!</definedName>
    <definedName name="その他１面積更地">#REF!</definedName>
    <definedName name="その他2_消費税">[49]入金明細1!#REF!</definedName>
    <definedName name="その他2_税抜">[49]入金明細1!#REF!</definedName>
    <definedName name="その他２面積更地">#REF!</definedName>
    <definedName name="その他3_消費税">[49]入金明細1!#REF!</definedName>
    <definedName name="その他3_税抜">[49]入金明細1!#REF!</definedName>
    <definedName name="その他4_消費税">[49]入金明細1!#REF!</definedName>
    <definedName name="その他4_税抜">[49]入金明細1!#REF!</definedName>
    <definedName name="タイトル" localSheetId="1">#REF!</definedName>
    <definedName name="タイトル" localSheetId="2">#REF!</definedName>
    <definedName name="タイトル" localSheetId="5">#REF!</definedName>
    <definedName name="タイトル">#REF!</definedName>
    <definedName name="データ１" localSheetId="1">#REF!</definedName>
    <definedName name="データ１" localSheetId="2">#REF!</definedName>
    <definedName name="データ１" localSheetId="5">#REF!</definedName>
    <definedName name="データ１">#REF!</definedName>
    <definedName name="データ運用益">#REF!</definedName>
    <definedName name="データ階層">#REF!</definedName>
    <definedName name="データ月額賃料">#REF!</definedName>
    <definedName name="データ権利金">#REF!</definedName>
    <definedName name="データ合計">#REF!</definedName>
    <definedName name="データ償却額">#REF!</definedName>
    <definedName name="データ床面積">#REF!</definedName>
    <definedName name="データ駐車台数">#REF!</definedName>
    <definedName name="データ入力１">#REF!</definedName>
    <definedName name="データ入力２">#REF!</definedName>
    <definedName name="データ年額賃料">#REF!</definedName>
    <definedName name="データ敷金">#REF!</definedName>
    <definedName name="データ有効面積">#REF!</definedName>
    <definedName name="データ用途">#REF!</definedName>
    <definedName name="ﾃﾅﾝﾄ誘致関連費用積立金">[14]実績比較!$F$93:$F$94,[14]実績比較!$J$93:$J$94,[14]実績比較!$N$93:$N$94,[14]実績比較!$R$93:$R$94,[14]実績比較!$V$93:$V$94,[14]実績比較!$Z$93:$Z$94,[14]実績比較!$AD$93:$AD$94,[14]実績比較!$AH$93:$AH$94,[14]実績比較!$AL$93:$AL$94,[14]実績比較!$AP$93:$AP$94,[14]実績比較!$AT$93:$AT$94,[14]実績比較!$AX$93,[14]実績比較!$AX$93:$AX$94</definedName>
    <definedName name="ﾆｼﾔﾏ">[50]王子一覧!#REF!</definedName>
    <definedName name="ﾆｼﾔﾏ2">[50]王子一覧!#REF!</definedName>
    <definedName name="ビルコード">'[48](Monthly)'!#REF!</definedName>
    <definedName name="ビル別収支実績表">#REF!</definedName>
    <definedName name="ビル名">'[48](Monthly)'!#REF!</definedName>
    <definedName name="ﾌﾟﾗｲﾏﾘｰ">[14]実績比較!$F$104:$F$105,[14]実績比較!$J$104:$J$105,[14]実績比較!$N$104:$N$105,[14]実績比較!$R$104:$R$105,[14]実績比較!$V$104:$V$105,[14]実績比較!$Z$104:$Z$105,[14]実績比較!$AD$104:$AD$105,[14]実績比較!$AH$104:$AH$105,[14]実績比較!$AL$104:$AL$105,[14]実績比較!$AP$104:$AP$105,[14]実績比較!$AT$104:$AT$105,[14]実績比較!$AX$104:$AX$105</definedName>
    <definedName name="ﾌﾟﾘﾝﾄｴﾘｱ">#REF!</definedName>
    <definedName name="マクロ領域">#REF!</definedName>
    <definedName name="ﾏｽﾀｰ">[14]実績比較!$F$98:$F$99,[14]実績比較!$J$98:$J$99,[14]実績比較!$N$98:$N$99,[14]実績比較!$R$98:$R$99,[14]実績比較!$V$98:$V$99,[14]実績比較!$Z$98:$Z$99,[14]実績比較!$AD$98:$AD$99,[14]実績比較!$AH$98:$AH$99,[14]実績比較!$AL$98:$AL$99,[14]実績比較!$AP$98:$AP$99,[14]実績比較!$AT$98:$AT$99,[14]実績比較!$AX$98:$AX$99</definedName>
    <definedName name="ランクTBL">#REF!</definedName>
    <definedName name="ルックアップ範囲" localSheetId="1">#REF!</definedName>
    <definedName name="ルックアップ範囲" localSheetId="5">#REF!</definedName>
    <definedName name="ルックアップ範囲">#REF!</definedName>
    <definedName name="レンタ">#REF!</definedName>
    <definedName name="案件番号">#REF!</definedName>
    <definedName name="井土ヶ谷" localSheetId="1">{"Client Name or Project Name"}</definedName>
    <definedName name="井土ヶ谷">{"Client Name or Project Name"}</definedName>
    <definedName name="一棟NO_出金" localSheetId="1">#REF!</definedName>
    <definedName name="一棟NO_出金">#REF!</definedName>
    <definedName name="一覧表印刷">[51]!一覧表印刷</definedName>
    <definedName name="印刷開始番号">#REF!</definedName>
    <definedName name="印刷更一時金">#REF!</definedName>
    <definedName name="印刷更査定表">#REF!</definedName>
    <definedName name="印刷更総収益">#REF!</definedName>
    <definedName name="印刷更総費用">#REF!</definedName>
    <definedName name="運用">#REF!</definedName>
    <definedName name="運用益更地">#REF!</definedName>
    <definedName name="運用利回り更">#REF!</definedName>
    <definedName name="延床" localSheetId="1">#REF!</definedName>
    <definedName name="延床" localSheetId="5">#REF!</definedName>
    <definedName name="延床">#REF!</definedName>
    <definedName name="延床面積">#REF!</definedName>
    <definedName name="屋内駐車台数">#REF!</definedName>
    <definedName name="科目">#REF!</definedName>
    <definedName name="科目ﾘｽﾄ" localSheetId="1">#REF!</definedName>
    <definedName name="科目リスト" localSheetId="2">[52]準備ｼｰﾄ!$C$6:$C$34</definedName>
    <definedName name="科目ﾘｽﾄ" localSheetId="5">#REF!</definedName>
    <definedName name="科目ﾘｽﾄ">#REF!</definedName>
    <definedName name="科目リスト2">[53]ﾘｽﾄ!$D$3:$D$25</definedName>
    <definedName name="科目番号" localSheetId="1">#REF!</definedName>
    <definedName name="科目番号" localSheetId="5">#REF!</definedName>
    <definedName name="科目番号">#REF!</definedName>
    <definedName name="稼動">#REF!</definedName>
    <definedName name="課税売上割合">[54]統合!$A$2</definedName>
    <definedName name="課税標準" localSheetId="1">#REF!</definedName>
    <definedName name="課税標準" localSheetId="5">#REF!</definedName>
    <definedName name="課税標準">#REF!</definedName>
    <definedName name="会計コード一覧テーブル">#REF!</definedName>
    <definedName name="会計期間末">[55]入力準備!$D$10</definedName>
    <definedName name="会社種類">#REF!</definedName>
    <definedName name="解約">[56]Sheet1!$A$43:$J$168</definedName>
    <definedName name="解約理由リスト">#REF!</definedName>
    <definedName name="階層入力更地">#REF!</definedName>
    <definedName name="勘定科目" localSheetId="1">#REF!</definedName>
    <definedName name="勘定科目" localSheetId="5">#REF!</definedName>
    <definedName name="勘定科目">#REF!</definedName>
    <definedName name="勘定科目リスト" localSheetId="1">#REF!</definedName>
    <definedName name="勘定科目リスト" localSheetId="5">#REF!</definedName>
    <definedName name="勘定科目リスト">#REF!</definedName>
    <definedName name="管理ﾘｻﾞｰﾌﾞ">#REF!</definedName>
    <definedName name="管理ﾘｻﾞｰﾌﾞ月初内訳">#REF!</definedName>
    <definedName name="管理ﾘｻﾞｰﾌﾞ取崩">#REF!</definedName>
    <definedName name="管理月初時点ﾘｻﾞｰﾌﾞ金額">[14]実績比較!$F$82,[14]実績比較!$F$87,[14]実績比較!$F$92,[14]実績比較!$F$97,[14]実績比較!$F$103</definedName>
    <definedName name="管理体制">#REF!</definedName>
    <definedName name="管理費_消費税">[49]入金明細1!#REF!</definedName>
    <definedName name="管理費_税抜">[49]入金明細1!#REF!</definedName>
    <definedName name="鑑定価額【04年度末】">'[57]明細　(稼動ビル～着工)'!$BD$8:$BD$107</definedName>
    <definedName name="間取">#REF!</definedName>
    <definedName name="間取ＣＤ">#REF!</definedName>
    <definedName name="基準価格選択範囲">#REF!</definedName>
    <definedName name="基本的事項">#REF!</definedName>
    <definedName name="基本利率等">#REF!</definedName>
    <definedName name="期修シート名">'[48](Monthly)'!#REF!</definedName>
    <definedName name="菊本">#REF!</definedName>
    <definedName name="競合" localSheetId="1" hidden="1">{"Actual",#N/A,FALSE,"(価格)";"Market",#N/A,FALSE,"(価格)";"Plan",#N/A,FALSE,"(価格)"}</definedName>
    <definedName name="競合" localSheetId="2" hidden="1">{"Actual",#N/A,FALSE,"(価格)";"Market",#N/A,FALSE,"(価格)";"Plan",#N/A,FALSE,"(価格)"}</definedName>
    <definedName name="競合" hidden="1">{"Actual",#N/A,FALSE,"(価格)";"Market",#N/A,FALSE,"(価格)";"Plan",#N/A,FALSE,"(価格)"}</definedName>
    <definedName name="業者リスト">[58]業者リスト!$A$2:$O$1986</definedName>
    <definedName name="業種リスト">#REF!</definedName>
    <definedName name="九段住戸">#REF!</definedName>
    <definedName name="区分">OFFSET([59]マスター!$B$6,0,0,1,COUNTA([59]マスター!$A$6:$IV$6))</definedName>
    <definedName name="区分ﾘｽﾄ" localSheetId="1">#REF!</definedName>
    <definedName name="区分ﾘｽﾄ" localSheetId="5">#REF!</definedName>
    <definedName name="区分ﾘｽﾄ">#REF!</definedName>
    <definedName name="躯残存年">#REF!</definedName>
    <definedName name="躯体割合">#REF!</definedName>
    <definedName name="躯体耐用年数">#REF!</definedName>
    <definedName name="駆残存年">#REF!</definedName>
    <definedName name="駆体割合">#REF!</definedName>
    <definedName name="駆体耐用年数">#REF!</definedName>
    <definedName name="形態">#REF!</definedName>
    <definedName name="形態ﾘｽﾄ">[60]ﾘｽﾄ!$A$2:$A$7</definedName>
    <definedName name="経過年数" localSheetId="1">#REF!</definedName>
    <definedName name="経過年数" localSheetId="2">#REF!</definedName>
    <definedName name="経過年数" localSheetId="5">#REF!</definedName>
    <definedName name="経過年数">#REF!</definedName>
    <definedName name="経過年数_A">[61]面積課税割合!#REF!</definedName>
    <definedName name="経過年数_B">[61]面積課税割合!#REF!</definedName>
    <definedName name="経過年数_B2">[61]面積課税割合!#REF!</definedName>
    <definedName name="経過年数_C">[61]面積課税割合!#REF!</definedName>
    <definedName name="経過年数_D">[61]面積課税割合!#REF!</definedName>
    <definedName name="経過年数_D2">[61]面積課税割合!#REF!</definedName>
    <definedName name="経過年数_E">[61]面積課税割合!#REF!</definedName>
    <definedName name="経過年数_F">[61]面積課税割合!#REF!</definedName>
    <definedName name="経過年数_H">[61]面積課税割合!#REF!</definedName>
    <definedName name="経過年数_I">[61]面積課税割合!#REF!</definedName>
    <definedName name="計算シート" localSheetId="1">{"Client Name or Project Name"}</definedName>
    <definedName name="計算シート">{"Client Name or Project Name"}</definedName>
    <definedName name="件数_出金" localSheetId="1">#REF!</definedName>
    <definedName name="件数_出金">#REF!</definedName>
    <definedName name="建物_A">[61]面積課税割合!#REF!</definedName>
    <definedName name="建物_B">[61]面積課税割合!#REF!</definedName>
    <definedName name="建物_B2">[61]面積課税割合!#REF!</definedName>
    <definedName name="建物_C">[61]面積課税割合!#REF!</definedName>
    <definedName name="建物_D">[61]面積課税割合!#REF!</definedName>
    <definedName name="建物_D2">[61]面積課税割合!#REF!</definedName>
    <definedName name="建物_E">[61]面積課税割合!#REF!</definedName>
    <definedName name="建物_F">[61]面積課税割合!#REF!</definedName>
    <definedName name="建物_H">[61]面積課税割合!#REF!</definedName>
    <definedName name="建物_I">[61]面積課税割合!#REF!</definedName>
    <definedName name="建物_K01">[61]面積課税割合!#REF!</definedName>
    <definedName name="建物_O01">[61]面積課税割合!#REF!</definedName>
    <definedName name="建物_Ｏ02">[61]面積課税割合!#REF!</definedName>
    <definedName name="建物_V3">#REF!</definedName>
    <definedName name="建物１">#REF!</definedName>
    <definedName name="建物２">#REF!</definedName>
    <definedName name="建物の状況">#REF!</definedName>
    <definedName name="建物固資税" localSheetId="1">#REF!</definedName>
    <definedName name="建物固資税" localSheetId="5">#REF!</definedName>
    <definedName name="建物固資税">#REF!</definedName>
    <definedName name="建物再調達原価">#REF!</definedName>
    <definedName name="建物積算価格">#REF!</definedName>
    <definedName name="建物代" localSheetId="1">#REF!</definedName>
    <definedName name="建物代" localSheetId="5">#REF!</definedName>
    <definedName name="建物代">#REF!</definedName>
    <definedName name="建物単価" localSheetId="1">#REF!</definedName>
    <definedName name="建物単価" localSheetId="5">#REF!</definedName>
    <definedName name="建物単価">#REF!</definedName>
    <definedName name="建物投資総額" localSheetId="1">#REF!</definedName>
    <definedName name="建物投資総額" localSheetId="5">#REF!</definedName>
    <definedName name="建物投資総額">#REF!</definedName>
    <definedName name="権利金総額">#REF!</definedName>
    <definedName name="権利更地０">#REF!</definedName>
    <definedName name="権利更地１">#REF!</definedName>
    <definedName name="権利更地１０">#REF!</definedName>
    <definedName name="権利更地２">#REF!</definedName>
    <definedName name="権利更地３">#REF!</definedName>
    <definedName name="権利更地４">#REF!</definedName>
    <definedName name="権利更地５">#REF!</definedName>
    <definedName name="権利更地６">#REF!</definedName>
    <definedName name="権利更地７">#REF!</definedName>
    <definedName name="権利更地８">#REF!</definedName>
    <definedName name="権利更地９">#REF!</definedName>
    <definedName name="元Data">[62]元Data!$A:$IV</definedName>
    <definedName name="元利払積立金">[14]実績比較!$F$83:$F$84,[14]実績比較!$J$83:$J$84,[14]実績比較!$N$83:$N$84,[14]実績比較!$R$83:$R$84,[14]実績比較!$V$83:$V$84,[14]実績比較!$Z$83:$Z$84,[14]実績比較!$AD$83:$AD$84,[14]実績比較!$AH$83:$AH$84,[14]実績比較!$AL$83:$AL$84,[14]実績比較!$AP$83:$AP$84,[14]実績比較!$AT$83:$AT$84,[14]実績比較!$AX$83:$AX$84</definedName>
    <definedName name="原価" localSheetId="1" hidden="1">{"ｹﾝﾄ（M)",#N/A,FALSE,"収支・日割";"ｹﾝﾄ（RD)",#N/A,FALSE,"収支・日割";"ｹﾝﾄ（PMC)",#N/A,FALSE,"収支・日割"}</definedName>
    <definedName name="原価" localSheetId="2" hidden="1">{"ｹﾝﾄ（M)",#N/A,FALSE,"収支・日割";"ｹﾝﾄ（RD)",#N/A,FALSE,"収支・日割";"ｹﾝﾄ（PMC)",#N/A,FALSE,"収支・日割"}</definedName>
    <definedName name="原価" hidden="1">{"ｹﾝﾄ（M)",#N/A,FALSE,"収支・日割";"ｹﾝﾄ（RD)",#N/A,FALSE,"収支・日割";"ｹﾝﾄ（PMC)",#N/A,FALSE,"収支・日割"}</definedName>
    <definedName name="原価1" localSheetId="1" hidden="1">{"Actual",#N/A,FALSE,"(価格)";"Market",#N/A,FALSE,"(価格)";"Plan",#N/A,FALSE,"(価格)"}</definedName>
    <definedName name="原価1" localSheetId="2" hidden="1">{"Actual",#N/A,FALSE,"(価格)";"Market",#N/A,FALSE,"(価格)";"Plan",#N/A,FALSE,"(価格)"}</definedName>
    <definedName name="原価1" hidden="1">{"Actual",#N/A,FALSE,"(価格)";"Market",#N/A,FALSE,"(価格)";"Plan",#N/A,FALSE,"(価格)"}</definedName>
    <definedName name="原簿正副の有無">#REF!</definedName>
    <definedName name="源泉の有無">#REF!</definedName>
    <definedName name="現在日付_出金" localSheetId="1">#REF!</definedName>
    <definedName name="現在日付_出金">#REF!</definedName>
    <definedName name="固都税">#REF!</definedName>
    <definedName name="更新料_消費税">[49]入金明細1!#REF!</definedName>
    <definedName name="更新料_税抜">[49]入金明細1!#REF!</definedName>
    <definedName name="校正">#REF!</definedName>
    <definedName name="構造">#REF!</definedName>
    <definedName name="構造想定">#REF!</definedName>
    <definedName name="行非表示更">#REF!</definedName>
    <definedName name="行非表示裏敷１">#REF!</definedName>
    <definedName name="行非表示裏敷２">#REF!</definedName>
    <definedName name="購入時主体割合" localSheetId="1">#REF!</definedName>
    <definedName name="購入時主体割合" localSheetId="5">#REF!</definedName>
    <definedName name="購入時主体割合">#REF!</definedName>
    <definedName name="購入時主体耐用年" localSheetId="1">#REF!</definedName>
    <definedName name="購入時主体耐用年" localSheetId="5">#REF!</definedName>
    <definedName name="購入時主体耐用年">#REF!</definedName>
    <definedName name="購入時設備割合" localSheetId="1">#REF!</definedName>
    <definedName name="購入時設備割合" localSheetId="5">#REF!</definedName>
    <definedName name="購入時設備割合">#REF!</definedName>
    <definedName name="購入時設備耐用年" localSheetId="1">#REF!</definedName>
    <definedName name="購入時設備耐用年" localSheetId="5">#REF!</definedName>
    <definedName name="購入時設備耐用年">#REF!</definedName>
    <definedName name="高→便利">[63]!高→便利</definedName>
    <definedName name="合計_消費税" localSheetId="1">#REF!</definedName>
    <definedName name="合計_消費税">#REF!</definedName>
    <definedName name="合計_税込" localSheetId="1">#REF!</definedName>
    <definedName name="合計_税込">#REF!</definedName>
    <definedName name="合計_税抜" localSheetId="1">#REF!</definedName>
    <definedName name="合計_税抜">#REF!</definedName>
    <definedName name="差額">#REF!</definedName>
    <definedName name="差額２">#REF!</definedName>
    <definedName name="査定更地">#REF!</definedName>
    <definedName name="再調達単価" localSheetId="1">#REF!</definedName>
    <definedName name="再調達単価" localSheetId="5">#REF!</definedName>
    <definedName name="再調達単価">#REF!</definedName>
    <definedName name="再調達評価単価" localSheetId="1">#REF!</definedName>
    <definedName name="再調達評価単価" localSheetId="5">#REF!</definedName>
    <definedName name="再調達評価単価">#REF!</definedName>
    <definedName name="作業表">'[64]管理見積(ｶﾅｻﾞﾜ)'!#REF!</definedName>
    <definedName name="残存率" localSheetId="1">#REF!</definedName>
    <definedName name="残存率" localSheetId="5">#REF!</definedName>
    <definedName name="残存率">#REF!</definedName>
    <definedName name="残木造">#REF!</definedName>
    <definedName name="残木造外">#REF!</definedName>
    <definedName name="四谷">#REF!</definedName>
    <definedName name="四谷2">#REF!</definedName>
    <definedName name="四谷概要">#REF!</definedName>
    <definedName name="市場データ">#REF!</definedName>
    <definedName name="支社属性">#REF!</definedName>
    <definedName name="支払先" localSheetId="1">#REF!</definedName>
    <definedName name="支払先" localSheetId="5">#REF!</definedName>
    <definedName name="支払先">#REF!</definedName>
    <definedName name="支払賃料">#REF!</definedName>
    <definedName name="支払賃料入力">#REF!</definedName>
    <definedName name="資本的支出耐用年数">[61]面積課税割合!#REF!</definedName>
    <definedName name="事務所面積更地">#REF!</definedName>
    <definedName name="事例の所在">#REF!</definedName>
    <definedName name="時価評価【03年度末】">'[65]明細　(稼動ビル～着工)'!$BI$8:$BR$107</definedName>
    <definedName name="時価評価【04年度末】">'[57]明細　(稼動ビル～着工)'!$BY$8:$CG$108</definedName>
    <definedName name="実績始期">[66]確定異動!$J$11</definedName>
    <definedName name="実績終期">[66]確定異動!$L$11</definedName>
    <definedName name="社員">[67]リスト!$A$1:$B$65535</definedName>
    <definedName name="借主関連費用">#REF!</definedName>
    <definedName name="借主関連費用_Actual">[14]実績比較!$F$39:$F$43,[14]実績比較!$J$39:$J$43,[14]実績比較!$N$39:$N$43,[14]実績比較!$R$39:$R$43,[14]実績比較!$V$39:$V$43,[14]実績比較!$Z$39:$Z$43,[14]実績比較!$AD$39:$AD$43,[14]実績比較!$AH$39:$AH$43,[14]実績比較!$AL$39:$AL$43,[14]実績比較!$AP$39:$AP$43,[14]実績比較!$AT$39:$AT$43,[14]実績比較!$AX$39:$AX$43</definedName>
    <definedName name="借主関連費用_前年度">#REF!</definedName>
    <definedName name="借地" localSheetId="1">#REF!</definedName>
    <definedName name="借地" localSheetId="5">#REF!</definedName>
    <definedName name="借地">#REF!</definedName>
    <definedName name="借地権積算価格">[68]J積算!$E$34</definedName>
    <definedName name="主体割合" localSheetId="1">#REF!</definedName>
    <definedName name="主体割合" localSheetId="5">#REF!</definedName>
    <definedName name="主体割合">#REF!</definedName>
    <definedName name="主体修繕" localSheetId="1">#REF!</definedName>
    <definedName name="主体修繕" localSheetId="5">#REF!</definedName>
    <definedName name="主体修繕">#REF!</definedName>
    <definedName name="主体耐用年数" localSheetId="1">#REF!</definedName>
    <definedName name="主体耐用年数" localSheetId="5">#REF!</definedName>
    <definedName name="主体耐用年数">#REF!</definedName>
    <definedName name="取得価額" localSheetId="1">#REF!</definedName>
    <definedName name="取得価額" localSheetId="5">#REF!</definedName>
    <definedName name="取得価額">#REF!</definedName>
    <definedName name="取得税建物" localSheetId="1">#REF!</definedName>
    <definedName name="取得税建物" localSheetId="5">#REF!</definedName>
    <definedName name="取得税建物">#REF!</definedName>
    <definedName name="取得税土地" localSheetId="1">#REF!</definedName>
    <definedName name="取得税土地" localSheetId="5">#REF!</definedName>
    <definedName name="取得税土地">#REF!</definedName>
    <definedName name="取得費" localSheetId="1">#REF!</definedName>
    <definedName name="取得費" localSheetId="5">#REF!</definedName>
    <definedName name="取得費">#REF!</definedName>
    <definedName name="種別">[9]ﾘｽﾄ!$C$3:$C$9</definedName>
    <definedName name="種類" localSheetId="1">OFFSET([59]マスター!$B$7,0,MATCH(!$E1,区分,0)-1,COUNTA(OFFSET([59]マスター!$B$1:$B$65536,0,MATCH(!$E1,区分,0)-1))-1,1)</definedName>
    <definedName name="種類">OFFSET([59]マスター!$B$7,0,MATCH(!$E1,区分,0)-1,COUNTA(OFFSET([59]マスター!$B$1:$B$65536,0,MATCH(!$E1,区分,0)-1))-1,1)</definedName>
    <definedName name="収_1">#REF!</definedName>
    <definedName name="収_2">#REF!</definedName>
    <definedName name="収_3">#REF!</definedName>
    <definedName name="収_4">#REF!</definedName>
    <definedName name="収_5">#REF!</definedName>
    <definedName name="収益価格項目">#REF!</definedName>
    <definedName name="収益科目">[55]入力準備!#REF!</definedName>
    <definedName name="収益更地">#REF!</definedName>
    <definedName name="収入_支出">#REF!</definedName>
    <definedName name="収入合計" localSheetId="1">#REF!</definedName>
    <definedName name="収入合計" localSheetId="5">#REF!</definedName>
    <definedName name="収入合計">#REF!</definedName>
    <definedName name="収納" localSheetId="1" hidden="1">{"ｹﾝﾄ（M)",#N/A,FALSE,"収支・日割";"ｹﾝﾄ（RD)",#N/A,FALSE,"収支・日割";"ｹﾝﾄ（PMC)",#N/A,FALSE,"収支・日割"}</definedName>
    <definedName name="収納" localSheetId="2" hidden="1">{"ｹﾝﾄ（M)",#N/A,FALSE,"収支・日割";"ｹﾝﾄ（RD)",#N/A,FALSE,"収支・日割";"ｹﾝﾄ（PMC)",#N/A,FALSE,"収支・日割"}</definedName>
    <definedName name="収納" hidden="1">{"ｹﾝﾄ（M)",#N/A,FALSE,"収支・日割";"ｹﾝﾄ（RD)",#N/A,FALSE,"収支・日割";"ｹﾝﾄ（PMC)",#N/A,FALSE,"収支・日割"}</definedName>
    <definedName name="修繕積立金">[14]実績比較!$F$51:$F$52,[14]実績比較!$J$51:$J$52,[14]実績比較!$N$51:$N$52,[14]実績比較!$R$51:$R$52,[14]実績比較!$V$51:$V$52,[14]実績比較!$Z$51:$Z$52,[14]実績比較!$AD$51:$AD$52,[14]実績比較!$AH$51:$AH$52,[14]実績比較!$AL$51:$AL$52,[14]実績比較!$AP$51:$AP$52,[14]実績比較!$AT$51:$AT$52,[14]実績比較!$AX$51:$AX$52</definedName>
    <definedName name="集計用" localSheetId="1">{"Client Name or Project Name"}</definedName>
    <definedName name="集計用">{"Client Name or Project Name"}</definedName>
    <definedName name="住宅面積更地">#REF!</definedName>
    <definedName name="出金明細" localSheetId="1" hidden="1">{"Actual",#N/A,FALSE,"(価格)";"Market",#N/A,FALSE,"(価格)";"Plan",#N/A,FALSE,"(価格)"}</definedName>
    <definedName name="出金明細" localSheetId="2" hidden="1">{"Actual",#N/A,FALSE,"(価格)";"Market",#N/A,FALSE,"(価格)";"Plan",#N/A,FALSE,"(価格)"}</definedName>
    <definedName name="出金明細" hidden="1">{"Actual",#N/A,FALSE,"(価格)";"Market",#N/A,FALSE,"(価格)";"Plan",#N/A,FALSE,"(価格)"}</definedName>
    <definedName name="純収益率">#REF!</definedName>
    <definedName name="所有地" localSheetId="1">#REF!</definedName>
    <definedName name="所有地" localSheetId="5">#REF!</definedName>
    <definedName name="所有地">#REF!</definedName>
    <definedName name="書類作成項目">#REF!</definedName>
    <definedName name="償還率">#REF!</definedName>
    <definedName name="償還率用途">#REF!</definedName>
    <definedName name="償却率" localSheetId="1">#REF!</definedName>
    <definedName name="償却率" localSheetId="5">#REF!</definedName>
    <definedName name="償却率">#REF!</definedName>
    <definedName name="床面積">#REF!</definedName>
    <definedName name="消去更１">#REF!</definedName>
    <definedName name="消去更２">#REF!</definedName>
    <definedName name="消去更３">#REF!</definedName>
    <definedName name="消去更４">#REF!</definedName>
    <definedName name="消去更５">#REF!</definedName>
    <definedName name="消去更６">#REF!</definedName>
    <definedName name="消去更７">#REF!</definedName>
    <definedName name="消去更８">#REF!</definedName>
    <definedName name="消費税計算表StartCell">#REF!</definedName>
    <definedName name="消防設備明細">#REF!</definedName>
    <definedName name="消防明細">#REF!</definedName>
    <definedName name="消防明細表">#REF!</definedName>
    <definedName name="上原住戸">[69]賃料等一覧!$A$5:$S$25</definedName>
    <definedName name="信託ﾘｻﾞｰﾌﾞ">#REF!</definedName>
    <definedName name="信託ﾘｻﾞｰﾌﾞ月初内訳">#REF!</definedName>
    <definedName name="信託ﾘｻﾞｰﾌﾞ取崩">#REF!</definedName>
    <definedName name="信託月初時点ﾘｻﾞｰﾌﾞ金額">[14]実績比較!$F$50,[14]実績比較!$F$55,[14]実績比較!$F$60,[14]実績比較!$F$65,[14]実績比較!$F$71</definedName>
    <definedName name="水道料">#REF!</definedName>
    <definedName name="水道料_消費税">[49]入金明細1!#REF!</definedName>
    <definedName name="水道料_税抜">[49]入金明細1!#REF!</definedName>
    <definedName name="数値">#REF!</definedName>
    <definedName name="雛形">#REF!</definedName>
    <definedName name="清掃仕様">'[64]管理見積(ｶﾅｻﾞﾜ)'!#REF!</definedName>
    <definedName name="清掃料_消費税">[49]入金明細1!#REF!</definedName>
    <definedName name="清掃料_税抜">[49]入金明細1!#REF!</definedName>
    <definedName name="請求_消費税">[49]入金明細1!#REF!</definedName>
    <definedName name="請求_税抜">[49]入金明細1!#REF!</definedName>
    <definedName name="請求項目">#REF!</definedName>
    <definedName name="税率" localSheetId="1">#REF!</definedName>
    <definedName name="税率" localSheetId="5">#REF!</definedName>
    <definedName name="税率">#REF!</definedName>
    <definedName name="赤坂" localSheetId="1">{"Client Name or Project Name"}</definedName>
    <definedName name="赤坂">{"Client Name or Project Name"}</definedName>
    <definedName name="赤坂２" localSheetId="1">{"Client Name or Project Name"}</definedName>
    <definedName name="赤坂２">{"Client Name or Project Name"}</definedName>
    <definedName name="赤坂3" localSheetId="1">{"Client Name or Project Name"}</definedName>
    <definedName name="赤坂3">{"Client Name or Project Name"}</definedName>
    <definedName name="赤坂４" localSheetId="1">{"Client Name or Project Name"}</definedName>
    <definedName name="赤坂４">{"Client Name or Project Name"}</definedName>
    <definedName name="赤坂５" localSheetId="1">{"Client Name or Project Name"}</definedName>
    <definedName name="赤坂５">{"Client Name or Project Name"}</definedName>
    <definedName name="設備">#REF!</definedName>
    <definedName name="設備割合" localSheetId="1">#REF!</definedName>
    <definedName name="設備割合" localSheetId="2">#REF!</definedName>
    <definedName name="設備割合" localSheetId="5">#REF!</definedName>
    <definedName name="設備割合">#REF!</definedName>
    <definedName name="設備残存年">#REF!</definedName>
    <definedName name="設備修繕" localSheetId="1">#REF!</definedName>
    <definedName name="設備修繕" localSheetId="5">#REF!</definedName>
    <definedName name="設備修繕">#REF!</definedName>
    <definedName name="設備耐用年数" localSheetId="1">#REF!</definedName>
    <definedName name="設備耐用年数" localSheetId="2">#REF!</definedName>
    <definedName name="設備耐用年数" localSheetId="5">#REF!</definedName>
    <definedName name="設備耐用年数">#REF!</definedName>
    <definedName name="泉南1">#REF!</definedName>
    <definedName name="泉南7">#REF!</definedName>
    <definedName name="線引き１">#REF!</definedName>
    <definedName name="線引き２">#REF!</definedName>
    <definedName name="前年度">'[25]浜松プラザ年次予算(2005.02～）'!$S$9:$S$10,'[25]浜松プラザ年次予算(2005.02～）'!$S$15:$S$24,'[25]浜松プラザ年次予算(2005.02～）'!$S$27:$S$36,'[25]浜松プラザ年次予算(2005.02～）'!$S$41:$S$45,'[25]浜松プラザ年次予算(2005.02～）'!$S$53:$S$57,'[25]浜松プラザ年次予算(2005.02～）'!$S$60:$S$64,'[25]浜松プラザ年次予算(2005.02～）'!$S$72:$S$76,'[25]浜松プラザ年次予算(2005.02～）'!$S$79:$S$83</definedName>
    <definedName name="租税積立金">[14]実績比較!$F$66:$F$67,[14]実績比較!$J$66:$J$67,[14]実績比較!$N$66:$N$67,[14]実績比較!$R$66:$R$67,[14]実績比較!$V$66:$V$67,[14]実績比較!$Z$66:$Z$67,[14]実績比較!$AD$66:$AD$67,[14]実績比較!$AH$66:$AH$67,[14]実績比較!$AL$66:$AL$67,[14]実績比較!$AP$66:$AP$67,[14]実績比較!$AT$66:$AT$67,[14]実績比較!$AX$66:$AX$67</definedName>
    <definedName name="想定用途１">#REF!</definedName>
    <definedName name="想定用途１０">#REF!</definedName>
    <definedName name="想定用途１１">#REF!</definedName>
    <definedName name="想定用途２">#REF!</definedName>
    <definedName name="想定用途３">#REF!</definedName>
    <definedName name="想定用途４">#REF!</definedName>
    <definedName name="想定用途５">#REF!</definedName>
    <definedName name="想定用途６">#REF!</definedName>
    <definedName name="想定用途７">#REF!</definedName>
    <definedName name="想定用途８">#REF!</definedName>
    <definedName name="想定用途９">#REF!</definedName>
    <definedName name="総額">#REF!</definedName>
    <definedName name="総合管理">#REF!</definedName>
    <definedName name="総収益">#REF!</definedName>
    <definedName name="総収益２">#REF!</definedName>
    <definedName name="総収益項目">#REF!</definedName>
    <definedName name="総貸付面積">#REF!</definedName>
    <definedName name="総費用項目">#REF!</definedName>
    <definedName name="総面積">#REF!</definedName>
    <definedName name="打つ">#REF!,#REF!,#REF!,#REF!,#REF!,#REF!,#REF!,#REF!,#REF!,#REF!,#REF!,#REF!,#REF!,#REF!,#REF!,#REF!,#REF!,#REF!,#REF!,#REF!,#REF!,#REF!,#REF!,#REF!,#REF!,#REF!,#REF!,#REF!,#REF!,#REF!,#REF!,#REF!,#REF!,#REF!,#REF!,#REF!,#REF!,#REF!,#REF!,#REF!,#REF!,#REF!,#REF!</definedName>
    <definedName name="打つべし①">#REF!,#REF!,#REF!,#REF!,#REF!,#REF!,#REF!,#REF!,#REF!,#REF!,#REF!,#REF!,#REF!,#REF!,#REF!,#REF!,#REF!,#REF!,#REF!,#REF!,#REF!,#REF!,#REF!,#REF!,#REF!,#REF!,#REF!,#REF!,#REF!,#REF!,#REF!,#REF!,#REF!,#REF!,#REF!,#REF!,#REF!,#REF!,#REF!,#REF!,#REF!,#REF!,#REF!</definedName>
    <definedName name="対象資産">[60]ﾘｽﾄ!$E$2:$E$35</definedName>
    <definedName name="耐用年数" localSheetId="1">#REF!</definedName>
    <definedName name="耐用年数" localSheetId="5">#REF!</definedName>
    <definedName name="耐用年数">#REF!</definedName>
    <definedName name="貸室その他" localSheetId="1">#REF!</definedName>
    <definedName name="貸室その他" localSheetId="5">#REF!</definedName>
    <definedName name="貸室その他">#REF!</definedName>
    <definedName name="貸室ﾃﾞｰﾀ">#REF!</definedName>
    <definedName name="貸室合計" localSheetId="1">#REF!</definedName>
    <definedName name="貸室合計" localSheetId="5">#REF!</definedName>
    <definedName name="貸室合計">#REF!</definedName>
    <definedName name="貸室事務所" localSheetId="1">#REF!</definedName>
    <definedName name="貸室事務所" localSheetId="5">#REF!</definedName>
    <definedName name="貸室事務所">#REF!</definedName>
    <definedName name="貸室種別">[55]入力準備!$E$31:$E$34</definedName>
    <definedName name="貸室住宅" localSheetId="1">#REF!</definedName>
    <definedName name="貸室住宅" localSheetId="5">#REF!</definedName>
    <definedName name="貸室住宅">#REF!</definedName>
    <definedName name="貸室店舗" localSheetId="1">#REF!</definedName>
    <definedName name="貸室店舗" localSheetId="5">#REF!</definedName>
    <definedName name="貸室店舗">#REF!</definedName>
    <definedName name="貸付可能面積">#REF!</definedName>
    <definedName name="大科目">#REF!</definedName>
    <definedName name="大科目名">#REF!</definedName>
    <definedName name="大山">[50]王子一覧!#REF!</definedName>
    <definedName name="担当者">[70]リストデータ!$A$2:$A$6</definedName>
    <definedName name="担当者コード_出金" localSheetId="1">#REF!</definedName>
    <definedName name="担当者コード_出金">#REF!</definedName>
    <definedName name="担当者名_出金" localSheetId="1">#REF!</definedName>
    <definedName name="担当者名_出金">#REF!</definedName>
    <definedName name="担保支出">#REF!</definedName>
    <definedName name="担保収入">#REF!</definedName>
    <definedName name="地域補正">#REF!</definedName>
    <definedName name="地積" localSheetId="1">#REF!</definedName>
    <definedName name="地積" localSheetId="2">#REF!</definedName>
    <definedName name="地積" localSheetId="5">#REF!</definedName>
    <definedName name="地積">#REF!</definedName>
    <definedName name="中科目">#REF!</definedName>
    <definedName name="中科目名">#REF!</definedName>
    <definedName name="仲介会社">[67]リスト!$D$1:$E$65535</definedName>
    <definedName name="仲介料" localSheetId="1">#REF!</definedName>
    <definedName name="仲介料" localSheetId="5">#REF!</definedName>
    <definedName name="仲介料">#REF!</definedName>
    <definedName name="駐車場">'[71]入力用(駐車)'!$A$1:$T$30</definedName>
    <definedName name="駐車場面積更地">#REF!</definedName>
    <definedName name="駐車台数" localSheetId="1">#REF!</definedName>
    <definedName name="駐車台数" localSheetId="5">#REF!</definedName>
    <definedName name="駐車台数">#REF!</definedName>
    <definedName name="駐車料_消費税">[49]入金明細1!#REF!</definedName>
    <definedName name="駐車料_税抜">[49]入金明細1!#REF!</definedName>
    <definedName name="賃料" localSheetId="1" hidden="1">{"Actual",#N/A,FALSE,"(価格)";"Market",#N/A,FALSE,"(価格)";"Plan",#N/A,FALSE,"(価格)"}</definedName>
    <definedName name="賃料" localSheetId="2" hidden="1">{"Actual",#N/A,FALSE,"(価格)";"Market",#N/A,FALSE,"(価格)";"Plan",#N/A,FALSE,"(価格)"}</definedName>
    <definedName name="賃料" hidden="1">{"Actual",#N/A,FALSE,"(価格)";"Market",#N/A,FALSE,"(価格)";"Plan",#N/A,FALSE,"(価格)"}</definedName>
    <definedName name="賃料_消費税">[49]入金明細1!#REF!</definedName>
    <definedName name="賃料_税抜">[49]入金明細1!#REF!</definedName>
    <definedName name="賃料更地１">#REF!</definedName>
    <definedName name="賃料更地２">#REF!</definedName>
    <definedName name="賃料更地３">#REF!</definedName>
    <definedName name="底地" localSheetId="1">#REF!</definedName>
    <definedName name="底地" localSheetId="5">#REF!</definedName>
    <definedName name="底地">#REF!</definedName>
    <definedName name="摘要別実績" localSheetId="1">#REF!</definedName>
    <definedName name="摘要別実績" localSheetId="5">#REF!</definedName>
    <definedName name="摘要別実績">#REF!</definedName>
    <definedName name="店舗面積更地">#REF!</definedName>
    <definedName name="伝票印刷">[51]!伝票印刷</definedName>
    <definedName name="田尻2">#REF!</definedName>
    <definedName name="電気料_消費税">[49]入金明細1!#REF!</definedName>
    <definedName name="電気料_税抜">[49]入金明細1!#REF!</definedName>
    <definedName name="登記目的">#REF!</definedName>
    <definedName name="登録支払先" localSheetId="1">#REF!</definedName>
    <definedName name="登録支払先" localSheetId="5">#REF!</definedName>
    <definedName name="登録支払先">#REF!</definedName>
    <definedName name="登録税建物" localSheetId="1">#REF!</definedName>
    <definedName name="登録税建物" localSheetId="5">#REF!</definedName>
    <definedName name="登録税建物">#REF!</definedName>
    <definedName name="登録税土地" localSheetId="1">#REF!</definedName>
    <definedName name="登録税土地" localSheetId="5">#REF!</definedName>
    <definedName name="登録税土地">#REF!</definedName>
    <definedName name="都計税" localSheetId="1">#REF!</definedName>
    <definedName name="都計税" localSheetId="5">#REF!</definedName>
    <definedName name="都計税">#REF!</definedName>
    <definedName name="土地の状況">#REF!</definedName>
    <definedName name="土地固資税" localSheetId="1">#REF!</definedName>
    <definedName name="土地固資税" localSheetId="5">#REF!</definedName>
    <definedName name="土地固資税">#REF!</definedName>
    <definedName name="土地積算価格">#REF!</definedName>
    <definedName name="土地代" localSheetId="1">#REF!</definedName>
    <definedName name="土地代" localSheetId="5">#REF!</definedName>
    <definedName name="土地代">#REF!</definedName>
    <definedName name="土地単価" localSheetId="1">#REF!</definedName>
    <definedName name="土地単価" localSheetId="2">#REF!</definedName>
    <definedName name="土地単価" localSheetId="5">#REF!</definedName>
    <definedName name="土地単価">#REF!</definedName>
    <definedName name="土地投資総額" localSheetId="1">#REF!</definedName>
    <definedName name="土地投資総額" localSheetId="5">#REF!</definedName>
    <definedName name="土地投資総額">#REF!</definedName>
    <definedName name="投資総額" localSheetId="1">#REF!</definedName>
    <definedName name="投資総額" localSheetId="5">#REF!</definedName>
    <definedName name="投資総額">#REF!</definedName>
    <definedName name="投資評価">#REF!</definedName>
    <definedName name="当月始期">[66]確定異動!$J$10</definedName>
    <definedName name="当月終期">[66]確定異動!$L$10</definedName>
    <definedName name="当事者">[72]リストボックス!$F$1:$F$65536</definedName>
    <definedName name="当方申請の有無">#REF!</definedName>
    <definedName name="謄本">#REF!</definedName>
    <definedName name="得意先">[72]リストボックス!$G$1:$G$65536</definedName>
    <definedName name="得意先項目">#REF!</definedName>
    <definedName name="内山" localSheetId="1" hidden="1">{"ｹﾝﾄ（M)",#N/A,FALSE,"収支・日割";"ｹﾝﾄ（RD)",#N/A,FALSE,"収支・日割";"ｹﾝﾄ（PMC)",#N/A,FALSE,"収支・日割"}</definedName>
    <definedName name="内山" localSheetId="2" hidden="1">{"ｹﾝﾄ（M)",#N/A,FALSE,"収支・日割";"ｹﾝﾄ（RD)",#N/A,FALSE,"収支・日割";"ｹﾝﾄ（PMC)",#N/A,FALSE,"収支・日割"}</definedName>
    <definedName name="内山" hidden="1">{"ｹﾝﾄ（M)",#N/A,FALSE,"収支・日割";"ｹﾝﾄ（RD)",#N/A,FALSE,"収支・日割";"ｹﾝﾄ（PMC)",#N/A,FALSE,"収支・日割"}</definedName>
    <definedName name="内山１" localSheetId="1" hidden="1">{"ｹﾝﾄ（M)",#N/A,FALSE,"収支・日割";"ｹﾝﾄ（RD)",#N/A,FALSE,"収支・日割";"ｹﾝﾄ（PMC)",#N/A,FALSE,"収支・日割"}</definedName>
    <definedName name="内山１" localSheetId="2" hidden="1">{"ｹﾝﾄ（M)",#N/A,FALSE,"収支・日割";"ｹﾝﾄ（RD)",#N/A,FALSE,"収支・日割";"ｹﾝﾄ（PMC)",#N/A,FALSE,"収支・日割"}</definedName>
    <definedName name="内山１" hidden="1">{"ｹﾝﾄ（M)",#N/A,FALSE,"収支・日割";"ｹﾝﾄ（RD)",#N/A,FALSE,"収支・日割";"ｹﾝﾄ（PMC)",#N/A,FALSE,"収支・日割"}</definedName>
    <definedName name="入金" localSheetId="1" hidden="1">{#N/A,#N/A,FALSE,"１";#N/A,#N/A,FALSE,"２";#N/A,#N/A,FALSE,"３";#N/A,#N/A,FALSE,"４"}</definedName>
    <definedName name="入金" localSheetId="2" hidden="1">{#N/A,#N/A,FALSE,"１";#N/A,#N/A,FALSE,"２";#N/A,#N/A,FALSE,"３";#N/A,#N/A,FALSE,"４"}</definedName>
    <definedName name="入金" hidden="1">{#N/A,#N/A,FALSE,"１";#N/A,#N/A,FALSE,"２";#N/A,#N/A,FALSE,"３";#N/A,#N/A,FALSE,"４"}</definedName>
    <definedName name="入金_消費税">[49]入金明細1!#REF!</definedName>
    <definedName name="入金_税抜">[49]入金明細1!#REF!</definedName>
    <definedName name="入金１" localSheetId="1" hidden="1">{#N/A,#N/A,FALSE,"１";#N/A,#N/A,FALSE,"２";#N/A,#N/A,FALSE,"３";#N/A,#N/A,FALSE,"４"}</definedName>
    <definedName name="入金１" localSheetId="2" hidden="1">{#N/A,#N/A,FALSE,"１";#N/A,#N/A,FALSE,"２";#N/A,#N/A,FALSE,"３";#N/A,#N/A,FALSE,"４"}</definedName>
    <definedName name="入金１" hidden="1">{#N/A,#N/A,FALSE,"１";#N/A,#N/A,FALSE,"２";#N/A,#N/A,FALSE,"３";#N/A,#N/A,FALSE,"４"}</definedName>
    <definedName name="入力データ">'[71]入力用(家賃)'!$A$1:$BG$50</definedName>
    <definedName name="年額支払賃料">#REF!</definedName>
    <definedName name="年間計画">#REF!</definedName>
    <definedName name="年収リスト">#REF!</definedName>
    <definedName name="年修シート名">'[48](Monthly)'!#REF!</definedName>
    <definedName name="年度">'[48](Monthly)'!#REF!</definedName>
    <definedName name="配当口座一覧加工">[73]配当口座一覧!#REF!</definedName>
    <definedName name="配当率" localSheetId="1">#REF!</definedName>
    <definedName name="配当率" localSheetId="5">#REF!</definedName>
    <definedName name="配当率">#REF!</definedName>
    <definedName name="配分率">#REF!</definedName>
    <definedName name="売却価格">#REF!</definedName>
    <definedName name="売買代金" localSheetId="1">#REF!</definedName>
    <definedName name="売買代金" localSheetId="5">#REF!</definedName>
    <definedName name="売買代金">#REF!</definedName>
    <definedName name="費用を打つ①">[74]支払明細!$A$7,[74]支払明細!$H$7,[74]支払明細!$I$7,[74]支払明細!$F$7,[74]支払明細!$K$7,[74]支払明細!$N$7,[74]支払明細!$P$7,[74]支払明細!$R$7,[74]支払明細!$S$7,[74]支払明細!$A$8,[74]支払明細!$H$8,[74]支払明細!$I$8,[74]支払明細!$F$8,[74]支払明細!$K$8,[74]支払明細!$N$8,[74]支払明細!$P$8,[74]支払明細!$R$8,[74]支払明細!$S$8,[74]支払明細!$A$9,[74]支払明細!$H$9,[74]支払明細!$I$9,[74]支払明細!$F$9,[74]支払明細!$K$9,[74]支払明細!$N$9,[74]支払明細!$P$9,[74]支払明細!$R$9,[74]支払明細!$S$9,[74]支払明細!$A$10,[74]支払明細!$H$10,[74]支払明細!$I$10,[74]支払明細!$F$10,[74]支払明細!$K$10,[74]支払明細!$N$10,[74]支払明細!$P$10,[74]支払明細!$R$10,[74]支払明細!$S$10,[74]支払明細!$A$7</definedName>
    <definedName name="費用を打つ②">[74]支払明細!$A$11,[74]支払明細!$H$11,[74]支払明細!$I$11,[74]支払明細!$F$11,[74]支払明細!$K$11,[74]支払明細!$N$11,[74]支払明細!$P$11,[74]支払明細!$R$11,[74]支払明細!$S$11,[74]支払明細!$A$12,[74]支払明細!$H$12,[74]支払明細!$I$12,[74]支払明細!$F$12,[74]支払明細!$K$12,[74]支払明細!$N$12,[74]支払明細!$P$12,[74]支払明細!$R$12,[74]支払明細!$S$12,[74]支払明細!$A$13,[74]支払明細!$H$13,[74]支払明細!$I$13,[74]支払明細!$F$13,[74]支払明細!$K$13,[74]支払明細!$N$13,[74]支払明細!$P$13,[74]支払明細!$R$13,[74]支払明細!$S$13,[74]支払明細!$A$14,[74]支払明細!$H$14,[74]支払明細!$I$14,[74]支払明細!$F$14,[74]支払明細!$K$14,[74]支払明細!$N$14,[74]支払明細!$P$14,[74]支払明細!$R$14,[74]支払明細!$S$14,[74]支払明細!$A$11</definedName>
    <definedName name="費用を打つ③">[74]支払明細!$A$15,[74]支払明細!$H$15,[74]支払明細!$I$15,[74]支払明細!$F$15,[74]支払明細!$K$15,[74]支払明細!$N$15,[74]支払明細!$P$15,[74]支払明細!$R$15,[74]支払明細!$S$15,[74]支払明細!$A$16,[74]支払明細!$H$16,[74]支払明細!$I$16,[74]支払明細!$F$16,[74]支払明細!$K$16,[74]支払明細!$N$16,[74]支払明細!$P$16,[74]支払明細!$R$16,[74]支払明細!$S$16,[74]支払明細!$A$17,[74]支払明細!$H$17,[74]支払明細!$I$17,[74]支払明細!$F$17,[74]支払明細!$K$17,[74]支払明細!$N$17,[74]支払明細!$P$17,[74]支払明細!$R$17,[74]支払明細!$S$17,[74]支払明細!$A$18,[74]支払明細!$H$18,[74]支払明細!$I$18,[74]支払明細!$F$18,[74]支払明細!$K$18,[74]支払明細!$N$18,[74]支払明細!$P$18,[74]支払明細!$R$18,[74]支払明細!$S$18,[74]支払明細!$A$15</definedName>
    <definedName name="費用を打つ④">[74]支払明細!$A$19,[74]支払明細!$H$19,[74]支払明細!$I$19,[74]支払明細!$F$19,[74]支払明細!$K$19,[74]支払明細!$N$19,[74]支払明細!$P$19,[74]支払明細!$R$19,[74]支払明細!$S$19,[74]支払明細!$A$20,[74]支払明細!$H$20,[74]支払明細!$I$20,[74]支払明細!$F$20,[74]支払明細!$K$20,[74]支払明細!$N$20,[74]支払明細!$P$20,[74]支払明細!$R$20,[74]支払明細!$S$20,[74]支払明細!$A$21,[74]支払明細!$H$21,[74]支払明細!$I$21,[74]支払明細!$F$21,[74]支払明細!$K$21,[74]支払明細!$N$21,[74]支払明細!$P$21,[74]支払明細!$R$21,[74]支払明細!$S$21,[74]支払明細!$A$22,[74]支払明細!$H$22,[74]支払明細!$I$22,[74]支払明細!$F$22,[74]支払明細!$K$22,[74]支払明細!$N$22,[74]支払明細!$P$22,[74]支払明細!$R$22,[74]支払明細!$S$22,[74]支払明細!$A$19</definedName>
    <definedName name="費用を打つ⑤">[74]支払明細!$A$23,[74]支払明細!$H$23,[74]支払明細!$I$23,[74]支払明細!$F$23,[74]支払明細!$K$23,[74]支払明細!$N$23,[74]支払明細!$P$23,[74]支払明細!$R$23,[74]支払明細!$S$23,[74]支払明細!$A$24,[74]支払明細!$H$24,[74]支払明細!$I$24,[74]支払明細!$F$24,[74]支払明細!$K$24,[74]支払明細!$N$24,[74]支払明細!$P$24,[74]支払明細!$R$24,[74]支払明細!$S$24,[74]支払明細!$A$25,[74]支払明細!$H$25,[74]支払明細!$I$25,[74]支払明細!$F$25,[74]支払明細!$K$25,[74]支払明細!$N$25,[74]支払明細!$P$25,[74]支払明細!$R$25,[74]支払明細!$S$25,[74]支払明細!$A$26,[74]支払明細!$H$26,[74]支払明細!$I$26,[74]支払明細!$F$26,[74]支払明細!$K$26,[74]支払明細!$N$26,[74]支払明細!$P$26,[74]支払明細!$R$26,[74]支払明細!$S$26,[74]支払明細!$A$23</definedName>
    <definedName name="費用を打つ⑥">[74]支払明細!$A$27,[74]支払明細!$H$27,[74]支払明細!$I$27,[74]支払明細!$F$27,[74]支払明細!$K$27,[74]支払明細!$N$27,[74]支払明細!$P$27,[74]支払明細!$R$27,[74]支払明細!$S$27,[74]支払明細!$A$28,[74]支払明細!$H$28,[74]支払明細!$I$28,[74]支払明細!$F$28,[74]支払明細!$K$28,[74]支払明細!$N$28,[74]支払明細!$P$28,[74]支払明細!$R$28,[74]支払明細!$S$28,[74]支払明細!$A$29,[74]支払明細!$H$29,[74]支払明細!$I$29,[74]支払明細!$F$29,[74]支払明細!$K$29,[74]支払明細!$N$29,[74]支払明細!$P$29,[74]支払明細!$R$29,[74]支払明細!$S$29,[74]支払明細!$A$30,[74]支払明細!$H$30,[74]支払明細!$I$30,[74]支払明細!$F$30,[74]支払明細!$K$30,[74]支払明細!$N$30,[74]支払明細!$P$30,[74]支払明細!$R$30,[74]支払明細!$S$30,[74]支払明細!$A$27</definedName>
    <definedName name="費用科目">[55]入力準備!#REF!</definedName>
    <definedName name="費用更地">#REF!</definedName>
    <definedName name="備考欄">#REF!</definedName>
    <definedName name="標準１">#REF!</definedName>
    <definedName name="表1">#REF!</definedName>
    <definedName name="表紙３" localSheetId="1" hidden="1">{"Actual",#N/A,FALSE,"(価格)";"Market",#N/A,FALSE,"(価格)";"Plan",#N/A,FALSE,"(価格)"}</definedName>
    <definedName name="表紙３" localSheetId="2" hidden="1">{"Actual",#N/A,FALSE,"(価格)";"Market",#N/A,FALSE,"(価格)";"Plan",#N/A,FALSE,"(価格)"}</definedName>
    <definedName name="表紙３" hidden="1">{"Actual",#N/A,FALSE,"(価格)";"Market",#N/A,FALSE,"(価格)";"Plan",#N/A,FALSE,"(価格)"}</definedName>
    <definedName name="浜松ウェスト明細">[75]担保物件収支報告書!#REF!</definedName>
    <definedName name="浜町">#REF!</definedName>
    <definedName name="富永リクエスト" localSheetId="1">{"Client Name or Project Name"}</definedName>
    <definedName name="富永リクエスト">{"Client Name or Project Name"}</definedName>
    <definedName name="敷金" localSheetId="1" hidden="1">{"ｹﾝﾄ（M)",#N/A,FALSE,"収支・日割";"ｹﾝﾄ（RD)",#N/A,FALSE,"収支・日割";"ｹﾝﾄ（PMC)",#N/A,FALSE,"収支・日割"}</definedName>
    <definedName name="敷金" localSheetId="2" hidden="1">{"ｹﾝﾄ（M)",#N/A,FALSE,"収支・日割";"ｹﾝﾄ（RD)",#N/A,FALSE,"収支・日割";"ｹﾝﾄ（PMC)",#N/A,FALSE,"収支・日割"}</definedName>
    <definedName name="敷金" hidden="1">{"ｹﾝﾄ（M)",#N/A,FALSE,"収支・日割";"ｹﾝﾄ（RD)",#N/A,FALSE,"収支・日割";"ｹﾝﾄ（PMC)",#N/A,FALSE,"収支・日割"}</definedName>
    <definedName name="敷金_消費税">[49]入金明細1!#REF!</definedName>
    <definedName name="敷金_税抜">[49]入金明細1!#REF!</definedName>
    <definedName name="敷金pro">'[76]敷金管理表（単月指定・物件別）'!#REF!</definedName>
    <definedName name="敷金保証金積立金">[14]実績比較!$F$56:$F$57,[14]実績比較!$J$56:$J$57,[14]実績比較!$N$56:$N$57,[14]実績比較!$R$56:$R$57,[14]実績比較!$V$56:$V$57,[14]実績比較!$Z$56:$Z$57,[14]実績比較!$AD$56:$AD$57,[14]実績比較!$AH$56:$AH$57,[14]実績比較!$AL$56:$AL$57,[14]実績比較!$AP$56:$AP$57,[14]実績比較!$AT$56:$AT$57,[14]実績比較!$AX$56:$AX$57</definedName>
    <definedName name="部門コードリスト" localSheetId="1">#REF!</definedName>
    <definedName name="部門コードリスト" localSheetId="5">#REF!</definedName>
    <definedName name="部門コードリスト">#REF!</definedName>
    <definedName name="複合表示１">#REF!</definedName>
    <definedName name="複合表示２">#REF!</definedName>
    <definedName name="複合表示３">#REF!</definedName>
    <definedName name="複合表示４">#REF!</definedName>
    <definedName name="複合表示５">#REF!</definedName>
    <definedName name="複合別表">#REF!</definedName>
    <definedName name="物件概要">'[77]1.物件概要'!$B$1:$BD$486</definedName>
    <definedName name="物件情報">[14]物件情報!$C$3:$F$7,[14]物件情報!$C$10:$F$14</definedName>
    <definedName name="物件名">'[9]9-15'!$B$3:$B$120</definedName>
    <definedName name="物件名称" localSheetId="1">#REF!</definedName>
    <definedName name="物件名称">#REF!</definedName>
    <definedName name="物件名称_出金" localSheetId="1">#REF!</definedName>
    <definedName name="物件名称_出金">#REF!</definedName>
    <definedName name="分析" localSheetId="1">{"Client Name or Project Name"}</definedName>
    <definedName name="分析">{"Client Name or Project Name"}</definedName>
    <definedName name="分類">#REF!</definedName>
    <definedName name="文案内容">#REF!</definedName>
    <definedName name="平成05年8月23日">#REF!</definedName>
    <definedName name="別紙" localSheetId="1">{"Client Name or Project Name"}</definedName>
    <definedName name="別紙">{"Client Name or Project Name"}</definedName>
    <definedName name="別表番号">#REF!</definedName>
    <definedName name="変動率グラフ">#REF!</definedName>
    <definedName name="保険料積立金">[14]実績比較!$F$61:$F$62,[14]実績比較!$J$61:$J$62,[14]実績比較!$N$61:$N$62,[14]実績比較!$R$61:$R$62,[14]実績比較!$V$61:$V$62,[14]実績比較!$Z$61:$Z$62,[14]実績比較!$AD$61:$AD$62,[14]実績比較!$AH$61:$AH$62,[14]実績比較!$AL$61:$AL$62,[14]実績比較!$AP$61:$AP$62,[14]実績比較!$AT$61:$AT$62,[14]実績比較!$AX$61:$AX$62</definedName>
    <definedName name="保証金">#REF!</definedName>
    <definedName name="保証金_消費税">[49]入金明細1!#REF!</definedName>
    <definedName name="保証金_税抜">[49]入金明細1!#REF!</definedName>
    <definedName name="保証更地０">#REF!</definedName>
    <definedName name="保証更地１">#REF!</definedName>
    <definedName name="保証更地２">#REF!</definedName>
    <definedName name="保証更地３">#REF!</definedName>
    <definedName name="補正横">#REF!</definedName>
    <definedName name="補正縦">#REF!</definedName>
    <definedName name="募集" localSheetId="1" hidden="1">{"Actual",#N/A,FALSE,"(価格)";"Market",#N/A,FALSE,"(価格)";"Plan",#N/A,FALSE,"(価格)"}</definedName>
    <definedName name="募集" localSheetId="2" hidden="1">{"Actual",#N/A,FALSE,"(価格)";"Market",#N/A,FALSE,"(価格)";"Plan",#N/A,FALSE,"(価格)"}</definedName>
    <definedName name="募集" hidden="1">{"Actual",#N/A,FALSE,"(価格)";"Market",#N/A,FALSE,"(価格)";"Plan",#N/A,FALSE,"(価格)"}</definedName>
    <definedName name="報告その他更地">#REF!</definedName>
    <definedName name="報告運用益更地">#REF!</definedName>
    <definedName name="報告看板更地">#REF!</definedName>
    <definedName name="報告共益費更地">#REF!</definedName>
    <definedName name="報告月額駐車更地">#REF!</definedName>
    <definedName name="報告支払賃料更地">#REF!</definedName>
    <definedName name="報告総収益更地">#REF!</definedName>
    <definedName name="報告単価">#REF!</definedName>
    <definedName name="報告地下更地">#REF!</definedName>
    <definedName name="報告地上更地">#REF!</definedName>
    <definedName name="報告注１更地">#REF!</definedName>
    <definedName name="報告駐運用益更地">#REF!</definedName>
    <definedName name="報告駐車場更地">#REF!</definedName>
    <definedName name="報告駐車台数更地">#REF!</definedName>
    <definedName name="報告土地価格更地">#REF!</definedName>
    <definedName name="報告土地価格単価">#REF!</definedName>
    <definedName name="報告年額駐車更地">#REF!</definedName>
    <definedName name="報告敷金駐車更地">#REF!</definedName>
    <definedName name="報告別表開始更地">#REF!</definedName>
    <definedName name="法人＿担当部署＿ＦＡＸ">#REF!</definedName>
    <definedName name="法人＿法人カナ">#REF!</definedName>
    <definedName name="法務局">#REF!</definedName>
    <definedName name="防火１">#REF!</definedName>
    <definedName name="防火２">#REF!</definedName>
    <definedName name="本日">#REF!</definedName>
    <definedName name="未入金_消費税">[49]入金明細1!#REF!</definedName>
    <definedName name="未入金_税抜">[49]入金明細1!#REF!</definedName>
    <definedName name="名称" localSheetId="1">#REF!</definedName>
    <definedName name="名称" localSheetId="5">#REF!</definedName>
    <definedName name="名称">#REF!</definedName>
    <definedName name="名前" localSheetId="1" hidden="1">{"Actual",#N/A,FALSE,"(価格)";"Market",#N/A,FALSE,"(価格)";"Plan",#N/A,FALSE,"(価格)"}</definedName>
    <definedName name="名前" localSheetId="2" hidden="1">{"Actual",#N/A,FALSE,"(価格)";"Market",#N/A,FALSE,"(価格)";"Plan",#N/A,FALSE,"(価格)"}</definedName>
    <definedName name="名前" hidden="1">{"Actual",#N/A,FALSE,"(価格)";"Market",#N/A,FALSE,"(価格)";"Plan",#N/A,FALSE,"(価格)"}</definedName>
    <definedName name="面積種別">#REF!</definedName>
    <definedName name="問合せ内容">[9]ﾘｽﾄ!$A$3:$A$5</definedName>
    <definedName name="優先Ａ">#REF!</definedName>
    <definedName name="優先Ｂ">#REF!</definedName>
    <definedName name="用途１">#REF!</definedName>
    <definedName name="用途２">#REF!</definedName>
    <definedName name="用途想定">#REF!</definedName>
    <definedName name="立体駐車場">#REF!</definedName>
    <definedName name="立体駐車台数">#REF!</definedName>
    <definedName name="流動性積立金">[14]実績比較!$F$88:$F$89,[14]実績比較!$J$88:$J$89,[14]実績比較!$N$88:$N$89,[14]実績比較!$R$88:$R$89,[14]実績比較!$V$88:$V$89,[14]実績比較!$Z$88:$Z$89,[14]実績比較!$AD$88:$AD$89,[14]実績比較!$AH$88:$AH$89,[14]実績比較!$AL$88:$AL$89,[14]実績比較!$AP$88:$AP$89,[14]実績比較!$AT$88:$AT$89,[14]実績比較!$AX$88:$AX$89</definedName>
    <definedName name="留保金割合" localSheetId="1">#REF!</definedName>
    <definedName name="留保金割合" localSheetId="5">#REF!</definedName>
    <definedName name="留保金割合">#REF!</definedName>
    <definedName name="礼金_消費税">[49]入金明細1!#REF!</definedName>
    <definedName name="礼金_税抜">[49]入金明細1!#REF!</definedName>
    <definedName name="列非表示１">#REF!</definedName>
    <definedName name="列非表示２">#REF!</definedName>
    <definedName name="列非表示３">#REF!</definedName>
    <definedName name="列非表示４">#REF!</definedName>
    <definedName name="列非表示５">#REF!</definedName>
    <definedName name="列非表示６">#REF!</definedName>
    <definedName name="列非表示７">#REF!</definedName>
    <definedName name="列非表示裏総１">#REF!</definedName>
    <definedName name="列非表示裏総２">#REF!</definedName>
    <definedName name="列非表示裏総３">#REF!</definedName>
    <definedName name="列非表示裏敷１">#REF!</definedName>
    <definedName name="列非表示裏敷２">#REF!</definedName>
    <definedName name="列非表示裏敷３">#REF!</definedName>
    <definedName name="劣後">#REF!</definedName>
    <definedName name="連１＿勤務先＿電話番号">#REF!</definedName>
    <definedName name="連２＿関係">#REF!</definedName>
    <definedName name="連２＿勤務先＿電話番号">#REF!</definedName>
    <definedName name="連絡" localSheetId="1" hidden="1">{"Actual",#N/A,FALSE,"(価格)";"Market",#N/A,FALSE,"(価格)";"Plan",#N/A,FALSE,"(価格)"}</definedName>
    <definedName name="連絡" localSheetId="2" hidden="1">{"Actual",#N/A,FALSE,"(価格)";"Market",#N/A,FALSE,"(価格)";"Plan",#N/A,FALSE,"(価格)"}</definedName>
    <definedName name="連絡" hidden="1">{"Actual",#N/A,FALSE,"(価格)";"Market",#N/A,FALSE,"(価格)";"Plan",#N/A,FALSE,"(価格)"}</definedName>
    <definedName name="連絡１" localSheetId="1" hidden="1">{"Actual",#N/A,FALSE,"(価格)";"Market",#N/A,FALSE,"(価格)";"Plan",#N/A,FALSE,"(価格)"}</definedName>
    <definedName name="連絡１" localSheetId="2" hidden="1">{"Actual",#N/A,FALSE,"(価格)";"Market",#N/A,FALSE,"(価格)";"Plan",#N/A,FALSE,"(価格)"}</definedName>
    <definedName name="連絡１" hidden="1">{"Actual",#N/A,FALSE,"(価格)";"Market",#N/A,FALSE,"(価格)";"Plan",#N/A,FALSE,"(価格)"}</definedName>
    <definedName name="連絡10" localSheetId="1" hidden="1">{"Actual",#N/A,FALSE,"(価格)";"Market",#N/A,FALSE,"(価格)";"Plan",#N/A,FALSE,"(価格)"}</definedName>
    <definedName name="連絡10" localSheetId="2" hidden="1">{"Actual",#N/A,FALSE,"(価格)";"Market",#N/A,FALSE,"(価格)";"Plan",#N/A,FALSE,"(価格)"}</definedName>
    <definedName name="連絡10" hidden="1">{"Actual",#N/A,FALSE,"(価格)";"Market",#N/A,FALSE,"(価格)";"Plan",#N/A,FALSE,"(価格)"}</definedName>
    <definedName name="連絡3" localSheetId="1" hidden="1">{"Actual",#N/A,FALSE,"(価格)";"Market",#N/A,FALSE,"(価格)";"Plan",#N/A,FALSE,"(価格)"}</definedName>
    <definedName name="連絡3" localSheetId="2" hidden="1">{"Actual",#N/A,FALSE,"(価格)";"Market",#N/A,FALSE,"(価格)";"Plan",#N/A,FALSE,"(価格)"}</definedName>
    <definedName name="連絡3" hidden="1">{"Actual",#N/A,FALSE,"(価格)";"Market",#N/A,FALSE,"(価格)";"Plan",#N/A,FALSE,"(価格)"}</definedName>
    <definedName name="連絡表" localSheetId="1" hidden="1">{"Actual",#N/A,FALSE,"(価格)";"Market",#N/A,FALSE,"(価格)";"Plan",#N/A,FALSE,"(価格)"}</definedName>
    <definedName name="連絡表" localSheetId="2" hidden="1">{"Actual",#N/A,FALSE,"(価格)";"Market",#N/A,FALSE,"(価格)";"Plan",#N/A,FALSE,"(価格)"}</definedName>
    <definedName name="連絡表" hidden="1">{"Actual",#N/A,FALSE,"(価格)";"Market",#N/A,FALSE,"(価格)";"Plan",#N/A,FALSE,"(価格)"}</definedName>
    <definedName name="連絡表1" localSheetId="1" hidden="1">{"Actual",#N/A,FALSE,"(価格)";"Market",#N/A,FALSE,"(価格)";"Plan",#N/A,FALSE,"(価格)"}</definedName>
    <definedName name="連絡表1" localSheetId="2" hidden="1">{"Actual",#N/A,FALSE,"(価格)";"Market",#N/A,FALSE,"(価格)";"Plan",#N/A,FALSE,"(価格)"}</definedName>
    <definedName name="連絡表1" hidden="1">{"Actual",#N/A,FALSE,"(価格)";"Market",#N/A,FALSE,"(価格)";"Plan",#N/A,FALSE,"(価格)"}</definedName>
    <definedName name="連絡表2" localSheetId="1" hidden="1">{"ｹﾝﾄ（M)",#N/A,FALSE,"収支・日割";"ｹﾝﾄ（RD)",#N/A,FALSE,"収支・日割";"ｹﾝﾄ（PMC)",#N/A,FALSE,"収支・日割"}</definedName>
    <definedName name="連絡表2" localSheetId="2" hidden="1">{"ｹﾝﾄ（M)",#N/A,FALSE,"収支・日割";"ｹﾝﾄ（RD)",#N/A,FALSE,"収支・日割";"ｹﾝﾄ（PMC)",#N/A,FALSE,"収支・日割"}</definedName>
    <definedName name="連絡表2" hidden="1">{"ｹﾝﾄ（M)",#N/A,FALSE,"収支・日割";"ｹﾝﾄ（RD)",#N/A,FALSE,"収支・日割";"ｹﾝﾄ（PMC)",#N/A,FALSE,"収支・日割"}</definedName>
    <definedName name="連絡表5" localSheetId="1" hidden="1">{"Actual",#N/A,FALSE,"(価格)";"Market",#N/A,FALSE,"(価格)";"Plan",#N/A,FALSE,"(価格)"}</definedName>
    <definedName name="連絡表5" localSheetId="2" hidden="1">{"Actual",#N/A,FALSE,"(価格)";"Market",#N/A,FALSE,"(価格)";"Plan",#N/A,FALSE,"(価格)"}</definedName>
    <definedName name="連絡表5" hidden="1">{"Actual",#N/A,FALSE,"(価格)";"Market",#N/A,FALSE,"(価格)";"Plan",#N/A,FALSE,"(価格)"}</definedName>
    <definedName name="連絡表原価" localSheetId="1" hidden="1">{"ｹﾝﾄ（M)",#N/A,FALSE,"収支・日割";"ｹﾝﾄ（RD)",#N/A,FALSE,"収支・日割";"ｹﾝﾄ（PMC)",#N/A,FALSE,"収支・日割"}</definedName>
    <definedName name="連絡表原価" localSheetId="2" hidden="1">{"ｹﾝﾄ（M)",#N/A,FALSE,"収支・日割";"ｹﾝﾄ（RD)",#N/A,FALSE,"収支・日割";"ｹﾝﾄ（PMC)",#N/A,FALSE,"収支・日割"}</definedName>
    <definedName name="連絡表原価" hidden="1">{"ｹﾝﾄ（M)",#N/A,FALSE,"収支・日割";"ｹﾝﾄ（RD)",#N/A,FALSE,"収支・日割";"ｹﾝﾄ（PMC)",#N/A,FALSE,"収支・日割"}</definedName>
    <definedName name="連絡表入金処理" localSheetId="1" hidden="1">{"Actual",#N/A,FALSE,"(価格)";"Market",#N/A,FALSE,"(価格)";"Plan",#N/A,FALSE,"(価格)"}</definedName>
    <definedName name="連絡表入金処理" localSheetId="2" hidden="1">{"Actual",#N/A,FALSE,"(価格)";"Market",#N/A,FALSE,"(価格)";"Plan",#N/A,FALSE,"(価格)"}</definedName>
    <definedName name="連絡表入金処理" hidden="1">{"Actual",#N/A,FALSE,"(価格)";"Market",#N/A,FALSE,"(価格)";"Plan",#N/A,FALSE,"(価格)"}</definedName>
  </definedNames>
  <calcPr calcId="152511"/>
</workbook>
</file>

<file path=xl/calcChain.xml><?xml version="1.0" encoding="utf-8"?>
<calcChain xmlns="http://schemas.openxmlformats.org/spreadsheetml/2006/main">
  <c r="X273" i="1" l="1"/>
  <c r="W273" i="1"/>
  <c r="V273" i="1"/>
  <c r="U273" i="1"/>
  <c r="T273" i="1"/>
  <c r="S273" i="1"/>
  <c r="R273" i="1"/>
  <c r="Q273" i="1"/>
  <c r="P273" i="1"/>
  <c r="O273" i="1"/>
  <c r="N273" i="1"/>
  <c r="M273" i="1"/>
  <c r="L273" i="1"/>
  <c r="P272" i="1"/>
  <c r="N272" i="1"/>
  <c r="N274" i="1" s="1"/>
  <c r="O272" i="1"/>
  <c r="O274" i="1" s="1"/>
  <c r="X272" i="1"/>
  <c r="X274" i="1" s="1"/>
  <c r="R272" i="1"/>
  <c r="M272" i="1"/>
  <c r="M274" i="1" l="1"/>
  <c r="R274" i="1"/>
  <c r="P274" i="1"/>
  <c r="Q272" i="1"/>
  <c r="Q274" i="1" s="1"/>
  <c r="U272" i="1"/>
  <c r="U274" i="1" s="1"/>
  <c r="T272" i="1"/>
  <c r="T274" i="1" s="1"/>
  <c r="V272" i="1"/>
  <c r="V274" i="1" s="1"/>
  <c r="L272" i="1"/>
  <c r="L274" i="1" s="1"/>
  <c r="S272" i="1"/>
  <c r="S274" i="1" s="1"/>
  <c r="W272" i="1"/>
  <c r="W274" i="1" s="1"/>
  <c r="F273" i="1"/>
  <c r="F272" i="1"/>
  <c r="F274" i="1" l="1"/>
  <c r="H272" i="1" l="1"/>
  <c r="I273" i="1" l="1"/>
  <c r="W296" i="31" l="1"/>
  <c r="W295" i="31"/>
  <c r="J24" i="40" l="1"/>
  <c r="I24" i="40"/>
  <c r="J15" i="40"/>
  <c r="H14" i="40"/>
  <c r="G14" i="40"/>
  <c r="J12" i="40"/>
  <c r="I12" i="40"/>
  <c r="J11" i="40"/>
  <c r="I11" i="40"/>
  <c r="J10" i="40"/>
  <c r="I10" i="40"/>
  <c r="J9" i="40"/>
  <c r="I9" i="40"/>
  <c r="J8" i="40"/>
  <c r="J14" i="40" s="1"/>
  <c r="I8" i="40"/>
  <c r="I14" i="40" s="1"/>
  <c r="J16" i="40" l="1"/>
  <c r="W37" i="31" l="1"/>
  <c r="W36" i="31"/>
  <c r="V350" i="31"/>
  <c r="U349" i="31"/>
  <c r="U340" i="31"/>
  <c r="U331" i="31"/>
  <c r="U322" i="31"/>
  <c r="U313" i="31"/>
  <c r="U304" i="31"/>
  <c r="U295" i="31"/>
  <c r="V287" i="31"/>
  <c r="U286" i="31"/>
  <c r="V278" i="31"/>
  <c r="U277" i="31"/>
  <c r="U153" i="31"/>
  <c r="U144" i="31"/>
  <c r="U135" i="31"/>
  <c r="U126" i="31"/>
  <c r="U117" i="31"/>
  <c r="U108" i="31"/>
  <c r="U99" i="31"/>
  <c r="U90" i="31"/>
  <c r="V82" i="31"/>
  <c r="U81" i="31"/>
  <c r="U72" i="31"/>
  <c r="V64" i="31"/>
  <c r="U63" i="31"/>
  <c r="U54" i="31"/>
  <c r="U45" i="31"/>
  <c r="U20" i="31"/>
  <c r="U12" i="31"/>
  <c r="R361" i="31"/>
  <c r="P361" i="31"/>
  <c r="O361" i="31"/>
  <c r="K361" i="31"/>
  <c r="H361" i="31"/>
  <c r="G361" i="31"/>
  <c r="E361" i="31"/>
  <c r="R359" i="31"/>
  <c r="N359" i="31"/>
  <c r="N361" i="31" s="1"/>
  <c r="M359" i="31"/>
  <c r="M361" i="31" s="1"/>
  <c r="L359" i="31"/>
  <c r="J359" i="31"/>
  <c r="J361" i="31" s="1"/>
  <c r="I359" i="31"/>
  <c r="AI358" i="31"/>
  <c r="AH358" i="31"/>
  <c r="J358" i="31"/>
  <c r="D358" i="31"/>
  <c r="AJ357" i="31"/>
  <c r="AJ358" i="31" s="1"/>
  <c r="AI357" i="31"/>
  <c r="AH357" i="31"/>
  <c r="AG357" i="31"/>
  <c r="AC357" i="31"/>
  <c r="AD357" i="31" s="1"/>
  <c r="M357" i="31"/>
  <c r="M358" i="31" s="1"/>
  <c r="K357" i="31"/>
  <c r="R353" i="31"/>
  <c r="P353" i="31"/>
  <c r="K353" i="31"/>
  <c r="H353" i="31"/>
  <c r="G353" i="31"/>
  <c r="E353" i="31"/>
  <c r="D353" i="31"/>
  <c r="R351" i="31"/>
  <c r="O351" i="31"/>
  <c r="O353" i="31" s="1"/>
  <c r="N351" i="31"/>
  <c r="N353" i="31" s="1"/>
  <c r="M351" i="31"/>
  <c r="L351" i="31"/>
  <c r="J351" i="31"/>
  <c r="J350" i="31" s="1"/>
  <c r="I351" i="31"/>
  <c r="I350" i="31" s="1"/>
  <c r="D351" i="31"/>
  <c r="AI350" i="31"/>
  <c r="AH350" i="31"/>
  <c r="D350" i="31"/>
  <c r="AJ349" i="31"/>
  <c r="AJ350" i="31" s="1"/>
  <c r="AI349" i="31"/>
  <c r="AH349" i="31"/>
  <c r="AG349" i="31"/>
  <c r="AC349" i="31"/>
  <c r="AD349" i="31" s="1"/>
  <c r="K349" i="31"/>
  <c r="R344" i="31"/>
  <c r="P344" i="31"/>
  <c r="K344" i="31"/>
  <c r="I344" i="31"/>
  <c r="H344" i="31"/>
  <c r="E344" i="31"/>
  <c r="R342" i="31"/>
  <c r="O342" i="31"/>
  <c r="O344" i="31" s="1"/>
  <c r="N342" i="31"/>
  <c r="N344" i="31" s="1"/>
  <c r="M342" i="31"/>
  <c r="L342" i="31"/>
  <c r="J342" i="31"/>
  <c r="G342" i="31"/>
  <c r="AI341" i="31"/>
  <c r="AH341" i="31"/>
  <c r="I341" i="31"/>
  <c r="D341" i="31"/>
  <c r="V341" i="31" s="1"/>
  <c r="AJ340" i="31"/>
  <c r="AJ341" i="31" s="1"/>
  <c r="AI340" i="31"/>
  <c r="AH340" i="31"/>
  <c r="AG340" i="31"/>
  <c r="AC340" i="31"/>
  <c r="AD340" i="31" s="1"/>
  <c r="K340" i="31"/>
  <c r="R335" i="31"/>
  <c r="K335" i="31"/>
  <c r="I335" i="31"/>
  <c r="H335" i="31"/>
  <c r="G335" i="31"/>
  <c r="E335" i="31"/>
  <c r="D335" i="31"/>
  <c r="R333" i="31"/>
  <c r="P333" i="31"/>
  <c r="P335" i="31" s="1"/>
  <c r="O333" i="31"/>
  <c r="O335" i="31" s="1"/>
  <c r="N333" i="31"/>
  <c r="N335" i="31" s="1"/>
  <c r="M333" i="31"/>
  <c r="L333" i="31"/>
  <c r="L335" i="31" s="1"/>
  <c r="J333" i="31"/>
  <c r="J335" i="31" s="1"/>
  <c r="D333" i="31"/>
  <c r="AI332" i="31"/>
  <c r="AH332" i="31"/>
  <c r="J332" i="31"/>
  <c r="I332" i="31"/>
  <c r="D332" i="31"/>
  <c r="V332" i="31" s="1"/>
  <c r="AJ331" i="31"/>
  <c r="AJ332" i="31" s="1"/>
  <c r="AI331" i="31"/>
  <c r="AH331" i="31"/>
  <c r="AG331" i="31"/>
  <c r="AC331" i="31"/>
  <c r="AD331" i="31" s="1"/>
  <c r="K331" i="31"/>
  <c r="H331" i="31"/>
  <c r="H332" i="31" s="1"/>
  <c r="R326" i="31"/>
  <c r="P326" i="31"/>
  <c r="N326" i="31"/>
  <c r="K326" i="31"/>
  <c r="I326" i="31"/>
  <c r="H326" i="31"/>
  <c r="E326" i="31"/>
  <c r="R324" i="31"/>
  <c r="P324" i="31"/>
  <c r="O324" i="31"/>
  <c r="M324" i="31"/>
  <c r="L324" i="31"/>
  <c r="J324" i="31"/>
  <c r="J326" i="31" s="1"/>
  <c r="G324" i="31"/>
  <c r="AI323" i="31"/>
  <c r="AH323" i="31"/>
  <c r="J323" i="31"/>
  <c r="I323" i="31"/>
  <c r="D323" i="31"/>
  <c r="V323" i="31" s="1"/>
  <c r="AJ322" i="31"/>
  <c r="AJ323" i="31" s="1"/>
  <c r="AI322" i="31"/>
  <c r="AH322" i="31"/>
  <c r="AG322" i="31"/>
  <c r="AA322" i="31"/>
  <c r="AC322" i="31" s="1"/>
  <c r="AD322" i="31" s="1"/>
  <c r="K322" i="31"/>
  <c r="R317" i="31"/>
  <c r="P317" i="31"/>
  <c r="L317" i="31"/>
  <c r="K317" i="31"/>
  <c r="I317" i="31"/>
  <c r="H317" i="31"/>
  <c r="E317" i="31"/>
  <c r="R315" i="31"/>
  <c r="P315" i="31"/>
  <c r="O315" i="31"/>
  <c r="O317" i="31" s="1"/>
  <c r="N315" i="31"/>
  <c r="M315" i="31"/>
  <c r="M313" i="31" s="1"/>
  <c r="M314" i="31" s="1"/>
  <c r="L315" i="31"/>
  <c r="J315" i="31"/>
  <c r="J317" i="31" s="1"/>
  <c r="G315" i="31"/>
  <c r="AI314" i="31"/>
  <c r="AH314" i="31"/>
  <c r="J314" i="31"/>
  <c r="I314" i="31"/>
  <c r="D314" i="31"/>
  <c r="V314" i="31" s="1"/>
  <c r="AJ313" i="31"/>
  <c r="AJ314" i="31" s="1"/>
  <c r="AI313" i="31"/>
  <c r="AH313" i="31"/>
  <c r="AG313" i="31"/>
  <c r="AA313" i="31"/>
  <c r="AC313" i="31" s="1"/>
  <c r="AD313" i="31" s="1"/>
  <c r="K313" i="31"/>
  <c r="R308" i="31"/>
  <c r="K308" i="31"/>
  <c r="I308" i="31"/>
  <c r="H308" i="31"/>
  <c r="G308" i="31"/>
  <c r="E308" i="31"/>
  <c r="D308" i="31"/>
  <c r="R306" i="31"/>
  <c r="P306" i="31"/>
  <c r="P304" i="31" s="1"/>
  <c r="P305" i="31" s="1"/>
  <c r="O306" i="31"/>
  <c r="O308" i="31" s="1"/>
  <c r="N306" i="31"/>
  <c r="M306" i="31"/>
  <c r="M308" i="31" s="1"/>
  <c r="L306" i="31"/>
  <c r="L304" i="31" s="1"/>
  <c r="J306" i="31"/>
  <c r="J308" i="31" s="1"/>
  <c r="F306" i="31"/>
  <c r="F304" i="31" s="1"/>
  <c r="D306" i="31"/>
  <c r="H304" i="31" s="1"/>
  <c r="H305" i="31" s="1"/>
  <c r="AI305" i="31"/>
  <c r="AH305" i="31"/>
  <c r="J305" i="31"/>
  <c r="I305" i="31"/>
  <c r="D305" i="31"/>
  <c r="V305" i="31" s="1"/>
  <c r="AJ304" i="31"/>
  <c r="AJ305" i="31" s="1"/>
  <c r="AI304" i="31"/>
  <c r="AH304" i="31"/>
  <c r="AG304" i="31"/>
  <c r="AA304" i="31"/>
  <c r="AC304" i="31" s="1"/>
  <c r="AD304" i="31" s="1"/>
  <c r="O304" i="31"/>
  <c r="O305" i="31" s="1"/>
  <c r="K304" i="31"/>
  <c r="E304" i="31"/>
  <c r="R299" i="31"/>
  <c r="O299" i="31"/>
  <c r="N299" i="31"/>
  <c r="K299" i="31"/>
  <c r="I299" i="31"/>
  <c r="H299" i="31"/>
  <c r="G299" i="31"/>
  <c r="E299" i="31"/>
  <c r="R297" i="31"/>
  <c r="P297" i="31"/>
  <c r="O297" i="31"/>
  <c r="M297" i="31"/>
  <c r="L297" i="31"/>
  <c r="J297" i="31"/>
  <c r="AI296" i="31"/>
  <c r="AH296" i="31"/>
  <c r="I296" i="31"/>
  <c r="D296" i="31"/>
  <c r="V296" i="31" s="1"/>
  <c r="AJ295" i="31"/>
  <c r="AJ296" i="31" s="1"/>
  <c r="AI295" i="31"/>
  <c r="AH295" i="31"/>
  <c r="AG295" i="31"/>
  <c r="AD295" i="31"/>
  <c r="AA295" i="31"/>
  <c r="AC295" i="31" s="1"/>
  <c r="K295" i="31"/>
  <c r="R290" i="31"/>
  <c r="P290" i="31"/>
  <c r="N290" i="31"/>
  <c r="L290" i="31"/>
  <c r="K290" i="31"/>
  <c r="J290" i="31"/>
  <c r="I290" i="31"/>
  <c r="H290" i="31"/>
  <c r="E290" i="31"/>
  <c r="R288" i="31"/>
  <c r="P288" i="31"/>
  <c r="O288" i="31"/>
  <c r="M288" i="31"/>
  <c r="M286" i="31" s="1"/>
  <c r="L288" i="31"/>
  <c r="J288" i="31"/>
  <c r="J287" i="31" s="1"/>
  <c r="G288" i="31"/>
  <c r="F288" i="31"/>
  <c r="F290" i="31" s="1"/>
  <c r="AI287" i="31"/>
  <c r="AH287" i="31"/>
  <c r="I287" i="31"/>
  <c r="D287" i="31"/>
  <c r="D288" i="31" s="1"/>
  <c r="N286" i="31" s="1"/>
  <c r="N287" i="31" s="1"/>
  <c r="AJ286" i="31"/>
  <c r="AJ287" i="31" s="1"/>
  <c r="AI286" i="31"/>
  <c r="AH286" i="31"/>
  <c r="AG286" i="31"/>
  <c r="AD286" i="31"/>
  <c r="K286" i="31"/>
  <c r="G286" i="31"/>
  <c r="R281" i="31"/>
  <c r="M281" i="31"/>
  <c r="K281" i="31"/>
  <c r="J281" i="31"/>
  <c r="I281" i="31"/>
  <c r="H281" i="31"/>
  <c r="G281" i="31"/>
  <c r="E281" i="31"/>
  <c r="R279" i="31"/>
  <c r="P279" i="31"/>
  <c r="O279" i="31"/>
  <c r="N279" i="31"/>
  <c r="L279" i="31"/>
  <c r="L281" i="31" s="1"/>
  <c r="J279" i="31"/>
  <c r="J278" i="31" s="1"/>
  <c r="F279" i="31"/>
  <c r="D279" i="31"/>
  <c r="L277" i="31" s="1"/>
  <c r="L278" i="31" s="1"/>
  <c r="AI278" i="31"/>
  <c r="AH278" i="31"/>
  <c r="I278" i="31"/>
  <c r="D278" i="31"/>
  <c r="D281" i="31" s="1"/>
  <c r="AJ277" i="31"/>
  <c r="AJ278" i="31" s="1"/>
  <c r="AI277" i="31"/>
  <c r="AH277" i="31"/>
  <c r="AG277" i="31"/>
  <c r="AA277" i="31"/>
  <c r="AC277" i="31" s="1"/>
  <c r="AD277" i="31" s="1"/>
  <c r="M277" i="31"/>
  <c r="M278" i="31" s="1"/>
  <c r="K277" i="31"/>
  <c r="R273" i="31"/>
  <c r="P273" i="31"/>
  <c r="L273" i="31"/>
  <c r="K273" i="31"/>
  <c r="H273" i="31"/>
  <c r="G273" i="31"/>
  <c r="E273" i="31"/>
  <c r="R271" i="31"/>
  <c r="O271" i="31"/>
  <c r="O273" i="31" s="1"/>
  <c r="N271" i="31"/>
  <c r="N273" i="31" s="1"/>
  <c r="M271" i="31"/>
  <c r="L271" i="31"/>
  <c r="K271" i="31"/>
  <c r="K269" i="31" s="1"/>
  <c r="J271" i="31"/>
  <c r="I271" i="31"/>
  <c r="H271" i="31"/>
  <c r="AJ270" i="31"/>
  <c r="AI270" i="31"/>
  <c r="AH270" i="31"/>
  <c r="D270" i="31"/>
  <c r="AJ269" i="31"/>
  <c r="AI269" i="31"/>
  <c r="AH269" i="31"/>
  <c r="AG269" i="31"/>
  <c r="AA269" i="31"/>
  <c r="AC269" i="31" s="1"/>
  <c r="AD269" i="31" s="1"/>
  <c r="M269" i="31"/>
  <c r="R264" i="31"/>
  <c r="P264" i="31"/>
  <c r="M264" i="31"/>
  <c r="G264" i="31"/>
  <c r="E264" i="31"/>
  <c r="R262" i="31"/>
  <c r="O262" i="31"/>
  <c r="O264" i="31" s="1"/>
  <c r="N262" i="31"/>
  <c r="N264" i="31" s="1"/>
  <c r="M262" i="31"/>
  <c r="L262" i="31"/>
  <c r="L260" i="31" s="1"/>
  <c r="L261" i="31" s="1"/>
  <c r="K262" i="31"/>
  <c r="K264" i="31" s="1"/>
  <c r="J262" i="31"/>
  <c r="J264" i="31" s="1"/>
  <c r="I262" i="31"/>
  <c r="I264" i="31" s="1"/>
  <c r="H262" i="31"/>
  <c r="H264" i="31" s="1"/>
  <c r="D262" i="31"/>
  <c r="AI261" i="31"/>
  <c r="AH261" i="31"/>
  <c r="I261" i="31"/>
  <c r="E261" i="31"/>
  <c r="D261" i="31"/>
  <c r="D264" i="31" s="1"/>
  <c r="AJ260" i="31"/>
  <c r="AJ261" i="31" s="1"/>
  <c r="AI260" i="31"/>
  <c r="AH260" i="31"/>
  <c r="AG260" i="31"/>
  <c r="AA260" i="31"/>
  <c r="AC260" i="31" s="1"/>
  <c r="AD260" i="31" s="1"/>
  <c r="O260" i="31"/>
  <c r="M260" i="31"/>
  <c r="M261" i="31" s="1"/>
  <c r="H260" i="31"/>
  <c r="E260" i="31"/>
  <c r="R255" i="31"/>
  <c r="P255" i="31"/>
  <c r="N255" i="31"/>
  <c r="K255" i="31"/>
  <c r="G255" i="31"/>
  <c r="E255" i="31"/>
  <c r="R253" i="31"/>
  <c r="O253" i="31"/>
  <c r="O255" i="31" s="1"/>
  <c r="N253" i="31"/>
  <c r="M253" i="31"/>
  <c r="M251" i="31" s="1"/>
  <c r="L253" i="31"/>
  <c r="L255" i="31" s="1"/>
  <c r="K253" i="31"/>
  <c r="K251" i="31" s="1"/>
  <c r="J253" i="31"/>
  <c r="I253" i="31"/>
  <c r="I252" i="31" s="1"/>
  <c r="H253" i="31"/>
  <c r="H255" i="31" s="1"/>
  <c r="AJ252" i="31"/>
  <c r="AI252" i="31"/>
  <c r="AH252" i="31"/>
  <c r="M252" i="31"/>
  <c r="D252" i="31"/>
  <c r="AJ251" i="31"/>
  <c r="AI251" i="31"/>
  <c r="AH251" i="31"/>
  <c r="AG251" i="31"/>
  <c r="AA251" i="31"/>
  <c r="AC251" i="31" s="1"/>
  <c r="AD251" i="31" s="1"/>
  <c r="R246" i="31"/>
  <c r="P246" i="31"/>
  <c r="O246" i="31"/>
  <c r="G246" i="31"/>
  <c r="E246" i="31"/>
  <c r="R244" i="31"/>
  <c r="O244" i="31"/>
  <c r="N244" i="31"/>
  <c r="N246" i="31" s="1"/>
  <c r="M244" i="31"/>
  <c r="M242" i="31" s="1"/>
  <c r="L244" i="31"/>
  <c r="K244" i="31"/>
  <c r="K246" i="31" s="1"/>
  <c r="J244" i="31"/>
  <c r="J243" i="31" s="1"/>
  <c r="I244" i="31"/>
  <c r="H244" i="31"/>
  <c r="AI243" i="31"/>
  <c r="AH243" i="31"/>
  <c r="D243" i="31"/>
  <c r="AJ242" i="31"/>
  <c r="AJ243" i="31" s="1"/>
  <c r="AI242" i="31"/>
  <c r="AH242" i="31"/>
  <c r="AG242" i="31"/>
  <c r="AA242" i="31"/>
  <c r="AC242" i="31" s="1"/>
  <c r="AD242" i="31" s="1"/>
  <c r="K242" i="31"/>
  <c r="R237" i="31"/>
  <c r="P237" i="31"/>
  <c r="N237" i="31"/>
  <c r="J237" i="31"/>
  <c r="G237" i="31"/>
  <c r="E237" i="31"/>
  <c r="R235" i="31"/>
  <c r="O235" i="31"/>
  <c r="O237" i="31" s="1"/>
  <c r="M235" i="31"/>
  <c r="M237" i="31" s="1"/>
  <c r="L235" i="31"/>
  <c r="K235" i="31"/>
  <c r="J235" i="31"/>
  <c r="I235" i="31"/>
  <c r="I237" i="31" s="1"/>
  <c r="H235" i="31"/>
  <c r="AI234" i="31"/>
  <c r="AH234" i="31"/>
  <c r="J234" i="31"/>
  <c r="D234" i="31"/>
  <c r="D235" i="31" s="1"/>
  <c r="AJ233" i="31"/>
  <c r="AJ234" i="31" s="1"/>
  <c r="AI233" i="31"/>
  <c r="AH233" i="31"/>
  <c r="AG233" i="31"/>
  <c r="AA233" i="31"/>
  <c r="AC233" i="31" s="1"/>
  <c r="AD233" i="31" s="1"/>
  <c r="O233" i="31"/>
  <c r="O234" i="31" s="1"/>
  <c r="S234" i="31" s="1"/>
  <c r="W234" i="31" s="1"/>
  <c r="H233" i="31"/>
  <c r="R228" i="31"/>
  <c r="P228" i="31"/>
  <c r="N228" i="31"/>
  <c r="J228" i="31"/>
  <c r="G228" i="31"/>
  <c r="E228" i="31"/>
  <c r="R226" i="31"/>
  <c r="O226" i="31"/>
  <c r="O228" i="31" s="1"/>
  <c r="N226" i="31"/>
  <c r="M226" i="31"/>
  <c r="L226" i="31"/>
  <c r="L228" i="31" s="1"/>
  <c r="K226" i="31"/>
  <c r="J226" i="31"/>
  <c r="J225" i="31" s="1"/>
  <c r="I226" i="31"/>
  <c r="H226" i="31"/>
  <c r="AI225" i="31"/>
  <c r="AH225" i="31"/>
  <c r="D225" i="31"/>
  <c r="AJ224" i="31"/>
  <c r="AJ225" i="31" s="1"/>
  <c r="AI224" i="31"/>
  <c r="AH224" i="31"/>
  <c r="AG224" i="31"/>
  <c r="AA224" i="31"/>
  <c r="AC224" i="31" s="1"/>
  <c r="AD224" i="31" s="1"/>
  <c r="R219" i="31"/>
  <c r="P219" i="31"/>
  <c r="O219" i="31"/>
  <c r="N219" i="31"/>
  <c r="L219" i="31"/>
  <c r="G219" i="31"/>
  <c r="E219" i="31"/>
  <c r="R217" i="31"/>
  <c r="O217" i="31"/>
  <c r="M217" i="31"/>
  <c r="L217" i="31"/>
  <c r="K217" i="31"/>
  <c r="J217" i="31"/>
  <c r="J219" i="31" s="1"/>
  <c r="I217" i="31"/>
  <c r="H217" i="31"/>
  <c r="AI216" i="31"/>
  <c r="AH216" i="31"/>
  <c r="D216" i="31"/>
  <c r="AJ215" i="31"/>
  <c r="AJ216" i="31" s="1"/>
  <c r="AI215" i="31"/>
  <c r="AH215" i="31"/>
  <c r="AG215" i="31"/>
  <c r="AA215" i="31"/>
  <c r="AC215" i="31" s="1"/>
  <c r="AD215" i="31" s="1"/>
  <c r="R210" i="31"/>
  <c r="P210" i="31"/>
  <c r="O210" i="31"/>
  <c r="K210" i="31"/>
  <c r="G210" i="31"/>
  <c r="E210" i="31"/>
  <c r="R208" i="31"/>
  <c r="O208" i="31"/>
  <c r="N208" i="31"/>
  <c r="M208" i="31"/>
  <c r="L208" i="31"/>
  <c r="L210" i="31" s="1"/>
  <c r="K208" i="31"/>
  <c r="K206" i="31" s="1"/>
  <c r="J208" i="31"/>
  <c r="I208" i="31"/>
  <c r="H208" i="31"/>
  <c r="H210" i="31" s="1"/>
  <c r="AI207" i="31"/>
  <c r="AH207" i="31"/>
  <c r="D207" i="31"/>
  <c r="AJ206" i="31"/>
  <c r="AJ207" i="31" s="1"/>
  <c r="AI206" i="31"/>
  <c r="AH206" i="31"/>
  <c r="AG206" i="31"/>
  <c r="AC206" i="31"/>
  <c r="AD206" i="31" s="1"/>
  <c r="R201" i="31"/>
  <c r="P201" i="31"/>
  <c r="G201" i="31"/>
  <c r="E201" i="31"/>
  <c r="R199" i="31"/>
  <c r="O199" i="31"/>
  <c r="N199" i="31"/>
  <c r="N201" i="31" s="1"/>
  <c r="M199" i="31"/>
  <c r="M197" i="31" s="1"/>
  <c r="M198" i="31" s="1"/>
  <c r="L199" i="31"/>
  <c r="L201" i="31" s="1"/>
  <c r="K199" i="31"/>
  <c r="J199" i="31"/>
  <c r="J201" i="31" s="1"/>
  <c r="I199" i="31"/>
  <c r="I198" i="31" s="1"/>
  <c r="H199" i="31"/>
  <c r="H201" i="31" s="1"/>
  <c r="AJ198" i="31"/>
  <c r="AI198" i="31"/>
  <c r="AH198" i="31"/>
  <c r="D198" i="31"/>
  <c r="D199" i="31" s="1"/>
  <c r="Q197" i="31" s="1"/>
  <c r="Q198" i="31" s="1"/>
  <c r="AJ197" i="31"/>
  <c r="AI197" i="31"/>
  <c r="AH197" i="31"/>
  <c r="AG197" i="31"/>
  <c r="AC197" i="31"/>
  <c r="AD197" i="31" s="1"/>
  <c r="AA197" i="31"/>
  <c r="H197" i="31"/>
  <c r="H198" i="31" s="1"/>
  <c r="R192" i="31"/>
  <c r="P192" i="31"/>
  <c r="M192" i="31"/>
  <c r="I192" i="31"/>
  <c r="G192" i="31"/>
  <c r="E192" i="31"/>
  <c r="R190" i="31"/>
  <c r="O190" i="31"/>
  <c r="O192" i="31" s="1"/>
  <c r="N190" i="31"/>
  <c r="N192" i="31" s="1"/>
  <c r="M190" i="31"/>
  <c r="L190" i="31"/>
  <c r="K190" i="31"/>
  <c r="K192" i="31" s="1"/>
  <c r="J190" i="31"/>
  <c r="J192" i="31" s="1"/>
  <c r="I190" i="31"/>
  <c r="H190" i="31"/>
  <c r="AI189" i="31"/>
  <c r="AH189" i="31"/>
  <c r="I189" i="31"/>
  <c r="D189" i="31"/>
  <c r="AJ188" i="31"/>
  <c r="AJ189" i="31" s="1"/>
  <c r="AI188" i="31"/>
  <c r="AH188" i="31"/>
  <c r="AG188" i="31"/>
  <c r="AA188" i="31"/>
  <c r="AC188" i="31" s="1"/>
  <c r="AD188" i="31" s="1"/>
  <c r="M188" i="31"/>
  <c r="M189" i="31" s="1"/>
  <c r="K188" i="31"/>
  <c r="R183" i="31"/>
  <c r="P183" i="31"/>
  <c r="O183" i="31"/>
  <c r="K183" i="31"/>
  <c r="G183" i="31"/>
  <c r="E183" i="31"/>
  <c r="R181" i="31"/>
  <c r="O181" i="31"/>
  <c r="N181" i="31"/>
  <c r="N183" i="31" s="1"/>
  <c r="M181" i="31"/>
  <c r="L181" i="31"/>
  <c r="L183" i="31" s="1"/>
  <c r="K181" i="31"/>
  <c r="J181" i="31"/>
  <c r="J183" i="31" s="1"/>
  <c r="I181" i="31"/>
  <c r="H181" i="31"/>
  <c r="AI180" i="31"/>
  <c r="AH180" i="31"/>
  <c r="D180" i="31"/>
  <c r="AJ179" i="31"/>
  <c r="AJ180" i="31" s="1"/>
  <c r="AI179" i="31"/>
  <c r="AH179" i="31"/>
  <c r="AG179" i="31"/>
  <c r="AC179" i="31"/>
  <c r="AD179" i="31" s="1"/>
  <c r="AA179" i="31"/>
  <c r="K179" i="31"/>
  <c r="R174" i="31"/>
  <c r="P174" i="31"/>
  <c r="O174" i="31"/>
  <c r="K174" i="31"/>
  <c r="G174" i="31"/>
  <c r="E174" i="31"/>
  <c r="R172" i="31"/>
  <c r="O172" i="31"/>
  <c r="N172" i="31"/>
  <c r="M172" i="31"/>
  <c r="L172" i="31"/>
  <c r="L174" i="31" s="1"/>
  <c r="J172" i="31"/>
  <c r="J174" i="31" s="1"/>
  <c r="I172" i="31"/>
  <c r="H172" i="31"/>
  <c r="AJ171" i="31"/>
  <c r="AI171" i="31"/>
  <c r="AH171" i="31"/>
  <c r="J171" i="31"/>
  <c r="D171" i="31"/>
  <c r="AJ170" i="31"/>
  <c r="AI170" i="31"/>
  <c r="AH170" i="31"/>
  <c r="AG170" i="31"/>
  <c r="AA170" i="31"/>
  <c r="AC170" i="31" s="1"/>
  <c r="AD170" i="31" s="1"/>
  <c r="K170" i="31"/>
  <c r="R165" i="31"/>
  <c r="P165" i="31"/>
  <c r="K165" i="31"/>
  <c r="G165" i="31"/>
  <c r="E165" i="31"/>
  <c r="R163" i="31"/>
  <c r="O163" i="31"/>
  <c r="O165" i="31" s="1"/>
  <c r="N163" i="31"/>
  <c r="M163" i="31"/>
  <c r="L163" i="31"/>
  <c r="L165" i="31" s="1"/>
  <c r="J163" i="31"/>
  <c r="J165" i="31" s="1"/>
  <c r="I163" i="31"/>
  <c r="H163" i="31"/>
  <c r="AI162" i="31"/>
  <c r="AH162" i="31"/>
  <c r="J162" i="31"/>
  <c r="D162" i="31"/>
  <c r="AJ161" i="31"/>
  <c r="AJ162" i="31" s="1"/>
  <c r="AI161" i="31"/>
  <c r="AH161" i="31"/>
  <c r="AG161" i="31"/>
  <c r="AC161" i="31"/>
  <c r="AD161" i="31" s="1"/>
  <c r="AA161" i="31"/>
  <c r="K161" i="31"/>
  <c r="R157" i="31"/>
  <c r="P157" i="31"/>
  <c r="K157" i="31"/>
  <c r="G157" i="31"/>
  <c r="E157" i="31"/>
  <c r="R155" i="31"/>
  <c r="O155" i="31"/>
  <c r="N155" i="31"/>
  <c r="N157" i="31" s="1"/>
  <c r="M155" i="31"/>
  <c r="M157" i="31" s="1"/>
  <c r="L155" i="31"/>
  <c r="L157" i="31" s="1"/>
  <c r="K155" i="31"/>
  <c r="K153" i="31" s="1"/>
  <c r="J155" i="31"/>
  <c r="J157" i="31" s="1"/>
  <c r="I155" i="31"/>
  <c r="H155" i="31"/>
  <c r="H157" i="31" s="1"/>
  <c r="AI154" i="31"/>
  <c r="AH154" i="31"/>
  <c r="J154" i="31"/>
  <c r="D154" i="31"/>
  <c r="AJ153" i="31"/>
  <c r="AJ154" i="31" s="1"/>
  <c r="AI153" i="31"/>
  <c r="AH153" i="31"/>
  <c r="AG153" i="31"/>
  <c r="AA153" i="31"/>
  <c r="AC153" i="31" s="1"/>
  <c r="AD153" i="31" s="1"/>
  <c r="R148" i="31"/>
  <c r="P148" i="31"/>
  <c r="G148" i="31"/>
  <c r="E148" i="31"/>
  <c r="D148" i="31"/>
  <c r="R146" i="31"/>
  <c r="O146" i="31"/>
  <c r="O148" i="31" s="1"/>
  <c r="N146" i="31"/>
  <c r="N148" i="31" s="1"/>
  <c r="M146" i="31"/>
  <c r="M144" i="31" s="1"/>
  <c r="L146" i="31"/>
  <c r="K146" i="31"/>
  <c r="K148" i="31" s="1"/>
  <c r="J146" i="31"/>
  <c r="J148" i="31" s="1"/>
  <c r="I146" i="31"/>
  <c r="H146" i="31"/>
  <c r="H148" i="31" s="1"/>
  <c r="AI145" i="31"/>
  <c r="AH145" i="31"/>
  <c r="D145" i="31"/>
  <c r="V145" i="31" s="1"/>
  <c r="AJ144" i="31"/>
  <c r="AJ145" i="31" s="1"/>
  <c r="AI144" i="31"/>
  <c r="AH144" i="31"/>
  <c r="AG144" i="31"/>
  <c r="AD144" i="31"/>
  <c r="AC144" i="31"/>
  <c r="AA144" i="31"/>
  <c r="K144" i="31"/>
  <c r="R139" i="31"/>
  <c r="P139" i="31"/>
  <c r="G139" i="31"/>
  <c r="E139" i="31"/>
  <c r="R137" i="31"/>
  <c r="O137" i="31"/>
  <c r="O139" i="31" s="1"/>
  <c r="N137" i="31"/>
  <c r="N139" i="31" s="1"/>
  <c r="M137" i="31"/>
  <c r="L137" i="31"/>
  <c r="L139" i="31" s="1"/>
  <c r="K137" i="31"/>
  <c r="K139" i="31" s="1"/>
  <c r="J137" i="31"/>
  <c r="J139" i="31" s="1"/>
  <c r="I137" i="31"/>
  <c r="H137" i="31"/>
  <c r="H139" i="31" s="1"/>
  <c r="AJ136" i="31"/>
  <c r="AI136" i="31"/>
  <c r="AH136" i="31"/>
  <c r="D136" i="31"/>
  <c r="AJ135" i="31"/>
  <c r="AI135" i="31"/>
  <c r="AH135" i="31"/>
  <c r="AG135" i="31"/>
  <c r="AD135" i="31"/>
  <c r="AA135" i="31"/>
  <c r="AC135" i="31" s="1"/>
  <c r="K135" i="31"/>
  <c r="R130" i="31"/>
  <c r="P130" i="31"/>
  <c r="O130" i="31"/>
  <c r="G130" i="31"/>
  <c r="E130" i="31"/>
  <c r="R128" i="31"/>
  <c r="O128" i="31"/>
  <c r="N128" i="31"/>
  <c r="N130" i="31" s="1"/>
  <c r="M128" i="31"/>
  <c r="M130" i="31" s="1"/>
  <c r="L128" i="31"/>
  <c r="L130" i="31" s="1"/>
  <c r="K128" i="31"/>
  <c r="K130" i="31" s="1"/>
  <c r="J128" i="31"/>
  <c r="J130" i="31" s="1"/>
  <c r="I128" i="31"/>
  <c r="I130" i="31" s="1"/>
  <c r="H128" i="31"/>
  <c r="H130" i="31" s="1"/>
  <c r="AI127" i="31"/>
  <c r="AH127" i="31"/>
  <c r="J127" i="31"/>
  <c r="I127" i="31"/>
  <c r="D127" i="31"/>
  <c r="V127" i="31" s="1"/>
  <c r="AJ126" i="31"/>
  <c r="AJ127" i="31" s="1"/>
  <c r="AI126" i="31"/>
  <c r="AH126" i="31"/>
  <c r="AG126" i="31"/>
  <c r="AA126" i="31"/>
  <c r="AC126" i="31" s="1"/>
  <c r="AD126" i="31" s="1"/>
  <c r="M126" i="31"/>
  <c r="M127" i="31" s="1"/>
  <c r="R121" i="31"/>
  <c r="P121" i="31"/>
  <c r="N121" i="31"/>
  <c r="G121" i="31"/>
  <c r="E121" i="31"/>
  <c r="R119" i="31"/>
  <c r="O119" i="31"/>
  <c r="M119" i="31"/>
  <c r="M121" i="31" s="1"/>
  <c r="L119" i="31"/>
  <c r="K119" i="31"/>
  <c r="K121" i="31" s="1"/>
  <c r="J119" i="31"/>
  <c r="J121" i="31" s="1"/>
  <c r="I119" i="31"/>
  <c r="I121" i="31" s="1"/>
  <c r="H119" i="31"/>
  <c r="H121" i="31" s="1"/>
  <c r="AI118" i="31"/>
  <c r="AH118" i="31"/>
  <c r="J118" i="31"/>
  <c r="I118" i="31"/>
  <c r="D118" i="31"/>
  <c r="V118" i="31" s="1"/>
  <c r="AJ117" i="31"/>
  <c r="AJ118" i="31" s="1"/>
  <c r="AI117" i="31"/>
  <c r="AH117" i="31"/>
  <c r="AG117" i="31"/>
  <c r="AA117" i="31"/>
  <c r="AC117" i="31" s="1"/>
  <c r="AD117" i="31" s="1"/>
  <c r="M117" i="31"/>
  <c r="M118" i="31" s="1"/>
  <c r="R112" i="31"/>
  <c r="P112" i="31"/>
  <c r="G112" i="31"/>
  <c r="E112" i="31"/>
  <c r="R110" i="31"/>
  <c r="O110" i="31"/>
  <c r="O112" i="31" s="1"/>
  <c r="N110" i="31"/>
  <c r="N112" i="31" s="1"/>
  <c r="M110" i="31"/>
  <c r="M112" i="31" s="1"/>
  <c r="L110" i="31"/>
  <c r="L112" i="31" s="1"/>
  <c r="K110" i="31"/>
  <c r="K108" i="31" s="1"/>
  <c r="J110" i="31"/>
  <c r="J112" i="31" s="1"/>
  <c r="I110" i="31"/>
  <c r="I112" i="31" s="1"/>
  <c r="H110" i="31"/>
  <c r="H112" i="31" s="1"/>
  <c r="AI109" i="31"/>
  <c r="AH109" i="31"/>
  <c r="J109" i="31"/>
  <c r="D109" i="31"/>
  <c r="D112" i="31" s="1"/>
  <c r="AJ108" i="31"/>
  <c r="AJ109" i="31" s="1"/>
  <c r="AI108" i="31"/>
  <c r="AH108" i="31"/>
  <c r="AG108" i="31"/>
  <c r="AA108" i="31"/>
  <c r="AC108" i="31" s="1"/>
  <c r="AD108" i="31" s="1"/>
  <c r="M108" i="31"/>
  <c r="M109" i="31" s="1"/>
  <c r="R103" i="31"/>
  <c r="P103" i="31"/>
  <c r="N103" i="31"/>
  <c r="M103" i="31"/>
  <c r="I103" i="31"/>
  <c r="H103" i="31"/>
  <c r="G103" i="31"/>
  <c r="E103" i="31"/>
  <c r="R101" i="31"/>
  <c r="O101" i="31"/>
  <c r="O103" i="31" s="1"/>
  <c r="M101" i="31"/>
  <c r="L101" i="31"/>
  <c r="L103" i="31" s="1"/>
  <c r="K101" i="31"/>
  <c r="J101" i="31"/>
  <c r="J103" i="31" s="1"/>
  <c r="I101" i="31"/>
  <c r="H101" i="31"/>
  <c r="AI100" i="31"/>
  <c r="AH100" i="31"/>
  <c r="I100" i="31"/>
  <c r="D100" i="31"/>
  <c r="D103" i="31" s="1"/>
  <c r="AJ99" i="31"/>
  <c r="AJ100" i="31" s="1"/>
  <c r="AI99" i="31"/>
  <c r="AH99" i="31"/>
  <c r="AG99" i="31"/>
  <c r="AA99" i="31"/>
  <c r="AC99" i="31" s="1"/>
  <c r="AD99" i="31" s="1"/>
  <c r="M99" i="31"/>
  <c r="M100" i="31" s="1"/>
  <c r="R94" i="31"/>
  <c r="P94" i="31"/>
  <c r="G94" i="31"/>
  <c r="E94" i="31"/>
  <c r="R92" i="31"/>
  <c r="O92" i="31"/>
  <c r="O94" i="31" s="1"/>
  <c r="N92" i="31"/>
  <c r="N94" i="31" s="1"/>
  <c r="M92" i="31"/>
  <c r="M90" i="31" s="1"/>
  <c r="M91" i="31" s="1"/>
  <c r="L92" i="31"/>
  <c r="K92" i="31"/>
  <c r="K94" i="31" s="1"/>
  <c r="J92" i="31"/>
  <c r="J94" i="31" s="1"/>
  <c r="I92" i="31"/>
  <c r="I94" i="31" s="1"/>
  <c r="H92" i="31"/>
  <c r="H94" i="31" s="1"/>
  <c r="AI91" i="31"/>
  <c r="AH91" i="31"/>
  <c r="D91" i="31"/>
  <c r="D94" i="31" s="1"/>
  <c r="AJ90" i="31"/>
  <c r="AJ91" i="31" s="1"/>
  <c r="AI90" i="31"/>
  <c r="AH90" i="31"/>
  <c r="AG90" i="31"/>
  <c r="AC90" i="31"/>
  <c r="AD90" i="31" s="1"/>
  <c r="K90" i="31"/>
  <c r="R85" i="31"/>
  <c r="P85" i="31"/>
  <c r="G85" i="31"/>
  <c r="E85" i="31"/>
  <c r="R83" i="31"/>
  <c r="O83" i="31"/>
  <c r="O85" i="31" s="1"/>
  <c r="N83" i="31"/>
  <c r="N85" i="31" s="1"/>
  <c r="M83" i="31"/>
  <c r="M85" i="31" s="1"/>
  <c r="L83" i="31"/>
  <c r="L85" i="31" s="1"/>
  <c r="K83" i="31"/>
  <c r="K85" i="31" s="1"/>
  <c r="J83" i="31"/>
  <c r="J85" i="31" s="1"/>
  <c r="I83" i="31"/>
  <c r="I85" i="31" s="1"/>
  <c r="H83" i="31"/>
  <c r="H85" i="31" s="1"/>
  <c r="AI82" i="31"/>
  <c r="AH82" i="31"/>
  <c r="J82" i="31"/>
  <c r="I82" i="31"/>
  <c r="D82" i="31"/>
  <c r="D85" i="31" s="1"/>
  <c r="AJ81" i="31"/>
  <c r="AJ82" i="31" s="1"/>
  <c r="AI81" i="31"/>
  <c r="AH81" i="31"/>
  <c r="AG81" i="31"/>
  <c r="AA81" i="31"/>
  <c r="AC81" i="31" s="1"/>
  <c r="AD81" i="31" s="1"/>
  <c r="M81" i="31"/>
  <c r="M82" i="31" s="1"/>
  <c r="R76" i="31"/>
  <c r="P76" i="31"/>
  <c r="G76" i="31"/>
  <c r="E76" i="31"/>
  <c r="R74" i="31"/>
  <c r="O74" i="31"/>
  <c r="O76" i="31" s="1"/>
  <c r="N74" i="31"/>
  <c r="N76" i="31" s="1"/>
  <c r="M74" i="31"/>
  <c r="L74" i="31"/>
  <c r="L76" i="31" s="1"/>
  <c r="K74" i="31"/>
  <c r="K76" i="31" s="1"/>
  <c r="J74" i="31"/>
  <c r="J76" i="31" s="1"/>
  <c r="I74" i="31"/>
  <c r="I76" i="31" s="1"/>
  <c r="H74" i="31"/>
  <c r="H76" i="31" s="1"/>
  <c r="AI73" i="31"/>
  <c r="AH73" i="31"/>
  <c r="D73" i="31"/>
  <c r="D76" i="31" s="1"/>
  <c r="AJ72" i="31"/>
  <c r="AJ73" i="31" s="1"/>
  <c r="AI72" i="31"/>
  <c r="AH72" i="31"/>
  <c r="AG72" i="31"/>
  <c r="AA72" i="31"/>
  <c r="AC72" i="31" s="1"/>
  <c r="AD72" i="31" s="1"/>
  <c r="R67" i="31"/>
  <c r="P67" i="31"/>
  <c r="G67" i="31"/>
  <c r="E67" i="31"/>
  <c r="R65" i="31"/>
  <c r="O65" i="31"/>
  <c r="O67" i="31" s="1"/>
  <c r="N65" i="31"/>
  <c r="M65" i="31"/>
  <c r="M67" i="31" s="1"/>
  <c r="L65" i="31"/>
  <c r="L67" i="31" s="1"/>
  <c r="K65" i="31"/>
  <c r="K67" i="31" s="1"/>
  <c r="J65" i="31"/>
  <c r="J67" i="31" s="1"/>
  <c r="I65" i="31"/>
  <c r="I67" i="31" s="1"/>
  <c r="H65" i="31"/>
  <c r="H67" i="31" s="1"/>
  <c r="AI64" i="31"/>
  <c r="AH64" i="31"/>
  <c r="D64" i="31"/>
  <c r="D67" i="31" s="1"/>
  <c r="AJ63" i="31"/>
  <c r="AJ64" i="31" s="1"/>
  <c r="AI63" i="31"/>
  <c r="AH63" i="31"/>
  <c r="AG63" i="31"/>
  <c r="AA63" i="31"/>
  <c r="AC63" i="31" s="1"/>
  <c r="AD63" i="31" s="1"/>
  <c r="K63" i="31"/>
  <c r="R58" i="31"/>
  <c r="P58" i="31"/>
  <c r="K58" i="31"/>
  <c r="G58" i="31"/>
  <c r="E58" i="31"/>
  <c r="R56" i="31"/>
  <c r="O56" i="31"/>
  <c r="N56" i="31"/>
  <c r="N58" i="31" s="1"/>
  <c r="M56" i="31"/>
  <c r="M58" i="31" s="1"/>
  <c r="L56" i="31"/>
  <c r="L58" i="31" s="1"/>
  <c r="J56" i="31"/>
  <c r="J58" i="31" s="1"/>
  <c r="I56" i="31"/>
  <c r="I58" i="31" s="1"/>
  <c r="H56" i="31"/>
  <c r="H58" i="31" s="1"/>
  <c r="AJ55" i="31"/>
  <c r="AI55" i="31"/>
  <c r="AH55" i="31"/>
  <c r="D55" i="31"/>
  <c r="D58" i="31" s="1"/>
  <c r="AJ54" i="31"/>
  <c r="AI54" i="31"/>
  <c r="AH54" i="31"/>
  <c r="AG54" i="31"/>
  <c r="AA54" i="31"/>
  <c r="AC54" i="31" s="1"/>
  <c r="AD54" i="31" s="1"/>
  <c r="M54" i="31"/>
  <c r="M55" i="31" s="1"/>
  <c r="K54" i="31"/>
  <c r="R49" i="31"/>
  <c r="P49" i="31"/>
  <c r="K49" i="31"/>
  <c r="G49" i="31"/>
  <c r="E49" i="31"/>
  <c r="R47" i="31"/>
  <c r="O47" i="31"/>
  <c r="O49" i="31" s="1"/>
  <c r="N47" i="31"/>
  <c r="N49" i="31" s="1"/>
  <c r="M47" i="31"/>
  <c r="M49" i="31" s="1"/>
  <c r="L47" i="31"/>
  <c r="L49" i="31" s="1"/>
  <c r="J47" i="31"/>
  <c r="J49" i="31" s="1"/>
  <c r="I47" i="31"/>
  <c r="I49" i="31" s="1"/>
  <c r="H47" i="31"/>
  <c r="H49" i="31" s="1"/>
  <c r="AJ46" i="31"/>
  <c r="AI46" i="31"/>
  <c r="AH46" i="31"/>
  <c r="I46" i="31"/>
  <c r="D46" i="31"/>
  <c r="D49" i="31" s="1"/>
  <c r="AJ45" i="31"/>
  <c r="AI45" i="31"/>
  <c r="AH45" i="31"/>
  <c r="AG45" i="31"/>
  <c r="AA45" i="31"/>
  <c r="AC45" i="31" s="1"/>
  <c r="AD45" i="31" s="1"/>
  <c r="M45" i="31"/>
  <c r="M46" i="31" s="1"/>
  <c r="K45" i="31"/>
  <c r="P32" i="31"/>
  <c r="O32" i="31"/>
  <c r="N32" i="31"/>
  <c r="M32" i="31"/>
  <c r="L32" i="31"/>
  <c r="K32" i="31"/>
  <c r="J32" i="31"/>
  <c r="I32" i="31"/>
  <c r="H32" i="31"/>
  <c r="G32" i="31"/>
  <c r="O30" i="31"/>
  <c r="S30" i="31" s="1"/>
  <c r="E30" i="31"/>
  <c r="AI29" i="31"/>
  <c r="AH29" i="31"/>
  <c r="R29" i="31"/>
  <c r="R32" i="31" s="1"/>
  <c r="J29" i="31"/>
  <c r="I29" i="31"/>
  <c r="D29" i="31"/>
  <c r="D32" i="31" s="1"/>
  <c r="AJ28" i="31"/>
  <c r="AJ29" i="31" s="1"/>
  <c r="AI28" i="31"/>
  <c r="AH28" i="31"/>
  <c r="AG28" i="31"/>
  <c r="AA28" i="31"/>
  <c r="AC28" i="31" s="1"/>
  <c r="AD28" i="31" s="1"/>
  <c r="R28" i="31"/>
  <c r="R30" i="31" s="1"/>
  <c r="M28" i="31"/>
  <c r="M29" i="31" s="1"/>
  <c r="K28" i="31"/>
  <c r="P24" i="31"/>
  <c r="O24" i="31"/>
  <c r="N24" i="31"/>
  <c r="M24" i="31"/>
  <c r="L24" i="31"/>
  <c r="K24" i="31"/>
  <c r="J24" i="31"/>
  <c r="I24" i="31"/>
  <c r="H24" i="31"/>
  <c r="G24" i="31"/>
  <c r="D24" i="31"/>
  <c r="F22" i="31"/>
  <c r="F24" i="31" s="1"/>
  <c r="E22" i="31"/>
  <c r="E24" i="31" s="1"/>
  <c r="AI21" i="31"/>
  <c r="AH21" i="31"/>
  <c r="R21" i="31"/>
  <c r="R24" i="31" s="1"/>
  <c r="J21" i="31"/>
  <c r="I21" i="31"/>
  <c r="D21" i="31"/>
  <c r="D22" i="31" s="1"/>
  <c r="O20" i="31" s="1"/>
  <c r="O21" i="31" s="1"/>
  <c r="AJ20" i="31"/>
  <c r="AJ21" i="31" s="1"/>
  <c r="AI20" i="31"/>
  <c r="AH20" i="31"/>
  <c r="AG20" i="31"/>
  <c r="AA20" i="31"/>
  <c r="AC20" i="31" s="1"/>
  <c r="AD20" i="31" s="1"/>
  <c r="R20" i="31"/>
  <c r="R22" i="31" s="1"/>
  <c r="P20" i="31"/>
  <c r="P21" i="31" s="1"/>
  <c r="N20" i="31"/>
  <c r="N21" i="31" s="1"/>
  <c r="M20" i="31"/>
  <c r="M21" i="31" s="1"/>
  <c r="L20" i="31"/>
  <c r="L21" i="31" s="1"/>
  <c r="K20" i="31"/>
  <c r="H20" i="31"/>
  <c r="H21" i="31" s="1"/>
  <c r="E20" i="31"/>
  <c r="E21" i="31" s="1"/>
  <c r="P16" i="31"/>
  <c r="O16" i="31"/>
  <c r="M16" i="31"/>
  <c r="L16" i="31"/>
  <c r="K16" i="31"/>
  <c r="J16" i="31"/>
  <c r="I16" i="31"/>
  <c r="H16" i="31"/>
  <c r="G16" i="31"/>
  <c r="E16" i="31"/>
  <c r="N14" i="31"/>
  <c r="N16" i="31" s="1"/>
  <c r="AI13" i="31"/>
  <c r="AH13" i="31"/>
  <c r="R13" i="31"/>
  <c r="R16" i="31" s="1"/>
  <c r="J13" i="31"/>
  <c r="I13" i="31"/>
  <c r="D13" i="31"/>
  <c r="V13" i="31" s="1"/>
  <c r="AJ12" i="31"/>
  <c r="AJ13" i="31" s="1"/>
  <c r="AI12" i="31"/>
  <c r="AH12" i="31"/>
  <c r="AG12" i="31"/>
  <c r="AD12" i="31"/>
  <c r="M12" i="31"/>
  <c r="M13" i="31" s="1"/>
  <c r="K12" i="31"/>
  <c r="B12" i="31"/>
  <c r="R8" i="31"/>
  <c r="P8" i="31"/>
  <c r="O8" i="31"/>
  <c r="M8" i="31"/>
  <c r="L8" i="31"/>
  <c r="K8" i="31"/>
  <c r="J8" i="31"/>
  <c r="H8" i="31"/>
  <c r="G8" i="31"/>
  <c r="E8" i="31"/>
  <c r="R6" i="31"/>
  <c r="N6" i="31"/>
  <c r="N8" i="31" s="1"/>
  <c r="I6" i="31"/>
  <c r="I8" i="31" s="1"/>
  <c r="AI5" i="31"/>
  <c r="AH5" i="31"/>
  <c r="J5" i="31"/>
  <c r="D5" i="31"/>
  <c r="AJ4" i="31"/>
  <c r="AJ5" i="31" s="1"/>
  <c r="AI4" i="31"/>
  <c r="AH4" i="31"/>
  <c r="AG4" i="31"/>
  <c r="AA4" i="31"/>
  <c r="AC4" i="31" s="1"/>
  <c r="AD4" i="31" s="1"/>
  <c r="U4" i="31"/>
  <c r="M4" i="31"/>
  <c r="M5" i="31" s="1"/>
  <c r="K4" i="31"/>
  <c r="B4" i="31"/>
  <c r="D139" i="31" l="1"/>
  <c r="V136" i="31"/>
  <c r="V154" i="31"/>
  <c r="F155" i="31"/>
  <c r="D192" i="31"/>
  <c r="F190" i="31"/>
  <c r="F192" i="31" s="1"/>
  <c r="L308" i="31"/>
  <c r="J344" i="31"/>
  <c r="J341" i="31"/>
  <c r="V46" i="31"/>
  <c r="V100" i="31"/>
  <c r="I55" i="31"/>
  <c r="F101" i="31"/>
  <c r="J136" i="31"/>
  <c r="D137" i="31"/>
  <c r="I157" i="31"/>
  <c r="I154" i="31"/>
  <c r="D157" i="31"/>
  <c r="F199" i="31"/>
  <c r="K219" i="31"/>
  <c r="K215" i="31"/>
  <c r="P308" i="31"/>
  <c r="D361" i="31"/>
  <c r="D359" i="31"/>
  <c r="I361" i="31"/>
  <c r="I358" i="31"/>
  <c r="D121" i="31"/>
  <c r="D47" i="31"/>
  <c r="E45" i="31" s="1"/>
  <c r="E46" i="31" s="1"/>
  <c r="J55" i="31"/>
  <c r="D56" i="31"/>
  <c r="O54" i="31" s="1"/>
  <c r="O55" i="31" s="1"/>
  <c r="O58" i="31"/>
  <c r="I64" i="31"/>
  <c r="I73" i="31"/>
  <c r="I91" i="31"/>
  <c r="M94" i="31"/>
  <c r="J100" i="31"/>
  <c r="D119" i="31"/>
  <c r="O121" i="31"/>
  <c r="D128" i="31"/>
  <c r="J145" i="31"/>
  <c r="M153" i="31"/>
  <c r="M154" i="31" s="1"/>
  <c r="J189" i="31"/>
  <c r="N197" i="31"/>
  <c r="N198" i="31" s="1"/>
  <c r="I201" i="31"/>
  <c r="J255" i="31"/>
  <c r="J252" i="31"/>
  <c r="O261" i="31"/>
  <c r="S261" i="31" s="1"/>
  <c r="W261" i="31" s="1"/>
  <c r="S260" i="31"/>
  <c r="W260" i="31" s="1"/>
  <c r="N260" i="31"/>
  <c r="G260" i="31"/>
  <c r="G261" i="31" s="1"/>
  <c r="F271" i="31"/>
  <c r="D271" i="31"/>
  <c r="P269" i="31" s="1"/>
  <c r="P270" i="31" s="1"/>
  <c r="D273" i="31"/>
  <c r="L305" i="31"/>
  <c r="M344" i="31"/>
  <c r="M340" i="31"/>
  <c r="M341" i="31" s="1"/>
  <c r="M353" i="31"/>
  <c r="M349" i="31"/>
  <c r="M350" i="31" s="1"/>
  <c r="J353" i="31"/>
  <c r="V21" i="31"/>
  <c r="V55" i="31"/>
  <c r="V73" i="31"/>
  <c r="V91" i="31"/>
  <c r="V109" i="31"/>
  <c r="L121" i="31"/>
  <c r="K228" i="31"/>
  <c r="K224" i="31"/>
  <c r="M326" i="31"/>
  <c r="M322" i="31"/>
  <c r="M323" i="31" s="1"/>
  <c r="D16" i="31"/>
  <c r="F6" i="31"/>
  <c r="V5" i="31"/>
  <c r="D30" i="31"/>
  <c r="J64" i="31"/>
  <c r="D65" i="31"/>
  <c r="E63" i="31" s="1"/>
  <c r="J73" i="31"/>
  <c r="J91" i="31"/>
  <c r="I109" i="31"/>
  <c r="F119" i="31"/>
  <c r="L126" i="31"/>
  <c r="L127" i="31" s="1"/>
  <c r="F128" i="31"/>
  <c r="M145" i="31"/>
  <c r="M148" i="31"/>
  <c r="J180" i="31"/>
  <c r="D201" i="31"/>
  <c r="M201" i="31"/>
  <c r="F235" i="31"/>
  <c r="F237" i="31" s="1"/>
  <c r="K237" i="31"/>
  <c r="K233" i="31"/>
  <c r="J261" i="31"/>
  <c r="H261" i="31"/>
  <c r="L264" i="31"/>
  <c r="P281" i="31"/>
  <c r="P277" i="31"/>
  <c r="P278" i="31" s="1"/>
  <c r="M299" i="31"/>
  <c r="M295" i="31"/>
  <c r="M296" i="31" s="1"/>
  <c r="M317" i="31"/>
  <c r="N261" i="31"/>
  <c r="F262" i="31"/>
  <c r="S262" i="31" s="1"/>
  <c r="M255" i="31"/>
  <c r="K260" i="31"/>
  <c r="AE233" i="31"/>
  <c r="E64" i="31"/>
  <c r="F8" i="31"/>
  <c r="S24" i="31"/>
  <c r="N54" i="31"/>
  <c r="N55" i="31" s="1"/>
  <c r="H54" i="31"/>
  <c r="H55" i="31" s="1"/>
  <c r="S56" i="31"/>
  <c r="G54" i="31"/>
  <c r="G55" i="31" s="1"/>
  <c r="P54" i="31"/>
  <c r="P55" i="31" s="1"/>
  <c r="L54" i="31"/>
  <c r="L55" i="31" s="1"/>
  <c r="M136" i="31"/>
  <c r="M135" i="31"/>
  <c r="M139" i="31"/>
  <c r="F172" i="31"/>
  <c r="D172" i="31"/>
  <c r="N170" i="31" s="1"/>
  <c r="N171" i="31" s="1"/>
  <c r="I210" i="31"/>
  <c r="I207" i="31"/>
  <c r="L361" i="31"/>
  <c r="L357" i="31"/>
  <c r="L358" i="31" s="1"/>
  <c r="I5" i="31"/>
  <c r="R14" i="31"/>
  <c r="E32" i="31"/>
  <c r="N45" i="31"/>
  <c r="N46" i="31" s="1"/>
  <c r="P45" i="31"/>
  <c r="P46" i="31" s="1"/>
  <c r="N63" i="31"/>
  <c r="N64" i="31" s="1"/>
  <c r="N67" i="31"/>
  <c r="S22" i="31"/>
  <c r="Q20" i="31"/>
  <c r="Q21" i="31" s="1"/>
  <c r="G20" i="31"/>
  <c r="G21" i="31" s="1"/>
  <c r="E54" i="31"/>
  <c r="H63" i="31"/>
  <c r="H64" i="31" s="1"/>
  <c r="Q63" i="31"/>
  <c r="Q64" i="31" s="1"/>
  <c r="G63" i="31"/>
  <c r="G64" i="31" s="1"/>
  <c r="P63" i="31"/>
  <c r="P64" i="31" s="1"/>
  <c r="M72" i="31"/>
  <c r="M73" i="31" s="1"/>
  <c r="F103" i="31"/>
  <c r="K103" i="31"/>
  <c r="K99" i="31"/>
  <c r="D174" i="31"/>
  <c r="F83" i="31"/>
  <c r="D83" i="31"/>
  <c r="H81" i="31" s="1"/>
  <c r="H82" i="31" s="1"/>
  <c r="F92" i="31"/>
  <c r="D92" i="31"/>
  <c r="H90" i="31"/>
  <c r="H91" i="31" s="1"/>
  <c r="L94" i="31"/>
  <c r="I139" i="31"/>
  <c r="I136" i="31"/>
  <c r="M210" i="31"/>
  <c r="M206" i="31"/>
  <c r="M207" i="31" s="1"/>
  <c r="D6" i="31"/>
  <c r="D8" i="31"/>
  <c r="D14" i="31"/>
  <c r="N13" i="31" s="1"/>
  <c r="F14" i="31"/>
  <c r="F20" i="31"/>
  <c r="J46" i="31"/>
  <c r="O63" i="31"/>
  <c r="O64" i="31" s="1"/>
  <c r="M76" i="31"/>
  <c r="L90" i="31"/>
  <c r="L91" i="31" s="1"/>
  <c r="I148" i="31"/>
  <c r="I145" i="31"/>
  <c r="F157" i="31"/>
  <c r="S157" i="31" s="1"/>
  <c r="O157" i="31"/>
  <c r="I174" i="31"/>
  <c r="I171" i="31"/>
  <c r="N174" i="31"/>
  <c r="F208" i="31"/>
  <c r="D208" i="31"/>
  <c r="D210" i="31"/>
  <c r="H246" i="31"/>
  <c r="L246" i="31"/>
  <c r="AF260" i="31"/>
  <c r="AE260" i="31"/>
  <c r="G28" i="31"/>
  <c r="G29" i="31" s="1"/>
  <c r="Q28" i="31"/>
  <c r="Q29" i="31" s="1"/>
  <c r="F30" i="31"/>
  <c r="F47" i="31"/>
  <c r="F56" i="31"/>
  <c r="L63" i="31"/>
  <c r="L64" i="31" s="1"/>
  <c r="F65" i="31"/>
  <c r="K72" i="31"/>
  <c r="D74" i="31"/>
  <c r="O72" i="31" s="1"/>
  <c r="O73" i="31" s="1"/>
  <c r="D101" i="31"/>
  <c r="H99" i="31" s="1"/>
  <c r="H100" i="31" s="1"/>
  <c r="K117" i="31"/>
  <c r="N117" i="31"/>
  <c r="N118" i="31" s="1"/>
  <c r="H117" i="31"/>
  <c r="H118" i="31" s="1"/>
  <c r="S119" i="31"/>
  <c r="Q117" i="31"/>
  <c r="Q118" i="31" s="1"/>
  <c r="G117" i="31"/>
  <c r="G118" i="31" s="1"/>
  <c r="K126" i="31"/>
  <c r="S128" i="31"/>
  <c r="N126" i="31"/>
  <c r="H126" i="31"/>
  <c r="H127" i="31" s="1"/>
  <c r="Q126" i="31"/>
  <c r="Q127" i="31" s="1"/>
  <c r="G126" i="31"/>
  <c r="G127" i="31" s="1"/>
  <c r="D155" i="31"/>
  <c r="H153" i="31"/>
  <c r="H154" i="31" s="1"/>
  <c r="M165" i="31"/>
  <c r="M161" i="31"/>
  <c r="M162" i="31" s="1"/>
  <c r="H165" i="31"/>
  <c r="H183" i="31"/>
  <c r="G197" i="31"/>
  <c r="G198" i="31" s="1"/>
  <c r="F217" i="31"/>
  <c r="D217" i="31"/>
  <c r="H215" i="31" s="1"/>
  <c r="H216" i="31" s="1"/>
  <c r="D219" i="31"/>
  <c r="H224" i="31"/>
  <c r="H225" i="31" s="1"/>
  <c r="H228" i="31"/>
  <c r="AF233" i="31"/>
  <c r="I246" i="31"/>
  <c r="I243" i="31"/>
  <c r="M246" i="31"/>
  <c r="M243" i="31"/>
  <c r="J299" i="31"/>
  <c r="J296" i="31"/>
  <c r="P299" i="31"/>
  <c r="D317" i="31"/>
  <c r="F315" i="31"/>
  <c r="D315" i="31"/>
  <c r="N313" i="31" s="1"/>
  <c r="N314" i="31" s="1"/>
  <c r="O357" i="31"/>
  <c r="E357" i="31"/>
  <c r="E358" i="31" s="1"/>
  <c r="N357" i="31"/>
  <c r="H357" i="31"/>
  <c r="H358" i="31" s="1"/>
  <c r="Q357" i="31"/>
  <c r="Q358" i="31" s="1"/>
  <c r="G357" i="31"/>
  <c r="G358" i="31" s="1"/>
  <c r="P357" i="31"/>
  <c r="P358" i="31" s="1"/>
  <c r="N358" i="31"/>
  <c r="H28" i="31"/>
  <c r="H29" i="31" s="1"/>
  <c r="M63" i="31"/>
  <c r="M64" i="31" s="1"/>
  <c r="F74" i="31"/>
  <c r="K81" i="31"/>
  <c r="O81" i="31"/>
  <c r="O82" i="31" s="1"/>
  <c r="F110" i="31"/>
  <c r="K112" i="31"/>
  <c r="L135" i="31"/>
  <c r="F163" i="31"/>
  <c r="D163" i="31"/>
  <c r="H161" i="31" s="1"/>
  <c r="H162" i="31" s="1"/>
  <c r="I165" i="31"/>
  <c r="I162" i="31"/>
  <c r="N165" i="31"/>
  <c r="N161" i="31"/>
  <c r="N162" i="31" s="1"/>
  <c r="D165" i="31"/>
  <c r="F181" i="31"/>
  <c r="D183" i="31"/>
  <c r="D181" i="31"/>
  <c r="I183" i="31"/>
  <c r="I180" i="31"/>
  <c r="M183" i="31"/>
  <c r="M179" i="31"/>
  <c r="M180" i="31" s="1"/>
  <c r="H192" i="31"/>
  <c r="S192" i="31" s="1"/>
  <c r="L192" i="31"/>
  <c r="S199" i="31"/>
  <c r="P197" i="31"/>
  <c r="P198" i="31" s="1"/>
  <c r="L197" i="31"/>
  <c r="L198" i="31" s="1"/>
  <c r="E197" i="31"/>
  <c r="E198" i="31" s="1"/>
  <c r="I228" i="31"/>
  <c r="I225" i="31"/>
  <c r="M228" i="31"/>
  <c r="M224" i="31"/>
  <c r="M225" i="31" s="1"/>
  <c r="Q233" i="31"/>
  <c r="Q234" i="31" s="1"/>
  <c r="G233" i="31"/>
  <c r="G234" i="31" s="1"/>
  <c r="P233" i="31"/>
  <c r="P234" i="31" s="1"/>
  <c r="S235" i="31"/>
  <c r="N233" i="31"/>
  <c r="N234" i="31" s="1"/>
  <c r="G290" i="31"/>
  <c r="G287" i="31"/>
  <c r="O290" i="31"/>
  <c r="O286" i="31"/>
  <c r="O287" i="31"/>
  <c r="L299" i="31"/>
  <c r="S103" i="31"/>
  <c r="D110" i="31"/>
  <c r="H108" i="31" s="1"/>
  <c r="H109" i="31" s="1"/>
  <c r="N109" i="31"/>
  <c r="N135" i="31"/>
  <c r="F146" i="31"/>
  <c r="D146" i="31"/>
  <c r="L144" i="31"/>
  <c r="L145" i="31" s="1"/>
  <c r="L148" i="31"/>
  <c r="H170" i="31"/>
  <c r="H171" i="31" s="1"/>
  <c r="M174" i="31"/>
  <c r="M170" i="31"/>
  <c r="M171" i="31" s="1"/>
  <c r="H174" i="31"/>
  <c r="J198" i="31"/>
  <c r="F197" i="31"/>
  <c r="F198" i="31" s="1"/>
  <c r="F201" i="31"/>
  <c r="K201" i="31"/>
  <c r="K197" i="31"/>
  <c r="O201" i="31"/>
  <c r="O197" i="31"/>
  <c r="S197" i="31" s="1"/>
  <c r="W197" i="31" s="1"/>
  <c r="E233" i="31"/>
  <c r="E234" i="31" s="1"/>
  <c r="S233" i="31"/>
  <c r="W233" i="31" s="1"/>
  <c r="F244" i="31"/>
  <c r="D244" i="31"/>
  <c r="H242" i="31" s="1"/>
  <c r="H243" i="31" s="1"/>
  <c r="D246" i="31"/>
  <c r="D255" i="31"/>
  <c r="D253" i="31"/>
  <c r="L251" i="31" s="1"/>
  <c r="L252" i="31" s="1"/>
  <c r="F253" i="31"/>
  <c r="D130" i="31"/>
  <c r="L136" i="31"/>
  <c r="F137" i="31"/>
  <c r="J210" i="31"/>
  <c r="J207" i="31"/>
  <c r="N210" i="31"/>
  <c r="H219" i="31"/>
  <c r="F226" i="31"/>
  <c r="D228" i="31"/>
  <c r="D226" i="31"/>
  <c r="N225" i="31" s="1"/>
  <c r="F233" i="31"/>
  <c r="F234" i="31" s="1"/>
  <c r="I273" i="31"/>
  <c r="I270" i="31"/>
  <c r="M273" i="31"/>
  <c r="M270" i="31"/>
  <c r="H277" i="31"/>
  <c r="H278" i="31" s="1"/>
  <c r="Q277" i="31"/>
  <c r="Q278" i="31" s="1"/>
  <c r="G277" i="31"/>
  <c r="G278" i="31" s="1"/>
  <c r="E277" i="31"/>
  <c r="N277" i="31"/>
  <c r="N278" i="31" s="1"/>
  <c r="N281" i="31"/>
  <c r="S279" i="31"/>
  <c r="F297" i="31"/>
  <c r="D297" i="31"/>
  <c r="D299" i="31"/>
  <c r="Q331" i="31"/>
  <c r="Q332" i="31" s="1"/>
  <c r="G331" i="31"/>
  <c r="G332" i="31" s="1"/>
  <c r="P331" i="31"/>
  <c r="P332" i="31" s="1"/>
  <c r="L331" i="31"/>
  <c r="L332" i="31" s="1"/>
  <c r="S333" i="31"/>
  <c r="E331" i="31"/>
  <c r="N331" i="31"/>
  <c r="N127" i="31"/>
  <c r="D190" i="31"/>
  <c r="F188" i="31" s="1"/>
  <c r="F189" i="31" s="1"/>
  <c r="I219" i="31"/>
  <c r="I216" i="31"/>
  <c r="M219" i="31"/>
  <c r="M215" i="31"/>
  <c r="M216" i="31" s="1"/>
  <c r="H237" i="31"/>
  <c r="H234" i="31"/>
  <c r="L237" i="31"/>
  <c r="L233" i="31"/>
  <c r="L234" i="31" s="1"/>
  <c r="J273" i="31"/>
  <c r="J270" i="31"/>
  <c r="F281" i="31"/>
  <c r="F277" i="31"/>
  <c r="F278" i="31" s="1"/>
  <c r="O281" i="31"/>
  <c r="O277" i="31"/>
  <c r="O278" i="31" s="1"/>
  <c r="P286" i="31"/>
  <c r="P287" i="31" s="1"/>
  <c r="L286" i="31"/>
  <c r="L287" i="31" s="1"/>
  <c r="E286" i="31"/>
  <c r="S288" i="31"/>
  <c r="Q286" i="31"/>
  <c r="Q287" i="31" s="1"/>
  <c r="H286" i="31"/>
  <c r="H287" i="31" s="1"/>
  <c r="Q349" i="31"/>
  <c r="Q350" i="31" s="1"/>
  <c r="G349" i="31"/>
  <c r="G350" i="31" s="1"/>
  <c r="P349" i="31"/>
  <c r="P350" i="31" s="1"/>
  <c r="O349" i="31"/>
  <c r="O350" i="31" s="1"/>
  <c r="E349" i="31"/>
  <c r="N349" i="31"/>
  <c r="H349" i="31"/>
  <c r="H350" i="31" s="1"/>
  <c r="D237" i="31"/>
  <c r="P260" i="31"/>
  <c r="P261" i="31" s="1"/>
  <c r="N269" i="31"/>
  <c r="G317" i="31"/>
  <c r="G313" i="31"/>
  <c r="G314" i="31" s="1"/>
  <c r="N317" i="31"/>
  <c r="J216" i="31"/>
  <c r="M233" i="31"/>
  <c r="M234" i="31" s="1"/>
  <c r="I234" i="31"/>
  <c r="J246" i="31"/>
  <c r="I255" i="31"/>
  <c r="Q260" i="31"/>
  <c r="Q261" i="31" s="1"/>
  <c r="Q269" i="31"/>
  <c r="Q270" i="31" s="1"/>
  <c r="F273" i="31"/>
  <c r="S273" i="31" s="1"/>
  <c r="F286" i="31"/>
  <c r="F287" i="31" s="1"/>
  <c r="M290" i="31"/>
  <c r="M287" i="31"/>
  <c r="D290" i="31"/>
  <c r="F305" i="31"/>
  <c r="F308" i="31"/>
  <c r="S308" i="31" s="1"/>
  <c r="N304" i="31"/>
  <c r="N305" i="31" s="1"/>
  <c r="N308" i="31"/>
  <c r="S306" i="31"/>
  <c r="F342" i="31"/>
  <c r="D344" i="31"/>
  <c r="D342" i="31"/>
  <c r="G340" i="31" s="1"/>
  <c r="G341" i="31" s="1"/>
  <c r="G344" i="31"/>
  <c r="N340" i="31"/>
  <c r="N341" i="31" s="1"/>
  <c r="E305" i="31"/>
  <c r="F324" i="31"/>
  <c r="D326" i="31"/>
  <c r="D324" i="31"/>
  <c r="O322" i="31" s="1"/>
  <c r="O323" i="31" s="1"/>
  <c r="G326" i="31"/>
  <c r="O326" i="31"/>
  <c r="M331" i="31"/>
  <c r="M332" i="31" s="1"/>
  <c r="M335" i="31"/>
  <c r="L349" i="31"/>
  <c r="L350" i="31" s="1"/>
  <c r="L353" i="31"/>
  <c r="G304" i="31"/>
  <c r="G305" i="31" s="1"/>
  <c r="M304" i="31"/>
  <c r="M305" i="31" s="1"/>
  <c r="Q304" i="31"/>
  <c r="Q305" i="31" s="1"/>
  <c r="O331" i="31"/>
  <c r="O332" i="31" s="1"/>
  <c r="F333" i="31"/>
  <c r="F351" i="31"/>
  <c r="S351" i="31" s="1"/>
  <c r="I353" i="31"/>
  <c r="F359" i="31"/>
  <c r="L326" i="31"/>
  <c r="L344" i="31"/>
  <c r="N332" i="31"/>
  <c r="N350" i="31"/>
  <c r="H135" i="31" l="1"/>
  <c r="H136" i="31" s="1"/>
  <c r="E135" i="31"/>
  <c r="E136" i="31" s="1"/>
  <c r="O135" i="31"/>
  <c r="O136" i="31" s="1"/>
  <c r="G269" i="31"/>
  <c r="G270" i="31" s="1"/>
  <c r="E269" i="31"/>
  <c r="E270" i="31" s="1"/>
  <c r="S271" i="31"/>
  <c r="S130" i="31"/>
  <c r="N136" i="31"/>
  <c r="P135" i="31"/>
  <c r="P136" i="31" s="1"/>
  <c r="L72" i="31"/>
  <c r="L73" i="31" s="1"/>
  <c r="O45" i="31"/>
  <c r="O46" i="31" s="1"/>
  <c r="G45" i="31"/>
  <c r="G46" i="31" s="1"/>
  <c r="F121" i="31"/>
  <c r="S121" i="31" s="1"/>
  <c r="F117" i="31"/>
  <c r="F118" i="31" s="1"/>
  <c r="L269" i="31"/>
  <c r="L270" i="31" s="1"/>
  <c r="F269" i="31"/>
  <c r="F270" i="31" s="1"/>
  <c r="P126" i="31"/>
  <c r="P127" i="31" s="1"/>
  <c r="O126" i="31"/>
  <c r="O127" i="31" s="1"/>
  <c r="E126" i="31"/>
  <c r="E127" i="31" s="1"/>
  <c r="S127" i="31" s="1"/>
  <c r="F264" i="31"/>
  <c r="S264" i="31" s="1"/>
  <c r="L188" i="31"/>
  <c r="L189" i="31" s="1"/>
  <c r="G135" i="31"/>
  <c r="G136" i="31" s="1"/>
  <c r="Q45" i="31"/>
  <c r="Q46" i="31" s="1"/>
  <c r="S290" i="31"/>
  <c r="O269" i="31"/>
  <c r="O270" i="31" s="1"/>
  <c r="S270" i="31" s="1"/>
  <c r="W270" i="31" s="1"/>
  <c r="S201" i="31"/>
  <c r="F260" i="31"/>
  <c r="F261" i="31" s="1"/>
  <c r="H269" i="31"/>
  <c r="H270" i="31" s="1"/>
  <c r="Q135" i="31"/>
  <c r="Q136" i="31" s="1"/>
  <c r="N81" i="31"/>
  <c r="N82" i="31" s="1"/>
  <c r="S8" i="31"/>
  <c r="L45" i="31"/>
  <c r="L46" i="31" s="1"/>
  <c r="H45" i="31"/>
  <c r="H46" i="31" s="1"/>
  <c r="Q54" i="31"/>
  <c r="Q55" i="31" s="1"/>
  <c r="F130" i="31"/>
  <c r="F126" i="31"/>
  <c r="F127" i="31" s="1"/>
  <c r="N28" i="31"/>
  <c r="N29" i="31" s="1"/>
  <c r="E28" i="31"/>
  <c r="E29" i="31" s="1"/>
  <c r="L28" i="31"/>
  <c r="L29" i="31" s="1"/>
  <c r="P28" i="31"/>
  <c r="P29" i="31" s="1"/>
  <c r="O28" i="31"/>
  <c r="N270" i="31"/>
  <c r="P117" i="31"/>
  <c r="P118" i="31" s="1"/>
  <c r="O117" i="31"/>
  <c r="O118" i="31" s="1"/>
  <c r="E117" i="31"/>
  <c r="E118" i="31" s="1"/>
  <c r="L117" i="31"/>
  <c r="L118" i="31" s="1"/>
  <c r="S305" i="31"/>
  <c r="W305" i="31" s="1"/>
  <c r="E350" i="31"/>
  <c r="S349" i="31"/>
  <c r="W349" i="31" s="1"/>
  <c r="S297" i="31"/>
  <c r="O295" i="31"/>
  <c r="O296" i="31" s="1"/>
  <c r="E295" i="31"/>
  <c r="Q295" i="31"/>
  <c r="Q296" i="31" s="1"/>
  <c r="N295" i="31"/>
  <c r="N296" i="31" s="1"/>
  <c r="G295" i="31"/>
  <c r="G296" i="31" s="1"/>
  <c r="H295" i="31"/>
  <c r="H296" i="31" s="1"/>
  <c r="F243" i="31"/>
  <c r="F246" i="31"/>
  <c r="F242" i="31"/>
  <c r="P144" i="31"/>
  <c r="P145" i="31" s="1"/>
  <c r="O144" i="31"/>
  <c r="O145" i="31" s="1"/>
  <c r="E144" i="31"/>
  <c r="Q144" i="31"/>
  <c r="Q145" i="31" s="1"/>
  <c r="S146" i="31"/>
  <c r="G144" i="31"/>
  <c r="G145" i="31" s="1"/>
  <c r="N144" i="31"/>
  <c r="N179" i="31"/>
  <c r="N180" i="31" s="1"/>
  <c r="Q179" i="31"/>
  <c r="Q180" i="31" s="1"/>
  <c r="G179" i="31"/>
  <c r="G180" i="31" s="1"/>
  <c r="S181" i="31"/>
  <c r="P179" i="31"/>
  <c r="P180" i="31" s="1"/>
  <c r="O179" i="31"/>
  <c r="E179" i="31"/>
  <c r="E180" i="31" s="1"/>
  <c r="L179" i="31"/>
  <c r="L180" i="31" s="1"/>
  <c r="P295" i="31"/>
  <c r="P296" i="31" s="1"/>
  <c r="E153" i="31"/>
  <c r="S155" i="31"/>
  <c r="N153" i="31"/>
  <c r="P153" i="31"/>
  <c r="P154" i="31" s="1"/>
  <c r="L153" i="31"/>
  <c r="L154" i="31" s="1"/>
  <c r="G153" i="31"/>
  <c r="G154" i="31" s="1"/>
  <c r="Q153" i="31"/>
  <c r="Q154" i="31" s="1"/>
  <c r="H206" i="31"/>
  <c r="H207" i="31" s="1"/>
  <c r="Q206" i="31"/>
  <c r="Q207" i="31" s="1"/>
  <c r="L206" i="31"/>
  <c r="L207" i="31" s="1"/>
  <c r="E206" i="31"/>
  <c r="E207" i="31" s="1"/>
  <c r="G206" i="31"/>
  <c r="G207" i="31" s="1"/>
  <c r="P206" i="31"/>
  <c r="P207" i="31" s="1"/>
  <c r="O206" i="31"/>
  <c r="S208" i="31"/>
  <c r="O153" i="31"/>
  <c r="O154" i="31" s="1"/>
  <c r="F99" i="31"/>
  <c r="F100" i="31" s="1"/>
  <c r="F335" i="31"/>
  <c r="S335" i="31" s="1"/>
  <c r="F331" i="31"/>
  <c r="S331" i="31" s="1"/>
  <c r="W331" i="31" s="1"/>
  <c r="F322" i="31"/>
  <c r="F323" i="31" s="1"/>
  <c r="F326" i="31"/>
  <c r="S326" i="31" s="1"/>
  <c r="S342" i="31"/>
  <c r="O340" i="31"/>
  <c r="O341" i="31" s="1"/>
  <c r="E340" i="31"/>
  <c r="H340" i="31"/>
  <c r="H341" i="31" s="1"/>
  <c r="Q340" i="31"/>
  <c r="Q341" i="31" s="1"/>
  <c r="P340" i="31"/>
  <c r="P341" i="31" s="1"/>
  <c r="L340" i="31"/>
  <c r="L341" i="31" s="1"/>
  <c r="S237" i="31"/>
  <c r="F299" i="31"/>
  <c r="F295" i="31"/>
  <c r="F296" i="31" s="1"/>
  <c r="F144" i="31"/>
  <c r="F145" i="31" s="1"/>
  <c r="F148" i="31"/>
  <c r="S148" i="31" s="1"/>
  <c r="Q161" i="31"/>
  <c r="Q162" i="31" s="1"/>
  <c r="G161" i="31"/>
  <c r="G162" i="31" s="1"/>
  <c r="P161" i="31"/>
  <c r="P162" i="31" s="1"/>
  <c r="S163" i="31"/>
  <c r="O161" i="31"/>
  <c r="E161" i="31"/>
  <c r="E162" i="31" s="1"/>
  <c r="L161" i="31"/>
  <c r="L162" i="31" s="1"/>
  <c r="F112" i="31"/>
  <c r="S112" i="31" s="1"/>
  <c r="F108" i="31"/>
  <c r="F109" i="31" s="1"/>
  <c r="N215" i="31"/>
  <c r="N216" i="31" s="1"/>
  <c r="Q215" i="31"/>
  <c r="Q216" i="31" s="1"/>
  <c r="G215" i="31"/>
  <c r="G216" i="31" s="1"/>
  <c r="O215" i="31"/>
  <c r="E215" i="31"/>
  <c r="E216" i="31" s="1"/>
  <c r="S217" i="31"/>
  <c r="L215" i="31"/>
  <c r="L216" i="31" s="1"/>
  <c r="P215" i="31"/>
  <c r="P216" i="31" s="1"/>
  <c r="N154" i="31"/>
  <c r="Q72" i="31"/>
  <c r="Q73" i="31" s="1"/>
  <c r="G72" i="31"/>
  <c r="G73" i="31" s="1"/>
  <c r="P72" i="31"/>
  <c r="P73" i="31" s="1"/>
  <c r="E72" i="31"/>
  <c r="S74" i="31"/>
  <c r="N72" i="31"/>
  <c r="N73" i="31" s="1"/>
  <c r="H72" i="31"/>
  <c r="H73" i="31" s="1"/>
  <c r="F58" i="31"/>
  <c r="S58" i="31" s="1"/>
  <c r="F54" i="31"/>
  <c r="F55" i="31" s="1"/>
  <c r="L242" i="31"/>
  <c r="L243" i="31" s="1"/>
  <c r="F210" i="31"/>
  <c r="S210" i="31" s="1"/>
  <c r="F206" i="31"/>
  <c r="F207" i="31" s="1"/>
  <c r="S20" i="31"/>
  <c r="W20" i="31" s="1"/>
  <c r="F21" i="31"/>
  <c r="S21" i="31" s="1"/>
  <c r="W21" i="31" s="1"/>
  <c r="O90" i="31"/>
  <c r="O91" i="31" s="1"/>
  <c r="E90" i="31"/>
  <c r="N90" i="31"/>
  <c r="N91" i="31" s="1"/>
  <c r="S92" i="31"/>
  <c r="Q90" i="31"/>
  <c r="Q91" i="31" s="1"/>
  <c r="G90" i="31"/>
  <c r="G91" i="31" s="1"/>
  <c r="P90" i="31"/>
  <c r="P91" i="31" s="1"/>
  <c r="F81" i="31"/>
  <c r="F82" i="31" s="1"/>
  <c r="F85" i="31"/>
  <c r="S85" i="31" s="1"/>
  <c r="F228" i="31"/>
  <c r="S228" i="31" s="1"/>
  <c r="F224" i="31"/>
  <c r="F225" i="31" s="1"/>
  <c r="Q251" i="31"/>
  <c r="Q252" i="31" s="1"/>
  <c r="G251" i="31"/>
  <c r="G252" i="31" s="1"/>
  <c r="S253" i="31"/>
  <c r="E251" i="31"/>
  <c r="E252" i="31" s="1"/>
  <c r="P251" i="31"/>
  <c r="P252" i="31" s="1"/>
  <c r="H251" i="31"/>
  <c r="H252" i="31" s="1"/>
  <c r="O251" i="31"/>
  <c r="N251" i="31"/>
  <c r="F313" i="31"/>
  <c r="F314" i="31"/>
  <c r="F317" i="31"/>
  <c r="S317" i="31" s="1"/>
  <c r="O99" i="31"/>
  <c r="O100" i="31" s="1"/>
  <c r="E99" i="31"/>
  <c r="N99" i="31"/>
  <c r="N100" i="31" s="1"/>
  <c r="P99" i="31"/>
  <c r="P100" i="31" s="1"/>
  <c r="S101" i="31"/>
  <c r="L99" i="31"/>
  <c r="L100" i="31" s="1"/>
  <c r="Q99" i="31"/>
  <c r="Q100" i="31" s="1"/>
  <c r="G99" i="31"/>
  <c r="G100" i="31" s="1"/>
  <c r="S6" i="31"/>
  <c r="P4" i="31"/>
  <c r="P5" i="31" s="1"/>
  <c r="L4" i="31"/>
  <c r="L5" i="31" s="1"/>
  <c r="O4" i="31"/>
  <c r="O5" i="31" s="1"/>
  <c r="E4" i="31"/>
  <c r="Q4" i="31"/>
  <c r="Q5" i="31" s="1"/>
  <c r="G4" i="31"/>
  <c r="G5" i="31" s="1"/>
  <c r="N4" i="31"/>
  <c r="H4" i="31"/>
  <c r="H5" i="31" s="1"/>
  <c r="P81" i="31"/>
  <c r="P82" i="31" s="1"/>
  <c r="E81" i="31"/>
  <c r="S83" i="31"/>
  <c r="Q81" i="31"/>
  <c r="Q82" i="31" s="1"/>
  <c r="G81" i="31"/>
  <c r="G82" i="31" s="1"/>
  <c r="F174" i="31"/>
  <c r="S174" i="31" s="1"/>
  <c r="F170" i="31"/>
  <c r="F171" i="31" s="1"/>
  <c r="F361" i="31"/>
  <c r="S361" i="31" s="1"/>
  <c r="F357" i="31"/>
  <c r="F358" i="31" s="1"/>
  <c r="S359" i="31"/>
  <c r="S304" i="31"/>
  <c r="W304" i="31" s="1"/>
  <c r="S299" i="31"/>
  <c r="E278" i="31"/>
  <c r="S278" i="31" s="1"/>
  <c r="W278" i="31" s="1"/>
  <c r="S277" i="31"/>
  <c r="W277" i="31" s="1"/>
  <c r="N224" i="31"/>
  <c r="Q224" i="31"/>
  <c r="Q225" i="31" s="1"/>
  <c r="G224" i="31"/>
  <c r="G225" i="31" s="1"/>
  <c r="P224" i="31"/>
  <c r="P225" i="31" s="1"/>
  <c r="O224" i="31"/>
  <c r="S226" i="31"/>
  <c r="L224" i="31"/>
  <c r="L225" i="31" s="1"/>
  <c r="E224" i="31"/>
  <c r="E225" i="31" s="1"/>
  <c r="F251" i="31"/>
  <c r="F252" i="31" s="1"/>
  <c r="F255" i="31"/>
  <c r="S255" i="31" s="1"/>
  <c r="S246" i="31"/>
  <c r="S126" i="31"/>
  <c r="W126" i="31" s="1"/>
  <c r="L295" i="31"/>
  <c r="L296" i="31" s="1"/>
  <c r="F179" i="31"/>
  <c r="F180" i="31" s="1"/>
  <c r="F183" i="31"/>
  <c r="S183" i="31" s="1"/>
  <c r="F165" i="31"/>
  <c r="S165" i="31" s="1"/>
  <c r="F161" i="31"/>
  <c r="F162" i="31" s="1"/>
  <c r="F72" i="31"/>
  <c r="F73" i="31" s="1"/>
  <c r="F76" i="31"/>
  <c r="S76" i="31" s="1"/>
  <c r="F219" i="31"/>
  <c r="S219" i="31" s="1"/>
  <c r="F215" i="31"/>
  <c r="F216" i="31" s="1"/>
  <c r="H144" i="31"/>
  <c r="H145" i="31" s="1"/>
  <c r="F63" i="31"/>
  <c r="S63" i="31" s="1"/>
  <c r="W63" i="31" s="1"/>
  <c r="F67" i="31"/>
  <c r="S67" i="31" s="1"/>
  <c r="F64" i="31"/>
  <c r="S64" i="31" s="1"/>
  <c r="W64" i="31" s="1"/>
  <c r="F49" i="31"/>
  <c r="S49" i="31" s="1"/>
  <c r="F45" i="31"/>
  <c r="S45" i="31" s="1"/>
  <c r="W45" i="31" s="1"/>
  <c r="F46" i="31"/>
  <c r="S46" i="31" s="1"/>
  <c r="W46" i="31" s="1"/>
  <c r="F153" i="31"/>
  <c r="F154" i="31" s="1"/>
  <c r="F12" i="31"/>
  <c r="F16" i="31"/>
  <c r="S16" i="31" s="1"/>
  <c r="F13" i="31"/>
  <c r="S14" i="31"/>
  <c r="P12" i="31"/>
  <c r="P13" i="31" s="1"/>
  <c r="L12" i="31"/>
  <c r="L13" i="31" s="1"/>
  <c r="O12" i="31"/>
  <c r="O13" i="31" s="1"/>
  <c r="E12" i="31"/>
  <c r="Q12" i="31"/>
  <c r="Q13" i="31" s="1"/>
  <c r="G12" i="31"/>
  <c r="G13" i="31" s="1"/>
  <c r="N12" i="31"/>
  <c r="H12" i="31"/>
  <c r="H13" i="31" s="1"/>
  <c r="F94" i="31"/>
  <c r="S94" i="31" s="1"/>
  <c r="F90" i="31"/>
  <c r="F91" i="31" s="1"/>
  <c r="S65" i="31"/>
  <c r="S47" i="31"/>
  <c r="N5" i="31"/>
  <c r="O198" i="31"/>
  <c r="S198" i="31" s="1"/>
  <c r="W198" i="31" s="1"/>
  <c r="F353" i="31"/>
  <c r="S353" i="31" s="1"/>
  <c r="F349" i="31"/>
  <c r="F350" i="31"/>
  <c r="S324" i="31"/>
  <c r="P322" i="31"/>
  <c r="P323" i="31" s="1"/>
  <c r="L322" i="31"/>
  <c r="L323" i="31" s="1"/>
  <c r="E322" i="31"/>
  <c r="N322" i="31"/>
  <c r="N323" i="31" s="1"/>
  <c r="H322" i="31"/>
  <c r="H323" i="31" s="1"/>
  <c r="Q322" i="31"/>
  <c r="Q323" i="31" s="1"/>
  <c r="G322" i="31"/>
  <c r="G323" i="31" s="1"/>
  <c r="F344" i="31"/>
  <c r="S344" i="31" s="1"/>
  <c r="F340" i="31"/>
  <c r="F341" i="31" s="1"/>
  <c r="E287" i="31"/>
  <c r="S287" i="31" s="1"/>
  <c r="W287" i="31" s="1"/>
  <c r="S286" i="31"/>
  <c r="W286" i="31" s="1"/>
  <c r="S281" i="31"/>
  <c r="Q188" i="31"/>
  <c r="Q189" i="31" s="1"/>
  <c r="G188" i="31"/>
  <c r="G189" i="31" s="1"/>
  <c r="S190" i="31"/>
  <c r="P188" i="31"/>
  <c r="P189" i="31" s="1"/>
  <c r="O188" i="31"/>
  <c r="H188" i="31"/>
  <c r="H189" i="31" s="1"/>
  <c r="N188" i="31"/>
  <c r="N189" i="31" s="1"/>
  <c r="E188" i="31"/>
  <c r="E189" i="31" s="1"/>
  <c r="E332" i="31"/>
  <c r="N206" i="31"/>
  <c r="N207" i="31" s="1"/>
  <c r="F135" i="31"/>
  <c r="S135" i="31" s="1"/>
  <c r="W135" i="31" s="1"/>
  <c r="F139" i="31"/>
  <c r="S139" i="31" s="1"/>
  <c r="S137" i="31"/>
  <c r="N252" i="31"/>
  <c r="N242" i="31"/>
  <c r="P242" i="31"/>
  <c r="P243" i="31" s="1"/>
  <c r="O242" i="31"/>
  <c r="G242" i="31"/>
  <c r="G243" i="31" s="1"/>
  <c r="Q242" i="31"/>
  <c r="Q243" i="31" s="1"/>
  <c r="S244" i="31"/>
  <c r="E242" i="31"/>
  <c r="E243" i="31" s="1"/>
  <c r="N243" i="31"/>
  <c r="E108" i="31"/>
  <c r="S110" i="31"/>
  <c r="N108" i="31"/>
  <c r="L108" i="31"/>
  <c r="L109" i="31" s="1"/>
  <c r="Q108" i="31"/>
  <c r="Q109" i="31" s="1"/>
  <c r="G108" i="31"/>
  <c r="G109" i="31" s="1"/>
  <c r="P108" i="31"/>
  <c r="P109" i="31" s="1"/>
  <c r="O108" i="31"/>
  <c r="O109" i="31" s="1"/>
  <c r="S357" i="31"/>
  <c r="W357" i="31" s="1"/>
  <c r="O358" i="31"/>
  <c r="S358" i="31" s="1"/>
  <c r="W358" i="31" s="1"/>
  <c r="P313" i="31"/>
  <c r="P314" i="31" s="1"/>
  <c r="L313" i="31"/>
  <c r="L314" i="31" s="1"/>
  <c r="O313" i="31"/>
  <c r="O314" i="31" s="1"/>
  <c r="E313" i="31"/>
  <c r="H313" i="31"/>
  <c r="H314" i="31" s="1"/>
  <c r="S315" i="31"/>
  <c r="Q313" i="31"/>
  <c r="Q314" i="31" s="1"/>
  <c r="H179" i="31"/>
  <c r="H180" i="31" s="1"/>
  <c r="F32" i="31"/>
  <c r="S32" i="31" s="1"/>
  <c r="F28" i="31"/>
  <c r="F29" i="31" s="1"/>
  <c r="N145" i="31"/>
  <c r="L81" i="31"/>
  <c r="L82" i="31" s="1"/>
  <c r="E55" i="31"/>
  <c r="Q170" i="31"/>
  <c r="Q171" i="31" s="1"/>
  <c r="G170" i="31"/>
  <c r="G171" i="31" s="1"/>
  <c r="S172" i="31"/>
  <c r="O170" i="31"/>
  <c r="E170" i="31"/>
  <c r="E171" i="31" s="1"/>
  <c r="L170" i="31"/>
  <c r="L171" i="31" s="1"/>
  <c r="P170" i="31"/>
  <c r="P171" i="31" s="1"/>
  <c r="F4" i="31"/>
  <c r="F5" i="31" s="1"/>
  <c r="W127" i="31" l="1"/>
  <c r="AF126" i="31"/>
  <c r="AE126" i="31"/>
  <c r="F332" i="31"/>
  <c r="O29" i="31"/>
  <c r="S29" i="31" s="1"/>
  <c r="S28" i="31"/>
  <c r="W28" i="31" s="1"/>
  <c r="F136" i="31"/>
  <c r="S136" i="31" s="1"/>
  <c r="W136" i="31" s="1"/>
  <c r="S269" i="31"/>
  <c r="W269" i="31" s="1"/>
  <c r="S118" i="31"/>
  <c r="S117" i="31"/>
  <c r="W117" i="31" s="1"/>
  <c r="S54" i="31"/>
  <c r="W54" i="31" s="1"/>
  <c r="AF63" i="31"/>
  <c r="AE63" i="31"/>
  <c r="AF45" i="31"/>
  <c r="AE45" i="31"/>
  <c r="AF135" i="31"/>
  <c r="AE135" i="31"/>
  <c r="AF357" i="31"/>
  <c r="AE357" i="31"/>
  <c r="AF269" i="31"/>
  <c r="AE269" i="31"/>
  <c r="E323" i="31"/>
  <c r="S323" i="31" s="1"/>
  <c r="W323" i="31" s="1"/>
  <c r="S322" i="31"/>
  <c r="W322" i="31" s="1"/>
  <c r="O162" i="31"/>
  <c r="S162" i="31" s="1"/>
  <c r="W162" i="31" s="1"/>
  <c r="S161" i="31"/>
  <c r="W161" i="31" s="1"/>
  <c r="O171" i="31"/>
  <c r="S171" i="31" s="1"/>
  <c r="W171" i="31" s="1"/>
  <c r="S170" i="31"/>
  <c r="W170" i="31" s="1"/>
  <c r="E314" i="31"/>
  <c r="S314" i="31" s="1"/>
  <c r="W314" i="31" s="1"/>
  <c r="S313" i="31"/>
  <c r="W313" i="31" s="1"/>
  <c r="S251" i="31"/>
  <c r="W251" i="31" s="1"/>
  <c r="O252" i="31"/>
  <c r="S252" i="31" s="1"/>
  <c r="W252" i="31" s="1"/>
  <c r="E154" i="31"/>
  <c r="S154" i="31" s="1"/>
  <c r="W154" i="31" s="1"/>
  <c r="S153" i="31"/>
  <c r="W153" i="31" s="1"/>
  <c r="O180" i="31"/>
  <c r="S180" i="31" s="1"/>
  <c r="W180" i="31" s="1"/>
  <c r="S179" i="31"/>
  <c r="W179" i="31" s="1"/>
  <c r="E296" i="31"/>
  <c r="S296" i="31" s="1"/>
  <c r="S295" i="31"/>
  <c r="S350" i="31"/>
  <c r="W350" i="31" s="1"/>
  <c r="AF286" i="31"/>
  <c r="AE286" i="31"/>
  <c r="E100" i="31"/>
  <c r="S100" i="31" s="1"/>
  <c r="W100" i="31" s="1"/>
  <c r="S99" i="31"/>
  <c r="W99" i="31" s="1"/>
  <c r="S215" i="31"/>
  <c r="W215" i="31" s="1"/>
  <c r="O216" i="31"/>
  <c r="S216" i="31" s="1"/>
  <c r="W216" i="31" s="1"/>
  <c r="S340" i="31"/>
  <c r="W340" i="31" s="1"/>
  <c r="E341" i="31"/>
  <c r="S341" i="31" s="1"/>
  <c r="W341" i="31" s="1"/>
  <c r="O243" i="31"/>
  <c r="S243" i="31" s="1"/>
  <c r="W243" i="31" s="1"/>
  <c r="S242" i="31"/>
  <c r="W242" i="31" s="1"/>
  <c r="S55" i="31"/>
  <c r="W55" i="31" s="1"/>
  <c r="O225" i="31"/>
  <c r="S225" i="31" s="1"/>
  <c r="W225" i="31" s="1"/>
  <c r="S224" i="31"/>
  <c r="W224" i="31" s="1"/>
  <c r="E82" i="31"/>
  <c r="S82" i="31" s="1"/>
  <c r="W82" i="31" s="1"/>
  <c r="S81" i="31"/>
  <c r="W81" i="31" s="1"/>
  <c r="AF20" i="31"/>
  <c r="AE20" i="31"/>
  <c r="S72" i="31"/>
  <c r="W72" i="31" s="1"/>
  <c r="E73" i="31"/>
  <c r="S73" i="31" s="1"/>
  <c r="W73" i="31" s="1"/>
  <c r="E109" i="31"/>
  <c r="S109" i="31" s="1"/>
  <c r="W109" i="31" s="1"/>
  <c r="S108" i="31"/>
  <c r="W108" i="31" s="1"/>
  <c r="S332" i="31"/>
  <c r="W332" i="31" s="1"/>
  <c r="S188" i="31"/>
  <c r="W188" i="31" s="1"/>
  <c r="O189" i="31"/>
  <c r="S189" i="31" s="1"/>
  <c r="W189" i="31" s="1"/>
  <c r="AF197" i="31"/>
  <c r="AE197" i="31"/>
  <c r="E13" i="31"/>
  <c r="S13" i="31" s="1"/>
  <c r="W13" i="31" s="1"/>
  <c r="S12" i="31"/>
  <c r="W12" i="31" s="1"/>
  <c r="AE277" i="31"/>
  <c r="AF277" i="31"/>
  <c r="E5" i="31"/>
  <c r="S5" i="31" s="1"/>
  <c r="W5" i="31" s="1"/>
  <c r="S4" i="31"/>
  <c r="W4" i="31" s="1"/>
  <c r="S90" i="31"/>
  <c r="W90" i="31" s="1"/>
  <c r="E91" i="31"/>
  <c r="S91" i="31" s="1"/>
  <c r="W91" i="31" s="1"/>
  <c r="S206" i="31"/>
  <c r="W206" i="31" s="1"/>
  <c r="O207" i="31"/>
  <c r="S207" i="31" s="1"/>
  <c r="W207" i="31" s="1"/>
  <c r="S144" i="31"/>
  <c r="W144" i="31" s="1"/>
  <c r="E145" i="31"/>
  <c r="S145" i="31" s="1"/>
  <c r="W145" i="31" s="1"/>
  <c r="AE304" i="31"/>
  <c r="AF304" i="31"/>
  <c r="W29" i="31" l="1"/>
  <c r="AE28" i="31"/>
  <c r="AF28" i="31"/>
  <c r="W118" i="31"/>
  <c r="AE117" i="31"/>
  <c r="AF117" i="31"/>
  <c r="AF206" i="31"/>
  <c r="AE206" i="31"/>
  <c r="AF188" i="31"/>
  <c r="AE188" i="31"/>
  <c r="AE108" i="31"/>
  <c r="AF108" i="31"/>
  <c r="AE224" i="31"/>
  <c r="AF224" i="31"/>
  <c r="AF340" i="31"/>
  <c r="AE340" i="31"/>
  <c r="AF349" i="31"/>
  <c r="AE349" i="31"/>
  <c r="AE179" i="31"/>
  <c r="AF179" i="31"/>
  <c r="AE170" i="31"/>
  <c r="AF170" i="31"/>
  <c r="AF322" i="31"/>
  <c r="AE322" i="31"/>
  <c r="AF251" i="31"/>
  <c r="AE251" i="31"/>
  <c r="AF4" i="31"/>
  <c r="AE4" i="31"/>
  <c r="AE12" i="31"/>
  <c r="AF12" i="31"/>
  <c r="AF72" i="31"/>
  <c r="AE72" i="31"/>
  <c r="AF54" i="31"/>
  <c r="AE54" i="31"/>
  <c r="AE99" i="31"/>
  <c r="AF99" i="31"/>
  <c r="AE242" i="31"/>
  <c r="AF242" i="31"/>
  <c r="AF144" i="31"/>
  <c r="AE144" i="31"/>
  <c r="AF90" i="31"/>
  <c r="AE90" i="31"/>
  <c r="AF331" i="31"/>
  <c r="AE331" i="31"/>
  <c r="AF81" i="31"/>
  <c r="AE81" i="31"/>
  <c r="AE215" i="31"/>
  <c r="AF215" i="31"/>
  <c r="AF295" i="31"/>
  <c r="AE295" i="31"/>
  <c r="AE153" i="31"/>
  <c r="AF153" i="31"/>
  <c r="AF313" i="31"/>
  <c r="AE313" i="31"/>
  <c r="AE161" i="31"/>
  <c r="AF161" i="31"/>
  <c r="G273" i="1" l="1"/>
  <c r="H273" i="1" l="1"/>
  <c r="I272" i="1"/>
  <c r="G272" i="1"/>
  <c r="J273" i="1" l="1"/>
  <c r="I274" i="1"/>
  <c r="G274" i="1"/>
  <c r="K273" i="1" l="1"/>
  <c r="J272" i="1"/>
  <c r="H274" i="1"/>
  <c r="K272" i="1" l="1"/>
  <c r="K274" i="1" s="1"/>
  <c r="J274" i="1"/>
</calcChain>
</file>

<file path=xl/comments1.xml><?xml version="1.0" encoding="utf-8"?>
<comments xmlns="http://schemas.openxmlformats.org/spreadsheetml/2006/main">
  <authors>
    <author>ADIM</author>
    <author>中道聖</author>
  </authors>
  <commentList>
    <comment ref="P2" authorId="0" shapeId="0">
      <text>
        <r>
          <rPr>
            <b/>
            <sz val="9"/>
            <color indexed="81"/>
            <rFont val="ＭＳ Ｐゴシック"/>
            <family val="3"/>
            <charset val="128"/>
          </rPr>
          <t>【東西合同事務所】請求書（6物件）より</t>
        </r>
      </text>
    </comment>
    <comment ref="N6" authorId="0" shapeId="0">
      <text>
        <r>
          <rPr>
            <b/>
            <sz val="9"/>
            <color indexed="81"/>
            <rFont val="ＭＳ Ｐゴシック"/>
            <family val="3"/>
            <charset val="128"/>
          </rPr>
          <t>ADIM:</t>
        </r>
        <r>
          <rPr>
            <sz val="9"/>
            <color indexed="81"/>
            <rFont val="ＭＳ Ｐゴシック"/>
            <family val="3"/>
            <charset val="128"/>
          </rPr>
          <t xml:space="preserve">
サンコー　257,040円
液状化評価報告書（土地）97,200円</t>
        </r>
      </text>
    </comment>
    <comment ref="P10" authorId="0" shapeId="0">
      <text>
        <r>
          <rPr>
            <b/>
            <sz val="9"/>
            <color indexed="81"/>
            <rFont val="ＭＳ Ｐゴシック"/>
            <family val="3"/>
            <charset val="128"/>
          </rPr>
          <t>【東西合同事務所】請求書（6物件）より</t>
        </r>
      </text>
    </comment>
    <comment ref="G14" authorId="1" shapeId="0">
      <text>
        <r>
          <rPr>
            <b/>
            <sz val="9"/>
            <color indexed="81"/>
            <rFont val="ＭＳ Ｐゴシック"/>
            <family val="3"/>
            <charset val="128"/>
          </rPr>
          <t>仲介手数料なし</t>
        </r>
      </text>
    </comment>
    <comment ref="J14" authorId="1" shapeId="0">
      <text>
        <r>
          <rPr>
            <b/>
            <sz val="9"/>
            <color indexed="81"/>
            <rFont val="ＭＳ Ｐゴシック"/>
            <family val="3"/>
            <charset val="128"/>
          </rPr>
          <t xml:space="preserve">請求金額について
確認中。
確認が取れ次第
ご連絡致します。
</t>
        </r>
      </text>
    </comment>
    <comment ref="N14" authorId="0" shapeId="0">
      <text>
        <r>
          <rPr>
            <b/>
            <sz val="9"/>
            <color indexed="81"/>
            <rFont val="ＭＳ Ｐゴシック"/>
            <family val="3"/>
            <charset val="128"/>
          </rPr>
          <t>ADIM:</t>
        </r>
        <r>
          <rPr>
            <sz val="9"/>
            <color indexed="81"/>
            <rFont val="ＭＳ Ｐゴシック"/>
            <family val="3"/>
            <charset val="128"/>
          </rPr>
          <t xml:space="preserve">
サンコー　225,720円　136,080円
液状化評価報告書（土地）97,200円
</t>
        </r>
      </text>
    </comment>
    <comment ref="P18" authorId="0" shapeId="0">
      <text>
        <r>
          <rPr>
            <b/>
            <sz val="9"/>
            <color indexed="81"/>
            <rFont val="ＭＳ Ｐゴシック"/>
            <family val="3"/>
            <charset val="128"/>
          </rPr>
          <t>【東西合同事務所】請求書（6物件）より</t>
        </r>
      </text>
    </comment>
    <comment ref="N22" authorId="1" shapeId="0">
      <text>
        <r>
          <rPr>
            <b/>
            <sz val="9"/>
            <color indexed="81"/>
            <rFont val="ＭＳ Ｐゴシック"/>
            <family val="3"/>
            <charset val="128"/>
          </rPr>
          <t>サンコー
54,000円，24,840円，91,800円</t>
        </r>
      </text>
    </comment>
    <comment ref="P26" authorId="0" shapeId="0">
      <text>
        <r>
          <rPr>
            <b/>
            <sz val="9"/>
            <color indexed="81"/>
            <rFont val="ＭＳ Ｐゴシック"/>
            <family val="3"/>
            <charset val="128"/>
          </rPr>
          <t>【東西合同事務所】請求書（6物件）より</t>
        </r>
      </text>
    </comment>
    <comment ref="N30" authorId="1" shapeId="0">
      <text>
        <r>
          <rPr>
            <b/>
            <sz val="9"/>
            <color indexed="81"/>
            <rFont val="ＭＳ Ｐゴシック"/>
            <family val="3"/>
            <charset val="128"/>
          </rPr>
          <t>サンコー
54,000円，24,840円，91,800円</t>
        </r>
      </text>
    </comment>
    <comment ref="O30" authorId="1" shapeId="0">
      <text>
        <r>
          <rPr>
            <b/>
            <sz val="9"/>
            <color indexed="81"/>
            <rFont val="ＭＳ Ｐゴシック"/>
            <family val="3"/>
            <charset val="128"/>
          </rPr>
          <t>2014/12ADIM立替費用追加：
増田\281,880
MHM\758,616</t>
        </r>
      </text>
    </comment>
    <comment ref="P43" authorId="0" shapeId="0">
      <text>
        <r>
          <rPr>
            <b/>
            <sz val="9"/>
            <color indexed="81"/>
            <rFont val="ＭＳ Ｐゴシック"/>
            <family val="3"/>
            <charset val="128"/>
          </rPr>
          <t>【東西合同事務所】請求書（6物件）より</t>
        </r>
      </text>
    </comment>
    <comment ref="N47" authorId="1" shapeId="0">
      <text>
        <r>
          <rPr>
            <b/>
            <sz val="9"/>
            <color indexed="81"/>
            <rFont val="ＭＳ Ｐゴシック"/>
            <family val="3"/>
            <charset val="128"/>
          </rPr>
          <t>サンコー：21,194円、9,560円
マーケット調査：472,500円</t>
        </r>
      </text>
    </comment>
    <comment ref="P52" authorId="0" shapeId="0">
      <text>
        <r>
          <rPr>
            <b/>
            <sz val="9"/>
            <color indexed="81"/>
            <rFont val="ＭＳ Ｐゴシック"/>
            <family val="3"/>
            <charset val="128"/>
          </rPr>
          <t>【東西合同事務所】請求書（6物件）より</t>
        </r>
      </text>
    </comment>
    <comment ref="N56" authorId="1" shapeId="0">
      <text>
        <r>
          <rPr>
            <b/>
            <sz val="9"/>
            <color indexed="81"/>
            <rFont val="ＭＳ Ｐゴシック"/>
            <family val="3"/>
            <charset val="128"/>
          </rPr>
          <t>サンコー：51,191円、5,031円</t>
        </r>
      </text>
    </comment>
    <comment ref="P61" authorId="0" shapeId="0">
      <text>
        <r>
          <rPr>
            <b/>
            <sz val="9"/>
            <color indexed="81"/>
            <rFont val="ＭＳ Ｐゴシック"/>
            <family val="3"/>
            <charset val="128"/>
          </rPr>
          <t>【東西合同事務所】請求書（6物件）より</t>
        </r>
      </text>
    </comment>
    <comment ref="N65" authorId="1" shapeId="0">
      <text>
        <r>
          <rPr>
            <b/>
            <sz val="9"/>
            <color indexed="81"/>
            <rFont val="ＭＳ Ｐゴシック"/>
            <family val="3"/>
            <charset val="128"/>
          </rPr>
          <t>サンコー：72,403円、28,875円、52,870円、52,662円、169,560円
マーケット調査：472,500円</t>
        </r>
      </text>
    </comment>
    <comment ref="P70" authorId="0" shapeId="0">
      <text>
        <r>
          <rPr>
            <b/>
            <sz val="9"/>
            <color indexed="81"/>
            <rFont val="ＭＳ Ｐゴシック"/>
            <family val="3"/>
            <charset val="128"/>
          </rPr>
          <t>【東西合同事務所】請求書（6物件）より</t>
        </r>
      </text>
    </comment>
    <comment ref="N74" authorId="1" shapeId="0">
      <text>
        <r>
          <rPr>
            <b/>
            <sz val="9"/>
            <color indexed="81"/>
            <rFont val="ＭＳ Ｐゴシック"/>
            <family val="3"/>
            <charset val="128"/>
          </rPr>
          <t xml:space="preserve">サンコー：50,873円
</t>
        </r>
      </text>
    </comment>
    <comment ref="P79" authorId="0" shapeId="0">
      <text>
        <r>
          <rPr>
            <b/>
            <sz val="9"/>
            <color indexed="81"/>
            <rFont val="ＭＳ Ｐゴシック"/>
            <family val="3"/>
            <charset val="128"/>
          </rPr>
          <t>【東西合同事務所】請求書（6物件）より</t>
        </r>
      </text>
    </comment>
    <comment ref="N83" authorId="1" shapeId="0">
      <text>
        <r>
          <rPr>
            <b/>
            <sz val="9"/>
            <color indexed="81"/>
            <rFont val="ＭＳ Ｐゴシック"/>
            <family val="3"/>
            <charset val="128"/>
          </rPr>
          <t>サンコー：26,880円</t>
        </r>
      </text>
    </comment>
    <comment ref="P88" authorId="0" shapeId="0">
      <text>
        <r>
          <rPr>
            <b/>
            <sz val="9"/>
            <color indexed="81"/>
            <rFont val="ＭＳ Ｐゴシック"/>
            <family val="3"/>
            <charset val="128"/>
          </rPr>
          <t>【東西合同事務所】請求書（6物件）より</t>
        </r>
      </text>
    </comment>
    <comment ref="N92" authorId="1" shapeId="0">
      <text>
        <r>
          <rPr>
            <b/>
            <sz val="9"/>
            <color indexed="81"/>
            <rFont val="ＭＳ Ｐゴシック"/>
            <family val="3"/>
            <charset val="128"/>
          </rPr>
          <t xml:space="preserve">サンコー：40,001円
</t>
        </r>
      </text>
    </comment>
    <comment ref="P97" authorId="0" shapeId="0">
      <text>
        <r>
          <rPr>
            <b/>
            <sz val="9"/>
            <color indexed="81"/>
            <rFont val="ＭＳ Ｐゴシック"/>
            <family val="3"/>
            <charset val="128"/>
          </rPr>
          <t>【東西合同事務所】請求書（6物件）より</t>
        </r>
      </text>
    </comment>
    <comment ref="P106" authorId="0" shapeId="0">
      <text>
        <r>
          <rPr>
            <b/>
            <sz val="9"/>
            <color indexed="81"/>
            <rFont val="ＭＳ Ｐゴシック"/>
            <family val="3"/>
            <charset val="128"/>
          </rPr>
          <t>【東西合同事務所】請求書（6物件）より</t>
        </r>
      </text>
    </comment>
    <comment ref="N110" authorId="1" shapeId="0">
      <text>
        <r>
          <rPr>
            <b/>
            <sz val="9"/>
            <color indexed="81"/>
            <rFont val="ＭＳ Ｐゴシック"/>
            <family val="3"/>
            <charset val="128"/>
          </rPr>
          <t>サンコー：41,735円、100,872円
液状化調査：94,500</t>
        </r>
      </text>
    </comment>
    <comment ref="P115" authorId="0" shapeId="0">
      <text>
        <r>
          <rPr>
            <b/>
            <sz val="9"/>
            <color indexed="81"/>
            <rFont val="ＭＳ Ｐゴシック"/>
            <family val="3"/>
            <charset val="128"/>
          </rPr>
          <t>【東西合同事務所】請求書（6物件）より</t>
        </r>
      </text>
    </comment>
    <comment ref="P124" authorId="0" shapeId="0">
      <text>
        <r>
          <rPr>
            <b/>
            <sz val="9"/>
            <color indexed="81"/>
            <rFont val="ＭＳ Ｐゴシック"/>
            <family val="3"/>
            <charset val="128"/>
          </rPr>
          <t>【東西合同事務所】請求書（6物件）より</t>
        </r>
      </text>
    </comment>
    <comment ref="N128" authorId="1" shapeId="0">
      <text>
        <r>
          <rPr>
            <b/>
            <sz val="9"/>
            <color indexed="81"/>
            <rFont val="ＭＳ Ｐゴシック"/>
            <family val="3"/>
            <charset val="128"/>
          </rPr>
          <t>サンコー：50,735円、123,120円
液状化調査：94,500円</t>
        </r>
      </text>
    </comment>
    <comment ref="P133" authorId="0" shapeId="0">
      <text>
        <r>
          <rPr>
            <b/>
            <sz val="9"/>
            <color indexed="81"/>
            <rFont val="ＭＳ Ｐゴシック"/>
            <family val="3"/>
            <charset val="128"/>
          </rPr>
          <t>【東西合同事務所】請求書（6物件）より</t>
        </r>
      </text>
    </comment>
    <comment ref="N137" authorId="1" shapeId="0">
      <text>
        <r>
          <rPr>
            <b/>
            <sz val="9"/>
            <color indexed="81"/>
            <rFont val="ＭＳ Ｐゴシック"/>
            <family val="3"/>
            <charset val="128"/>
          </rPr>
          <t>サンコー：48,736円、88,668円
液状化調査：94,500円</t>
        </r>
      </text>
    </comment>
    <comment ref="P142" authorId="0" shapeId="0">
      <text>
        <r>
          <rPr>
            <b/>
            <sz val="9"/>
            <color indexed="81"/>
            <rFont val="ＭＳ Ｐゴシック"/>
            <family val="3"/>
            <charset val="128"/>
          </rPr>
          <t>【東西合同事務所】請求書（6物件）より</t>
        </r>
      </text>
    </comment>
    <comment ref="N146" authorId="1" shapeId="0">
      <text>
        <r>
          <rPr>
            <b/>
            <sz val="9"/>
            <color indexed="81"/>
            <rFont val="ＭＳ Ｐゴシック"/>
            <family val="3"/>
            <charset val="128"/>
          </rPr>
          <t>サンコー：58,289円,84,456円
液状化調査：94,500円</t>
        </r>
      </text>
    </comment>
    <comment ref="P151" authorId="0" shapeId="0">
      <text>
        <r>
          <rPr>
            <b/>
            <sz val="9"/>
            <color indexed="81"/>
            <rFont val="ＭＳ Ｐゴシック"/>
            <family val="3"/>
            <charset val="128"/>
          </rPr>
          <t>【東西合同事務所】請求書（6物件）より</t>
        </r>
      </text>
    </comment>
    <comment ref="N155" authorId="1" shapeId="0">
      <text>
        <r>
          <rPr>
            <b/>
            <sz val="9"/>
            <color indexed="81"/>
            <rFont val="ＭＳ Ｐゴシック"/>
            <family val="3"/>
            <charset val="128"/>
          </rPr>
          <t>マーケット調査：546,000円
サンコー：11,900円
液状化調査：105,000円</t>
        </r>
      </text>
    </comment>
    <comment ref="P159" authorId="0" shapeId="0">
      <text>
        <r>
          <rPr>
            <b/>
            <sz val="9"/>
            <color indexed="81"/>
            <rFont val="ＭＳ Ｐゴシック"/>
            <family val="3"/>
            <charset val="128"/>
          </rPr>
          <t>【東西合同事務所】請求書（6物件）より</t>
        </r>
      </text>
    </comment>
    <comment ref="N163" authorId="1" shapeId="0">
      <text>
        <r>
          <rPr>
            <b/>
            <sz val="9"/>
            <color indexed="81"/>
            <rFont val="ＭＳ Ｐゴシック"/>
            <family val="3"/>
            <charset val="128"/>
          </rPr>
          <t>サンコー：21,194円、9,560円
マーケット調査：472,500円</t>
        </r>
      </text>
    </comment>
    <comment ref="P168" authorId="0" shapeId="0">
      <text>
        <r>
          <rPr>
            <b/>
            <sz val="9"/>
            <color indexed="81"/>
            <rFont val="ＭＳ Ｐゴシック"/>
            <family val="3"/>
            <charset val="128"/>
          </rPr>
          <t>【東西合同事務所】請求書（6物件）より</t>
        </r>
      </text>
    </comment>
    <comment ref="N172" authorId="1" shapeId="0">
      <text>
        <r>
          <rPr>
            <b/>
            <sz val="9"/>
            <color indexed="81"/>
            <rFont val="ＭＳ Ｐゴシック"/>
            <family val="3"/>
            <charset val="128"/>
          </rPr>
          <t>サンコー：51,191円、5,031円</t>
        </r>
      </text>
    </comment>
    <comment ref="P177" authorId="0" shapeId="0">
      <text>
        <r>
          <rPr>
            <b/>
            <sz val="9"/>
            <color indexed="81"/>
            <rFont val="ＭＳ Ｐゴシック"/>
            <family val="3"/>
            <charset val="128"/>
          </rPr>
          <t>【東西合同事務所】請求書（6物件）より</t>
        </r>
      </text>
    </comment>
    <comment ref="N181" authorId="1" shapeId="0">
      <text>
        <r>
          <rPr>
            <b/>
            <sz val="9"/>
            <color indexed="81"/>
            <rFont val="ＭＳ Ｐゴシック"/>
            <family val="3"/>
            <charset val="128"/>
          </rPr>
          <t>サンコー：72,403円、28,875円、52,870円、52,662円、169,560円
マーケット調査：472,500円</t>
        </r>
      </text>
    </comment>
    <comment ref="P186" authorId="0" shapeId="0">
      <text>
        <r>
          <rPr>
            <b/>
            <sz val="9"/>
            <color indexed="81"/>
            <rFont val="ＭＳ Ｐゴシック"/>
            <family val="3"/>
            <charset val="128"/>
          </rPr>
          <t>【東西合同事務所】請求書（6物件）より</t>
        </r>
      </text>
    </comment>
    <comment ref="N190" authorId="1" shapeId="0">
      <text>
        <r>
          <rPr>
            <b/>
            <sz val="9"/>
            <color indexed="81"/>
            <rFont val="ＭＳ Ｐゴシック"/>
            <family val="3"/>
            <charset val="128"/>
          </rPr>
          <t xml:space="preserve">サンコー：50,873円
</t>
        </r>
      </text>
    </comment>
    <comment ref="P195" authorId="0" shapeId="0">
      <text>
        <r>
          <rPr>
            <b/>
            <sz val="9"/>
            <color indexed="81"/>
            <rFont val="ＭＳ Ｐゴシック"/>
            <family val="3"/>
            <charset val="128"/>
          </rPr>
          <t>【東西合同事務所】請求書（6物件）より</t>
        </r>
      </text>
    </comment>
    <comment ref="N199" authorId="1" shapeId="0">
      <text>
        <r>
          <rPr>
            <b/>
            <sz val="9"/>
            <color indexed="81"/>
            <rFont val="ＭＳ Ｐゴシック"/>
            <family val="3"/>
            <charset val="128"/>
          </rPr>
          <t>サンコー：26,880円</t>
        </r>
      </text>
    </comment>
    <comment ref="P204" authorId="0" shapeId="0">
      <text>
        <r>
          <rPr>
            <b/>
            <sz val="9"/>
            <color indexed="81"/>
            <rFont val="ＭＳ Ｐゴシック"/>
            <family val="3"/>
            <charset val="128"/>
          </rPr>
          <t>【東西合同事務所】請求書（6物件）より</t>
        </r>
      </text>
    </comment>
    <comment ref="N208" authorId="1" shapeId="0">
      <text>
        <r>
          <rPr>
            <b/>
            <sz val="9"/>
            <color indexed="81"/>
            <rFont val="ＭＳ Ｐゴシック"/>
            <family val="3"/>
            <charset val="128"/>
          </rPr>
          <t xml:space="preserve">サンコー：40,001円
</t>
        </r>
      </text>
    </comment>
    <comment ref="P213" authorId="0" shapeId="0">
      <text>
        <r>
          <rPr>
            <b/>
            <sz val="9"/>
            <color indexed="81"/>
            <rFont val="ＭＳ Ｐゴシック"/>
            <family val="3"/>
            <charset val="128"/>
          </rPr>
          <t>【東西合同事務所】請求書（6物件）より</t>
        </r>
      </text>
    </comment>
    <comment ref="P222" authorId="0" shapeId="0">
      <text>
        <r>
          <rPr>
            <b/>
            <sz val="9"/>
            <color indexed="81"/>
            <rFont val="ＭＳ Ｐゴシック"/>
            <family val="3"/>
            <charset val="128"/>
          </rPr>
          <t>【東西合同事務所】請求書（6物件）より</t>
        </r>
      </text>
    </comment>
    <comment ref="N226" authorId="1" shapeId="0">
      <text>
        <r>
          <rPr>
            <b/>
            <sz val="9"/>
            <color indexed="81"/>
            <rFont val="ＭＳ Ｐゴシック"/>
            <family val="3"/>
            <charset val="128"/>
          </rPr>
          <t>サンコー：41,735円、100,872円
液状化調査：94,500</t>
        </r>
      </text>
    </comment>
    <comment ref="P231" authorId="0" shapeId="0">
      <text>
        <r>
          <rPr>
            <b/>
            <sz val="9"/>
            <color indexed="81"/>
            <rFont val="ＭＳ Ｐゴシック"/>
            <family val="3"/>
            <charset val="128"/>
          </rPr>
          <t>【東西合同事務所】請求書（6物件）より</t>
        </r>
      </text>
    </comment>
    <comment ref="P240" authorId="0" shapeId="0">
      <text>
        <r>
          <rPr>
            <b/>
            <sz val="9"/>
            <color indexed="81"/>
            <rFont val="ＭＳ Ｐゴシック"/>
            <family val="3"/>
            <charset val="128"/>
          </rPr>
          <t>【東西合同事務所】請求書（6物件）より</t>
        </r>
      </text>
    </comment>
    <comment ref="N244" authorId="1" shapeId="0">
      <text>
        <r>
          <rPr>
            <b/>
            <sz val="9"/>
            <color indexed="81"/>
            <rFont val="ＭＳ Ｐゴシック"/>
            <family val="3"/>
            <charset val="128"/>
          </rPr>
          <t>サンコー：50,735円、123,120円
液状化調査：94,500円</t>
        </r>
      </text>
    </comment>
    <comment ref="P249" authorId="0" shapeId="0">
      <text>
        <r>
          <rPr>
            <b/>
            <sz val="9"/>
            <color indexed="81"/>
            <rFont val="ＭＳ Ｐゴシック"/>
            <family val="3"/>
            <charset val="128"/>
          </rPr>
          <t>【東西合同事務所】請求書（6物件）より</t>
        </r>
      </text>
    </comment>
    <comment ref="N253" authorId="1" shapeId="0">
      <text>
        <r>
          <rPr>
            <b/>
            <sz val="9"/>
            <color indexed="81"/>
            <rFont val="ＭＳ Ｐゴシック"/>
            <family val="3"/>
            <charset val="128"/>
          </rPr>
          <t>サンコー：48,736円、88,668円
液状化調査：94,500円</t>
        </r>
      </text>
    </comment>
    <comment ref="P258" authorId="0" shapeId="0">
      <text>
        <r>
          <rPr>
            <b/>
            <sz val="9"/>
            <color indexed="81"/>
            <rFont val="ＭＳ Ｐゴシック"/>
            <family val="3"/>
            <charset val="128"/>
          </rPr>
          <t>【東西合同事務所】請求書（6物件）より</t>
        </r>
      </text>
    </comment>
    <comment ref="N262" authorId="1" shapeId="0">
      <text>
        <r>
          <rPr>
            <b/>
            <sz val="9"/>
            <color indexed="81"/>
            <rFont val="ＭＳ Ｐゴシック"/>
            <family val="3"/>
            <charset val="128"/>
          </rPr>
          <t>サンコー：58,289円,84,456円
液状化調査：94,500円</t>
        </r>
      </text>
    </comment>
    <comment ref="P267" authorId="0" shapeId="0">
      <text>
        <r>
          <rPr>
            <b/>
            <sz val="9"/>
            <color indexed="81"/>
            <rFont val="ＭＳ Ｐゴシック"/>
            <family val="3"/>
            <charset val="128"/>
          </rPr>
          <t>【東西合同事務所】請求書（6物件）より</t>
        </r>
      </text>
    </comment>
    <comment ref="N271" authorId="1" shapeId="0">
      <text>
        <r>
          <rPr>
            <b/>
            <sz val="9"/>
            <color indexed="81"/>
            <rFont val="ＭＳ Ｐゴシック"/>
            <family val="3"/>
            <charset val="128"/>
          </rPr>
          <t>マーケット調査：546,000円
サンコー：11,900円
液状化調査：105,000円</t>
        </r>
      </text>
    </comment>
    <comment ref="N279" authorId="1" shapeId="0">
      <text>
        <r>
          <rPr>
            <b/>
            <sz val="9"/>
            <color indexed="81"/>
            <rFont val="ＭＳ Ｐゴシック"/>
            <family val="3"/>
            <charset val="128"/>
          </rPr>
          <t>サンコー：49,680円</t>
        </r>
      </text>
    </comment>
    <comment ref="N288" authorId="1" shapeId="0">
      <text>
        <r>
          <rPr>
            <b/>
            <sz val="9"/>
            <color indexed="81"/>
            <rFont val="ＭＳ Ｐゴシック"/>
            <family val="3"/>
            <charset val="128"/>
          </rPr>
          <t>サンコー：28,080円</t>
        </r>
      </text>
    </comment>
    <comment ref="N297" authorId="1" shapeId="0">
      <text>
        <r>
          <rPr>
            <b/>
            <sz val="9"/>
            <color indexed="81"/>
            <rFont val="ＭＳ Ｐゴシック"/>
            <family val="3"/>
            <charset val="128"/>
          </rPr>
          <t>サンコー：44,280円</t>
        </r>
      </text>
    </comment>
    <comment ref="N306" authorId="1" shapeId="0">
      <text>
        <r>
          <rPr>
            <b/>
            <sz val="9"/>
            <color indexed="81"/>
            <rFont val="ＭＳ Ｐゴシック"/>
            <family val="3"/>
            <charset val="128"/>
          </rPr>
          <t>サンコー：47,520円</t>
        </r>
      </text>
    </comment>
    <comment ref="N315" authorId="1" shapeId="0">
      <text>
        <r>
          <rPr>
            <b/>
            <sz val="9"/>
            <color indexed="81"/>
            <rFont val="ＭＳ Ｐゴシック"/>
            <family val="3"/>
            <charset val="128"/>
          </rPr>
          <t>サンコー：50,760円</t>
        </r>
      </text>
    </comment>
    <comment ref="N324" authorId="1" shapeId="0">
      <text>
        <r>
          <rPr>
            <b/>
            <sz val="9"/>
            <color indexed="81"/>
            <rFont val="ＭＳ Ｐゴシック"/>
            <family val="3"/>
            <charset val="128"/>
          </rPr>
          <t>サンコー：43,200円</t>
        </r>
      </text>
    </comment>
    <comment ref="N333" authorId="1" shapeId="0">
      <text>
        <r>
          <rPr>
            <b/>
            <sz val="9"/>
            <color indexed="81"/>
            <rFont val="ＭＳ Ｐゴシック"/>
            <family val="3"/>
            <charset val="128"/>
          </rPr>
          <t xml:space="preserve">サンコー：115,560円
</t>
        </r>
      </text>
    </comment>
    <comment ref="N342" authorId="1" shapeId="0">
      <text>
        <r>
          <rPr>
            <b/>
            <sz val="9"/>
            <color indexed="81"/>
            <rFont val="ＭＳ Ｐゴシック"/>
            <family val="3"/>
            <charset val="128"/>
          </rPr>
          <t>サンコー：44,280円
マーケット調査：486,000円</t>
        </r>
      </text>
    </comment>
    <comment ref="P347" authorId="0" shapeId="0">
      <text>
        <r>
          <rPr>
            <b/>
            <sz val="9"/>
            <color indexed="81"/>
            <rFont val="ＭＳ Ｐゴシック"/>
            <family val="3"/>
            <charset val="128"/>
          </rPr>
          <t>【東西合同事務所】請求書（6物件）より</t>
        </r>
      </text>
    </comment>
    <comment ref="N351" authorId="1" shapeId="0">
      <text>
        <r>
          <rPr>
            <b/>
            <sz val="9"/>
            <color indexed="81"/>
            <rFont val="ＭＳ Ｐゴシック"/>
            <family val="3"/>
            <charset val="128"/>
          </rPr>
          <t>サンコー：76,680円
液状化調査：97,200円</t>
        </r>
      </text>
    </comment>
    <comment ref="P355" authorId="0" shapeId="0">
      <text>
        <r>
          <rPr>
            <b/>
            <sz val="9"/>
            <color indexed="81"/>
            <rFont val="ＭＳ Ｐゴシック"/>
            <family val="3"/>
            <charset val="128"/>
          </rPr>
          <t>【東西合同事務所】請求書（6物件）より</t>
        </r>
      </text>
    </comment>
    <comment ref="N359" authorId="1" shapeId="0">
      <text>
        <r>
          <rPr>
            <b/>
            <sz val="9"/>
            <color indexed="81"/>
            <rFont val="ＭＳ Ｐゴシック"/>
            <family val="3"/>
            <charset val="128"/>
          </rPr>
          <t>サンコー：76,680円
液状化調査：97,200円</t>
        </r>
      </text>
    </comment>
  </commentList>
</comments>
</file>

<file path=xl/comments2.xml><?xml version="1.0" encoding="utf-8"?>
<comments xmlns="http://schemas.openxmlformats.org/spreadsheetml/2006/main">
  <authors>
    <author>田村　朋子</author>
  </authors>
  <commentList>
    <comment ref="A2" authorId="0" shapeId="0">
      <text>
        <r>
          <rPr>
            <sz val="8"/>
            <color indexed="81"/>
            <rFont val="ＭＳ Ｐゴシック"/>
            <family val="3"/>
            <charset val="128"/>
          </rPr>
          <t>仕訳日付を入力します。</t>
        </r>
        <r>
          <rPr>
            <sz val="14"/>
            <color indexed="81"/>
            <rFont val="ＭＳ Ｐゴシック"/>
            <family val="3"/>
            <charset val="128"/>
          </rPr>
          <t xml:space="preserve">
</t>
        </r>
      </text>
    </comment>
    <comment ref="T14" authorId="0" shapeId="0">
      <text>
        <r>
          <rPr>
            <sz val="9"/>
            <color indexed="81"/>
            <rFont val="ＭＳ Ｐゴシック"/>
            <family val="3"/>
            <charset val="128"/>
          </rPr>
          <t>ゼロになることをご確認ください。</t>
        </r>
        <r>
          <rPr>
            <sz val="14"/>
            <color indexed="81"/>
            <rFont val="ＭＳ Ｐゴシック"/>
            <family val="3"/>
            <charset val="128"/>
          </rPr>
          <t xml:space="preserve">
</t>
        </r>
      </text>
    </comment>
  </commentList>
</comments>
</file>

<file path=xl/sharedStrings.xml><?xml version="1.0" encoding="utf-8"?>
<sst xmlns="http://schemas.openxmlformats.org/spreadsheetml/2006/main" count="6074" uniqueCount="1672">
  <si>
    <t>取得原価</t>
  </si>
  <si>
    <t>物件番号1</t>
  </si>
  <si>
    <t>合併前</t>
  </si>
  <si>
    <t>建物</t>
  </si>
  <si>
    <t>旧ADR</t>
  </si>
  <si>
    <t>レジディア赤坂檜町</t>
  </si>
  <si>
    <t>P-2</t>
  </si>
  <si>
    <t>レジディア島津山</t>
  </si>
  <si>
    <t>P-3</t>
  </si>
  <si>
    <t>レジディア中目黒</t>
  </si>
  <si>
    <t>P-4</t>
  </si>
  <si>
    <t>レジディア世田谷弦巻</t>
  </si>
  <si>
    <t>P-5</t>
  </si>
  <si>
    <t>レジディア麻布十番</t>
  </si>
  <si>
    <t>レジディア渋谷代官山</t>
  </si>
  <si>
    <t>P-7</t>
  </si>
  <si>
    <t>レジディア池尻大橋</t>
  </si>
  <si>
    <t>アルティス下落合</t>
  </si>
  <si>
    <t>P-9</t>
  </si>
  <si>
    <t>レジディア九段下</t>
  </si>
  <si>
    <t>P-10</t>
  </si>
  <si>
    <t>レジディア幡ヶ谷</t>
  </si>
  <si>
    <t>レジディア不動前</t>
  </si>
  <si>
    <t>P-12</t>
  </si>
  <si>
    <t>レジディア都立大学</t>
  </si>
  <si>
    <t>P-13</t>
  </si>
  <si>
    <t>レジディア桜上水</t>
  </si>
  <si>
    <t>P-14</t>
  </si>
  <si>
    <t>レジディア北品川</t>
  </si>
  <si>
    <t>P-15</t>
  </si>
  <si>
    <t>レジディア代々木の杜</t>
  </si>
  <si>
    <t>P-16</t>
  </si>
  <si>
    <t>レジディア新宿イーストⅢ</t>
  </si>
  <si>
    <t>P-17</t>
  </si>
  <si>
    <t>NRI</t>
  </si>
  <si>
    <t>レジディア芝大門</t>
  </si>
  <si>
    <t>P-18</t>
  </si>
  <si>
    <t>レジディア参宮橋</t>
  </si>
  <si>
    <t>P-19</t>
  </si>
  <si>
    <t>レオパレス宇田川町マンション</t>
  </si>
  <si>
    <t>P-21</t>
  </si>
  <si>
    <t>レジディア新宿イーストⅡ</t>
  </si>
  <si>
    <t>P-22</t>
  </si>
  <si>
    <t>レジディア新宿イースト</t>
  </si>
  <si>
    <t>P-23</t>
  </si>
  <si>
    <t>レジディア神田岩本町</t>
  </si>
  <si>
    <t>P-24</t>
  </si>
  <si>
    <t>レジディア麻布十番Ⅱ</t>
  </si>
  <si>
    <t>P-25</t>
  </si>
  <si>
    <t>レジディア恵比寿</t>
  </si>
  <si>
    <t>P-26</t>
  </si>
  <si>
    <t>レジディア目黒</t>
  </si>
  <si>
    <t>レジディア広尾</t>
  </si>
  <si>
    <t>レジディア赤坂Ⅱ</t>
  </si>
  <si>
    <t>P-29</t>
  </si>
  <si>
    <t>レジディア広尾Ⅱ</t>
  </si>
  <si>
    <t>P-30</t>
  </si>
  <si>
    <t>ピアネッタ汐留</t>
  </si>
  <si>
    <t>P-31</t>
  </si>
  <si>
    <t>レジディア駒澤大学</t>
  </si>
  <si>
    <t>P-32</t>
  </si>
  <si>
    <t>レジディア代々木</t>
  </si>
  <si>
    <t>P-33</t>
  </si>
  <si>
    <t>レジディア西新宿</t>
  </si>
  <si>
    <t>P-34</t>
  </si>
  <si>
    <t>レジディア経堂</t>
  </si>
  <si>
    <t>P-35</t>
  </si>
  <si>
    <t>レジディア大井町</t>
  </si>
  <si>
    <t>P-36</t>
  </si>
  <si>
    <t>レジディア恵比寿Ⅱ</t>
  </si>
  <si>
    <t>P-37</t>
  </si>
  <si>
    <t>レジディア上落合</t>
  </si>
  <si>
    <t>P-38</t>
  </si>
  <si>
    <t>レジディア東品川</t>
  </si>
  <si>
    <t>P-39</t>
  </si>
  <si>
    <t>レジディア目黒Ⅱ</t>
  </si>
  <si>
    <t>P-40</t>
  </si>
  <si>
    <t>レジディア虎ノ門</t>
  </si>
  <si>
    <t>P-41</t>
  </si>
  <si>
    <t>レジディア新御茶ノ水</t>
  </si>
  <si>
    <t>P-42</t>
  </si>
  <si>
    <t>レジディア神楽坂</t>
  </si>
  <si>
    <t>P-43</t>
  </si>
  <si>
    <t>レジディア大井町Ⅱ</t>
  </si>
  <si>
    <t>レジディア大岡山</t>
  </si>
  <si>
    <t>P-45</t>
  </si>
  <si>
    <t>レジディア自由が丘</t>
  </si>
  <si>
    <t>P-47</t>
  </si>
  <si>
    <t>レジディア水道橋</t>
  </si>
  <si>
    <t>P-48</t>
  </si>
  <si>
    <t>レジディアタワー乃木坂</t>
  </si>
  <si>
    <t>P-49</t>
  </si>
  <si>
    <t>レジディア赤坂</t>
  </si>
  <si>
    <t>P-50</t>
  </si>
  <si>
    <t>レジディア西麻布</t>
  </si>
  <si>
    <t>P-51</t>
  </si>
  <si>
    <t>レジディア代官山</t>
  </si>
  <si>
    <t>P-52</t>
  </si>
  <si>
    <t>レジディア市ヶ谷</t>
  </si>
  <si>
    <t>P-53</t>
  </si>
  <si>
    <t>レジディア六本木檜町公園</t>
  </si>
  <si>
    <t>P-55</t>
  </si>
  <si>
    <t>レジディアタワー目黒不動前</t>
  </si>
  <si>
    <t>P-56</t>
  </si>
  <si>
    <t>レジディア三軒茶屋</t>
  </si>
  <si>
    <t>P-58</t>
  </si>
  <si>
    <t>レジディア南青山</t>
  </si>
  <si>
    <t>P-59</t>
  </si>
  <si>
    <t>レジディア神田東</t>
  </si>
  <si>
    <t>P-60</t>
  </si>
  <si>
    <t>レジディア東麻布</t>
  </si>
  <si>
    <t>P-61</t>
  </si>
  <si>
    <t>レジディア恵比寿南</t>
  </si>
  <si>
    <t>P-62</t>
  </si>
  <si>
    <t>レジディアタワー麻布十番</t>
  </si>
  <si>
    <t>P-63</t>
  </si>
  <si>
    <t>レジディア渋谷</t>
  </si>
  <si>
    <t>P-64</t>
  </si>
  <si>
    <t>レジディア中延</t>
  </si>
  <si>
    <t>P-65</t>
  </si>
  <si>
    <t>レジディア麻布台</t>
  </si>
  <si>
    <t>P-66</t>
  </si>
  <si>
    <t>P-67</t>
  </si>
  <si>
    <t>レジディア神田</t>
  </si>
  <si>
    <t>P-68</t>
  </si>
  <si>
    <t>レジディア三軒茶屋Ⅱ</t>
  </si>
  <si>
    <t>P-69</t>
  </si>
  <si>
    <t>レジディア西新宿Ⅱ</t>
  </si>
  <si>
    <t>P-70</t>
  </si>
  <si>
    <t>レジディア広尾南</t>
  </si>
  <si>
    <t>P-72</t>
  </si>
  <si>
    <t>レジディア目白御留山</t>
  </si>
  <si>
    <t>P-73</t>
  </si>
  <si>
    <t>レジディア芝浦</t>
  </si>
  <si>
    <t>P-74</t>
  </si>
  <si>
    <t>レジディア御殿山</t>
  </si>
  <si>
    <t>P-75</t>
  </si>
  <si>
    <t>レジディア祐天寺</t>
  </si>
  <si>
    <t>P-76</t>
  </si>
  <si>
    <t>パークタワー芝浦ベイワード　アーバンウイング</t>
  </si>
  <si>
    <t>P-77</t>
  </si>
  <si>
    <t>元麻布プレイス</t>
  </si>
  <si>
    <t>P-78</t>
  </si>
  <si>
    <t>レジディアタワー六本木</t>
  </si>
  <si>
    <t>P-79</t>
  </si>
  <si>
    <t>レジディア上目黒</t>
  </si>
  <si>
    <t>P-80</t>
  </si>
  <si>
    <t>レジディア代々木公園</t>
  </si>
  <si>
    <t>P-81</t>
  </si>
  <si>
    <t>レジディア大井</t>
  </si>
  <si>
    <t>P-83</t>
  </si>
  <si>
    <t>レジディア代官山猿楽町/代官山パークサイドビレッジ</t>
  </si>
  <si>
    <t>P-84</t>
  </si>
  <si>
    <t>レジディア北新宿</t>
  </si>
  <si>
    <t>P-85</t>
  </si>
  <si>
    <t>レジディア駒沢</t>
  </si>
  <si>
    <t>C-1</t>
  </si>
  <si>
    <t>レジディア三越前</t>
  </si>
  <si>
    <t>C-2</t>
  </si>
  <si>
    <t>レジディア蒲田</t>
  </si>
  <si>
    <t>C-3</t>
  </si>
  <si>
    <t>レジディア池袋</t>
  </si>
  <si>
    <t>C-4</t>
  </si>
  <si>
    <t>レジディア文京本郷</t>
  </si>
  <si>
    <t>C-5</t>
  </si>
  <si>
    <t>レジディア浅草橋</t>
  </si>
  <si>
    <t>C-6</t>
  </si>
  <si>
    <t>メゾンエクレーレ江古田</t>
  </si>
  <si>
    <t>C-7</t>
  </si>
  <si>
    <t>レジディア上野御徒町</t>
  </si>
  <si>
    <t>C-8</t>
  </si>
  <si>
    <t>レジディア文京本郷Ⅱ</t>
  </si>
  <si>
    <t>C-9</t>
  </si>
  <si>
    <t>レジディア両国</t>
  </si>
  <si>
    <t>C-10</t>
  </si>
  <si>
    <t>レジディア東銀座</t>
  </si>
  <si>
    <t>C-11</t>
  </si>
  <si>
    <t>レジディア上野</t>
  </si>
  <si>
    <t>C-12</t>
  </si>
  <si>
    <t>レジディア日本橋人形町Ⅱ</t>
  </si>
  <si>
    <t>C-13</t>
  </si>
  <si>
    <t>レジディア大森東</t>
  </si>
  <si>
    <t>C-14</t>
  </si>
  <si>
    <t>レジデンス大山</t>
  </si>
  <si>
    <t>C-15</t>
  </si>
  <si>
    <t>レジディア錦糸町</t>
  </si>
  <si>
    <t>C-16</t>
  </si>
  <si>
    <t>レジディア根岸</t>
  </si>
  <si>
    <t>C-17</t>
  </si>
  <si>
    <t>レジディア新川</t>
  </si>
  <si>
    <t>C-18</t>
  </si>
  <si>
    <t>レジディア上池袋</t>
  </si>
  <si>
    <t>C-19</t>
  </si>
  <si>
    <t>レジディア新中野</t>
  </si>
  <si>
    <t>C-20</t>
  </si>
  <si>
    <t>レジディア方南町</t>
  </si>
  <si>
    <t>C-21</t>
  </si>
  <si>
    <t>レジディア文京湯島Ⅱ</t>
  </si>
  <si>
    <t>C-22</t>
  </si>
  <si>
    <t>レジディア築地</t>
  </si>
  <si>
    <t>C-23</t>
  </si>
  <si>
    <t>レジディア笹塚</t>
  </si>
  <si>
    <t>C-24</t>
  </si>
  <si>
    <t>レジディア京橋</t>
  </si>
  <si>
    <t>C-25</t>
  </si>
  <si>
    <t>レジディア多摩川</t>
  </si>
  <si>
    <t>C-26</t>
  </si>
  <si>
    <t>レジディア後楽園</t>
  </si>
  <si>
    <t>C-27</t>
  </si>
  <si>
    <t>レジディア銀座東</t>
  </si>
  <si>
    <t>C-28</t>
  </si>
  <si>
    <t>レジディア王子</t>
  </si>
  <si>
    <t>C-29</t>
  </si>
  <si>
    <t>レジディア目白Ⅱ</t>
  </si>
  <si>
    <t>C-30</t>
  </si>
  <si>
    <t>C-31</t>
  </si>
  <si>
    <t>レジディア月島</t>
  </si>
  <si>
    <t>C-32</t>
  </si>
  <si>
    <t>レジディア蒲田Ⅱ</t>
  </si>
  <si>
    <t>C-33</t>
  </si>
  <si>
    <t>レジディア月島Ⅱ</t>
  </si>
  <si>
    <t>C-34</t>
  </si>
  <si>
    <t>レジディア錦糸町Ⅱ</t>
  </si>
  <si>
    <t>C-35</t>
  </si>
  <si>
    <t>レジディア文京音羽</t>
  </si>
  <si>
    <t>C-36</t>
  </si>
  <si>
    <t>レジディア文京千石</t>
  </si>
  <si>
    <t>C-37</t>
  </si>
  <si>
    <t>レジディア文京湯島</t>
  </si>
  <si>
    <t>C-38</t>
  </si>
  <si>
    <t>レジディア池上</t>
  </si>
  <si>
    <t>C-39</t>
  </si>
  <si>
    <t>レジディア日本橋人形町</t>
  </si>
  <si>
    <t>C-40</t>
  </si>
  <si>
    <t>レジディア文京千石Ⅱ</t>
  </si>
  <si>
    <t>C-41</t>
  </si>
  <si>
    <t>レジディア入谷</t>
  </si>
  <si>
    <t>C-42</t>
  </si>
  <si>
    <t>レジディア日本橋浜町</t>
  </si>
  <si>
    <t>C-43</t>
  </si>
  <si>
    <t>レジディア新御徒町</t>
  </si>
  <si>
    <t>C-44</t>
  </si>
  <si>
    <t>レジディア千鳥町</t>
  </si>
  <si>
    <t>C-45</t>
  </si>
  <si>
    <t>レジディア新川Ⅱ</t>
  </si>
  <si>
    <t>C-46</t>
  </si>
  <si>
    <t>レジディア目白</t>
  </si>
  <si>
    <t>C-47</t>
  </si>
  <si>
    <t>レジディア葛西</t>
  </si>
  <si>
    <t>C-48</t>
  </si>
  <si>
    <t>レジディア日本橋馬喰町</t>
  </si>
  <si>
    <t>C-49</t>
  </si>
  <si>
    <t>レジディア杉並方南町</t>
  </si>
  <si>
    <t>C-50</t>
  </si>
  <si>
    <t>レジディア新板橋</t>
  </si>
  <si>
    <t>C-51</t>
  </si>
  <si>
    <t>レジディア木場</t>
  </si>
  <si>
    <t>S-1</t>
  </si>
  <si>
    <t>日吉台学生ハイツ</t>
  </si>
  <si>
    <t>S-2</t>
  </si>
  <si>
    <t>チェスターハウス川口</t>
  </si>
  <si>
    <t>レジディア柏</t>
  </si>
  <si>
    <t>S-4</t>
  </si>
  <si>
    <t>レジディア東松戸</t>
  </si>
  <si>
    <t>S-5</t>
  </si>
  <si>
    <t>レジディア新横浜</t>
  </si>
  <si>
    <t>レジディア南生田</t>
  </si>
  <si>
    <t>S-7</t>
  </si>
  <si>
    <t>レジディア調布</t>
  </si>
  <si>
    <t>S-8</t>
  </si>
  <si>
    <t>レジディア国立</t>
  </si>
  <si>
    <t>S-11</t>
  </si>
  <si>
    <t>和光学生ハイツ</t>
  </si>
  <si>
    <t>S-12</t>
  </si>
  <si>
    <t>レジディア国分寺</t>
  </si>
  <si>
    <t>コスモ西船橋Ⅱ</t>
  </si>
  <si>
    <t>S-14</t>
  </si>
  <si>
    <t>レジディア横濱関内</t>
  </si>
  <si>
    <t>S-15</t>
  </si>
  <si>
    <t>レジディア大倉山</t>
  </si>
  <si>
    <t>S-16</t>
  </si>
  <si>
    <t>レジディア武蔵小杉</t>
  </si>
  <si>
    <t>S-17</t>
  </si>
  <si>
    <t>レジディア船橋Ⅰ・Ⅱ</t>
  </si>
  <si>
    <t>S-18</t>
  </si>
  <si>
    <t>レジディア八王子</t>
  </si>
  <si>
    <t>S-19</t>
  </si>
  <si>
    <t>レジディア吉祥寺</t>
  </si>
  <si>
    <t>S-20</t>
  </si>
  <si>
    <t>パシフィックロイヤルコートみなとみらい　オーシャンタワー</t>
  </si>
  <si>
    <t>S-21</t>
  </si>
  <si>
    <t>メゾン八千代台</t>
  </si>
  <si>
    <t>S-22</t>
  </si>
  <si>
    <t>ライフ＆シニアハウス港北２</t>
  </si>
  <si>
    <t>S-23</t>
  </si>
  <si>
    <t>カレッジコート田無</t>
  </si>
  <si>
    <t>S-24</t>
  </si>
  <si>
    <t>レジディア浦安</t>
  </si>
  <si>
    <t>レジディア西本町</t>
  </si>
  <si>
    <t>R-2</t>
  </si>
  <si>
    <t>レジディア今出川</t>
  </si>
  <si>
    <t>R-3</t>
  </si>
  <si>
    <t>オ・ドミール南郷街</t>
  </si>
  <si>
    <t>R-4</t>
  </si>
  <si>
    <t>レジディア東桜</t>
  </si>
  <si>
    <t>R-5</t>
  </si>
  <si>
    <t>レジディア亀山</t>
  </si>
  <si>
    <t>R-6</t>
  </si>
  <si>
    <t>Zeus緑地PREMIUM</t>
  </si>
  <si>
    <t>R-7</t>
  </si>
  <si>
    <t>R-8</t>
  </si>
  <si>
    <t>レジディア神戸ポートアイランド</t>
  </si>
  <si>
    <t>R-9</t>
  </si>
  <si>
    <t>R-10</t>
  </si>
  <si>
    <t>レジディア博多</t>
  </si>
  <si>
    <t>R-11</t>
  </si>
  <si>
    <t>レジディア天神橋</t>
  </si>
  <si>
    <t>R-12</t>
  </si>
  <si>
    <t>レジディア三宮東</t>
  </si>
  <si>
    <t>R-13</t>
  </si>
  <si>
    <t>KC21ビル</t>
  </si>
  <si>
    <t>R-14</t>
  </si>
  <si>
    <t>レジディア靭公園</t>
  </si>
  <si>
    <t>R-15</t>
  </si>
  <si>
    <t>レジディア京都駅前</t>
  </si>
  <si>
    <t>R-16</t>
  </si>
  <si>
    <t>レジディア高岳</t>
  </si>
  <si>
    <t>R-17</t>
  </si>
  <si>
    <t>レジディア日比野</t>
  </si>
  <si>
    <t>R-19</t>
  </si>
  <si>
    <t>レジディア天神南</t>
  </si>
  <si>
    <t>R-20</t>
  </si>
  <si>
    <t>レジディア博多駅南</t>
  </si>
  <si>
    <t>R-21</t>
  </si>
  <si>
    <t>マーレ</t>
  </si>
  <si>
    <t>メロディハイム新大阪</t>
  </si>
  <si>
    <t>メロディハイム松原</t>
  </si>
  <si>
    <t>R-24</t>
  </si>
  <si>
    <t>レジディア南一条</t>
  </si>
  <si>
    <t>R-25</t>
  </si>
  <si>
    <t>レジディア大通西</t>
  </si>
  <si>
    <t>R-26</t>
  </si>
  <si>
    <t>レジディア北三条</t>
  </si>
  <si>
    <t>R-27</t>
  </si>
  <si>
    <t>レジディア白壁東</t>
  </si>
  <si>
    <t>レジディア堺東</t>
  </si>
  <si>
    <t>R-29</t>
  </si>
  <si>
    <t>レジディア太秦</t>
  </si>
  <si>
    <t>R-30</t>
  </si>
  <si>
    <t>レジディア泉</t>
  </si>
  <si>
    <t>R-31</t>
  </si>
  <si>
    <t>レジディア円山北五条</t>
  </si>
  <si>
    <t>R-32</t>
  </si>
  <si>
    <t>レジディア徳川</t>
  </si>
  <si>
    <t>R-34</t>
  </si>
  <si>
    <t>レジディア大通公園</t>
  </si>
  <si>
    <t>物件名</t>
    <rPh sb="0" eb="2">
      <t>ブッケン</t>
    </rPh>
    <rPh sb="2" eb="3">
      <t>メイ</t>
    </rPh>
    <phoneticPr fontId="44"/>
  </si>
  <si>
    <t>取得関連費用</t>
    <rPh sb="0" eb="2">
      <t>シュトク</t>
    </rPh>
    <rPh sb="2" eb="4">
      <t>カンレン</t>
    </rPh>
    <rPh sb="4" eb="6">
      <t>ヒヨウ</t>
    </rPh>
    <phoneticPr fontId="44"/>
  </si>
  <si>
    <t>新ADR</t>
    <rPh sb="0" eb="1">
      <t>シン</t>
    </rPh>
    <phoneticPr fontId="44"/>
  </si>
  <si>
    <t>全物件合計</t>
    <rPh sb="0" eb="1">
      <t>ゼン</t>
    </rPh>
    <rPh sb="1" eb="3">
      <t>ブッケン</t>
    </rPh>
    <rPh sb="3" eb="5">
      <t>ゴウケイ</t>
    </rPh>
    <phoneticPr fontId="44"/>
  </si>
  <si>
    <t>売却物件合計</t>
    <rPh sb="0" eb="2">
      <t>バイキャク</t>
    </rPh>
    <rPh sb="2" eb="4">
      <t>ブッケン</t>
    </rPh>
    <rPh sb="4" eb="6">
      <t>ゴウケイ</t>
    </rPh>
    <phoneticPr fontId="44"/>
  </si>
  <si>
    <t>合計（売却物件除く）</t>
    <rPh sb="0" eb="2">
      <t>ゴウケイ</t>
    </rPh>
    <rPh sb="3" eb="5">
      <t>バイキャク</t>
    </rPh>
    <rPh sb="5" eb="7">
      <t>ブッケン</t>
    </rPh>
    <rPh sb="7" eb="8">
      <t>ノゾ</t>
    </rPh>
    <phoneticPr fontId="44"/>
  </si>
  <si>
    <t>※取得関連費用には、資産取得時に係る報酬・調査費用・税金等が含まれます。</t>
    <rPh sb="1" eb="3">
      <t>シュトク</t>
    </rPh>
    <rPh sb="3" eb="5">
      <t>カンレン</t>
    </rPh>
    <rPh sb="5" eb="7">
      <t>ヒヨウ</t>
    </rPh>
    <rPh sb="10" eb="12">
      <t>シサン</t>
    </rPh>
    <rPh sb="12" eb="14">
      <t>シュトク</t>
    </rPh>
    <rPh sb="14" eb="15">
      <t>ジ</t>
    </rPh>
    <rPh sb="16" eb="17">
      <t>カカワ</t>
    </rPh>
    <rPh sb="18" eb="20">
      <t>ホウシュウ</t>
    </rPh>
    <rPh sb="21" eb="23">
      <t>チョウサ</t>
    </rPh>
    <rPh sb="23" eb="25">
      <t>ヒヨウ</t>
    </rPh>
    <rPh sb="26" eb="29">
      <t>ゼイキンナド</t>
    </rPh>
    <rPh sb="30" eb="31">
      <t>フク</t>
    </rPh>
    <phoneticPr fontId="44"/>
  </si>
  <si>
    <t>※2010年3月1日時点資本的支出累計額及び減価償却累計額は、旧アドバンス・レジデンス投資法人から引き継いだ累計額を記載しております。</t>
    <rPh sb="5" eb="6">
      <t>ネン</t>
    </rPh>
    <rPh sb="7" eb="8">
      <t>ガツ</t>
    </rPh>
    <rPh sb="9" eb="10">
      <t>ヒ</t>
    </rPh>
    <rPh sb="10" eb="12">
      <t>ジテン</t>
    </rPh>
    <rPh sb="12" eb="15">
      <t>シホンテキ</t>
    </rPh>
    <rPh sb="15" eb="17">
      <t>シシュツ</t>
    </rPh>
    <rPh sb="17" eb="19">
      <t>ルイケイ</t>
    </rPh>
    <rPh sb="19" eb="20">
      <t>ガク</t>
    </rPh>
    <rPh sb="20" eb="21">
      <t>オヨ</t>
    </rPh>
    <rPh sb="22" eb="24">
      <t>ゲンカ</t>
    </rPh>
    <rPh sb="24" eb="26">
      <t>ショウキャク</t>
    </rPh>
    <rPh sb="26" eb="28">
      <t>ルイケイ</t>
    </rPh>
    <rPh sb="28" eb="29">
      <t>ガク</t>
    </rPh>
    <rPh sb="31" eb="32">
      <t>キュウ</t>
    </rPh>
    <rPh sb="49" eb="50">
      <t>ヒ</t>
    </rPh>
    <rPh sb="51" eb="52">
      <t>ツ</t>
    </rPh>
    <rPh sb="54" eb="56">
      <t>ルイケイ</t>
    </rPh>
    <rPh sb="56" eb="57">
      <t>ガク</t>
    </rPh>
    <rPh sb="58" eb="60">
      <t>キサイ</t>
    </rPh>
    <phoneticPr fontId="44"/>
  </si>
  <si>
    <t>※P-81ウインザーハウス広尾の土地簿価には借地権の金額を記載しております。</t>
    <rPh sb="13" eb="15">
      <t>ヒロオ</t>
    </rPh>
    <rPh sb="16" eb="18">
      <t>トチ</t>
    </rPh>
    <rPh sb="18" eb="20">
      <t>ボカ</t>
    </rPh>
    <rPh sb="22" eb="25">
      <t>シャクチケン</t>
    </rPh>
    <rPh sb="26" eb="28">
      <t>キンガク</t>
    </rPh>
    <rPh sb="29" eb="31">
      <t>キサイ</t>
    </rPh>
    <phoneticPr fontId="44"/>
  </si>
  <si>
    <t>※売却物件及び期中取得物件については、その旨物件番号列左隣に記載しております。</t>
    <rPh sb="1" eb="3">
      <t>バイキャク</t>
    </rPh>
    <rPh sb="3" eb="5">
      <t>ブッケン</t>
    </rPh>
    <rPh sb="5" eb="6">
      <t>オヨ</t>
    </rPh>
    <rPh sb="7" eb="9">
      <t>キチュウ</t>
    </rPh>
    <rPh sb="9" eb="11">
      <t>シュトク</t>
    </rPh>
    <rPh sb="11" eb="13">
      <t>ブッケン</t>
    </rPh>
    <rPh sb="21" eb="22">
      <t>ムネ</t>
    </rPh>
    <rPh sb="22" eb="24">
      <t>ブッケン</t>
    </rPh>
    <rPh sb="24" eb="26">
      <t>バンゴウ</t>
    </rPh>
    <rPh sb="26" eb="27">
      <t>レツ</t>
    </rPh>
    <rPh sb="27" eb="29">
      <t>ヒダリドナリ</t>
    </rPh>
    <rPh sb="30" eb="32">
      <t>キサイ</t>
    </rPh>
    <phoneticPr fontId="44"/>
  </si>
  <si>
    <t>ウインザーハウス広尾</t>
  </si>
  <si>
    <t>売却</t>
    <rPh sb="0" eb="2">
      <t>バイキャク</t>
    </rPh>
    <phoneticPr fontId="44"/>
  </si>
  <si>
    <t>保有物件帳簿価格</t>
    <rPh sb="0" eb="2">
      <t>ホユウ</t>
    </rPh>
    <rPh sb="2" eb="4">
      <t>ブッケン</t>
    </rPh>
    <rPh sb="4" eb="6">
      <t>チョウボ</t>
    </rPh>
    <rPh sb="6" eb="8">
      <t>カカク</t>
    </rPh>
    <phoneticPr fontId="44"/>
  </si>
  <si>
    <t>土地</t>
    <phoneticPr fontId="44"/>
  </si>
  <si>
    <t>取得価格</t>
    <rPh sb="0" eb="2">
      <t>シュトク</t>
    </rPh>
    <rPh sb="2" eb="4">
      <t>カカク</t>
    </rPh>
    <phoneticPr fontId="44"/>
  </si>
  <si>
    <t>レジディア芝大門Ⅱ</t>
    <phoneticPr fontId="44"/>
  </si>
  <si>
    <t>ADR</t>
  </si>
  <si>
    <t>1001</t>
  </si>
  <si>
    <t>1002</t>
  </si>
  <si>
    <t>1003</t>
  </si>
  <si>
    <t>1005</t>
  </si>
  <si>
    <t>1006</t>
  </si>
  <si>
    <t>1007</t>
  </si>
  <si>
    <t>1008</t>
  </si>
  <si>
    <t>1009</t>
  </si>
  <si>
    <t>1010</t>
  </si>
  <si>
    <t>1011</t>
  </si>
  <si>
    <t>1012</t>
  </si>
  <si>
    <t>1013</t>
  </si>
  <si>
    <t>1014</t>
  </si>
  <si>
    <t>1015</t>
  </si>
  <si>
    <t>1016</t>
  </si>
  <si>
    <t>1017</t>
  </si>
  <si>
    <t>2001</t>
  </si>
  <si>
    <t>2002</t>
  </si>
  <si>
    <t>2003</t>
  </si>
  <si>
    <t>2004</t>
  </si>
  <si>
    <t>2005</t>
  </si>
  <si>
    <t>2006</t>
  </si>
  <si>
    <t>2007</t>
  </si>
  <si>
    <t>2008</t>
  </si>
  <si>
    <t>2009</t>
  </si>
  <si>
    <t>2010</t>
  </si>
  <si>
    <t>2011</t>
  </si>
  <si>
    <t>3002</t>
  </si>
  <si>
    <t>3003</t>
  </si>
  <si>
    <t>3006</t>
  </si>
  <si>
    <t>3007</t>
  </si>
  <si>
    <t>3008</t>
  </si>
  <si>
    <t>3009</t>
  </si>
  <si>
    <t>3010</t>
  </si>
  <si>
    <t>3011</t>
  </si>
  <si>
    <t>P-86</t>
  </si>
  <si>
    <t>P-87</t>
  </si>
  <si>
    <t>C-52</t>
  </si>
  <si>
    <t>C-53</t>
  </si>
  <si>
    <t>C-54</t>
  </si>
  <si>
    <t>R-35</t>
  </si>
  <si>
    <t>R-36</t>
  </si>
  <si>
    <t>R-37</t>
  </si>
  <si>
    <t>R-38</t>
  </si>
  <si>
    <t>P-88</t>
  </si>
  <si>
    <t xml:space="preserve">レジディア芝浦ＫＡＩＧＡＮ </t>
  </si>
  <si>
    <t xml:space="preserve">レジディア市谷薬王寺 </t>
  </si>
  <si>
    <t>レジディア用賀</t>
    <rPh sb="5" eb="7">
      <t>ヨウガ</t>
    </rPh>
    <phoneticPr fontId="12"/>
  </si>
  <si>
    <t>レジディア文京湯島Ⅲ</t>
  </si>
  <si>
    <t xml:space="preserve">レジディア文京本駒込 </t>
  </si>
  <si>
    <t>レジディア谷町</t>
  </si>
  <si>
    <t xml:space="preserve">レジディア仙台宮町 </t>
  </si>
  <si>
    <t xml:space="preserve">レジディア広瀬通 </t>
  </si>
  <si>
    <t>P-89</t>
  </si>
  <si>
    <t>C-55</t>
  </si>
  <si>
    <t>R-39</t>
  </si>
  <si>
    <t>レジディアタワー中目黒</t>
    <rPh sb="8" eb="11">
      <t>ナカメグロ</t>
    </rPh>
    <phoneticPr fontId="44"/>
  </si>
  <si>
    <t>C-56</t>
  </si>
  <si>
    <t>レジディア月島Ⅲ</t>
  </si>
  <si>
    <t>レジディア月島Ⅲ</t>
    <rPh sb="5" eb="7">
      <t>ツキシマ</t>
    </rPh>
    <phoneticPr fontId="44"/>
  </si>
  <si>
    <t>レジディア南千住</t>
  </si>
  <si>
    <t>レジディア南千住</t>
    <rPh sb="5" eb="8">
      <t>ミナミセンジュ</t>
    </rPh>
    <phoneticPr fontId="44"/>
  </si>
  <si>
    <t>レジディア荻窪</t>
  </si>
  <si>
    <t>レジディア荻窪</t>
    <rPh sb="5" eb="7">
      <t>オギクボ</t>
    </rPh>
    <phoneticPr fontId="44"/>
  </si>
  <si>
    <t>R-40</t>
  </si>
  <si>
    <t>レジディア江戸堀</t>
    <rPh sb="5" eb="8">
      <t>エドボリ</t>
    </rPh>
    <phoneticPr fontId="44"/>
  </si>
  <si>
    <t>レジディア京町堀</t>
    <rPh sb="5" eb="8">
      <t>キョウマチボリ</t>
    </rPh>
    <phoneticPr fontId="44"/>
  </si>
  <si>
    <t>レジディア浅草橋</t>
    <phoneticPr fontId="44"/>
  </si>
  <si>
    <t>レジディア文京湯島Ⅲ</t>
    <phoneticPr fontId="44"/>
  </si>
  <si>
    <t>0002</t>
  </si>
  <si>
    <t>アルティス島津山</t>
  </si>
  <si>
    <t>0003</t>
  </si>
  <si>
    <t>アルティス中目黒</t>
  </si>
  <si>
    <t>0004</t>
  </si>
  <si>
    <t>アパートメンツ弦巻</t>
  </si>
  <si>
    <t>0005</t>
  </si>
  <si>
    <t>クレストコート麻布十番</t>
  </si>
  <si>
    <t>0007</t>
  </si>
  <si>
    <t>アルティス池尻大橋</t>
  </si>
  <si>
    <t>0010</t>
  </si>
  <si>
    <t>スペーシア九段下</t>
  </si>
  <si>
    <t>0012</t>
  </si>
  <si>
    <t>アルティス幡ヶ谷</t>
  </si>
  <si>
    <t>0015</t>
  </si>
  <si>
    <t>アルティス桜上水</t>
  </si>
  <si>
    <t>0016</t>
  </si>
  <si>
    <t>アルティス北品川</t>
  </si>
  <si>
    <t>0017</t>
  </si>
  <si>
    <t>プレイアデ代々木の杜</t>
  </si>
  <si>
    <t>0018</t>
  </si>
  <si>
    <t>新宿レジデンス</t>
  </si>
  <si>
    <t>パシフィックレジデンス新宿イースト</t>
  </si>
  <si>
    <t>パシフィックリビュー新宿東</t>
  </si>
  <si>
    <t>パシフィックレジデンス神田岩本町</t>
  </si>
  <si>
    <t>S-26</t>
  </si>
  <si>
    <t>パシフィックレジデンス南麻布</t>
  </si>
  <si>
    <t>S-27</t>
  </si>
  <si>
    <t>パシフィックレジデンス恵比寿東</t>
  </si>
  <si>
    <t>S-28</t>
  </si>
  <si>
    <t>パシフィックレジデンス目黒西</t>
  </si>
  <si>
    <t>S-29</t>
  </si>
  <si>
    <t>S-40</t>
  </si>
  <si>
    <t>パシフィックリビュー広尾</t>
  </si>
  <si>
    <t>S-45</t>
  </si>
  <si>
    <t>S-46</t>
  </si>
  <si>
    <t>ZESTY駒澤大学</t>
  </si>
  <si>
    <t>レジディア駒沢大学</t>
  </si>
  <si>
    <t>S-47</t>
  </si>
  <si>
    <t>ZESTY代々木</t>
  </si>
  <si>
    <t>S-48</t>
  </si>
  <si>
    <t>ZESTY西新宿</t>
  </si>
  <si>
    <t>S-49</t>
  </si>
  <si>
    <t>ZESTY経堂</t>
  </si>
  <si>
    <t>S-52</t>
  </si>
  <si>
    <t>CYNTHIA大井町</t>
  </si>
  <si>
    <t>S-53</t>
  </si>
  <si>
    <t>パシフィックレジデンス恵比寿</t>
  </si>
  <si>
    <t>S-54</t>
  </si>
  <si>
    <t>パシフィックレジデンス上落合</t>
  </si>
  <si>
    <t>S-55</t>
  </si>
  <si>
    <t>パシフィックレジデンス東品川</t>
  </si>
  <si>
    <t>S-56</t>
  </si>
  <si>
    <t>LUKE</t>
  </si>
  <si>
    <t>S-57</t>
  </si>
  <si>
    <t>パシフィックレジデンス虎ノ門</t>
  </si>
  <si>
    <t>S-60</t>
  </si>
  <si>
    <t>パシフィックレジデンス神田小川町</t>
  </si>
  <si>
    <t>S-61</t>
  </si>
  <si>
    <t>パシフィックレジデンス早大通</t>
  </si>
  <si>
    <t>S-65</t>
  </si>
  <si>
    <t>パシフィックレジデンス大井町Ⅰ</t>
  </si>
  <si>
    <t>パシフィックリビュー自由が丘</t>
  </si>
  <si>
    <t>パシフィックレジデンス水道橋</t>
  </si>
  <si>
    <t>パシフィックタワー乃木坂</t>
  </si>
  <si>
    <t>パシフィックレジデンス赤坂Ⅰ</t>
  </si>
  <si>
    <t>アパートメンツ西麻布</t>
  </si>
  <si>
    <t>パシフィックレジデンス代官山</t>
  </si>
  <si>
    <t>パシフィックレジデンス市ヶ谷</t>
  </si>
  <si>
    <t>パシフィックレジデンス赤坂檜町</t>
  </si>
  <si>
    <t>パシフィックタワー目黒不動前</t>
  </si>
  <si>
    <t>パシフィックレジデンス三軒茶屋Ⅰ</t>
  </si>
  <si>
    <t>レアール南青山</t>
  </si>
  <si>
    <t>パシフィックリビュー神田東</t>
  </si>
  <si>
    <t>パシフィックレジデンス東麻布</t>
  </si>
  <si>
    <t>パシフィックレジデンス恵比寿南</t>
  </si>
  <si>
    <t>パシフィックタワー麻布十番</t>
  </si>
  <si>
    <t>コスモグラシア渋谷</t>
  </si>
  <si>
    <t>パシフィックリビュー中延</t>
  </si>
  <si>
    <t>パシフィックレジデンス麻布台</t>
  </si>
  <si>
    <t>パシフィックレジデンス芝大門</t>
  </si>
  <si>
    <t>レジディア芝大門Ⅱ</t>
  </si>
  <si>
    <t>ノステルコート神田</t>
  </si>
  <si>
    <t>パシフィックレジデンス三軒茶屋Ⅱ</t>
  </si>
  <si>
    <t>パシフィックレジデンス西新宿</t>
  </si>
  <si>
    <t>パシフィックレジデンス広尾南</t>
  </si>
  <si>
    <t>レジディア渋谷桜丘</t>
  </si>
  <si>
    <t>F-2</t>
  </si>
  <si>
    <t>パシフィックレジデンス目白御留山</t>
  </si>
  <si>
    <t>F-11</t>
  </si>
  <si>
    <t>パシフィックレジデンス芝浦</t>
  </si>
  <si>
    <t>F-19</t>
  </si>
  <si>
    <t>パシフィックレジデンス御殿山</t>
  </si>
  <si>
    <t>F-22</t>
  </si>
  <si>
    <t>パシフィックレジデンス祐天寺</t>
  </si>
  <si>
    <t>F-25</t>
  </si>
  <si>
    <t>L-7</t>
  </si>
  <si>
    <t>L-8</t>
  </si>
  <si>
    <t>パシフィックタワー六本木</t>
  </si>
  <si>
    <t>L-9</t>
  </si>
  <si>
    <t>パシフィックレジデンス上目黒</t>
  </si>
  <si>
    <t>L-10</t>
  </si>
  <si>
    <t>パシフィックレジデンス代々木公園</t>
  </si>
  <si>
    <t>L-11</t>
  </si>
  <si>
    <t>L-15</t>
  </si>
  <si>
    <t>パシフィックレジデンス代官山猿楽町／代官山パークサイドビレッジ</t>
  </si>
  <si>
    <t>L-16</t>
  </si>
  <si>
    <t>ルクシェール北新宿</t>
  </si>
  <si>
    <t>レジディア芝浦KAIGAN</t>
  </si>
  <si>
    <t>信託</t>
  </si>
  <si>
    <t>レジディア市谷薬王寺</t>
  </si>
  <si>
    <t>アルティス三越前</t>
  </si>
  <si>
    <t>アルティス蒲田</t>
  </si>
  <si>
    <t>アルティス池袋</t>
  </si>
  <si>
    <t>アルティス本郷</t>
  </si>
  <si>
    <t>アルティス浅草橋</t>
  </si>
  <si>
    <t>アルティス上野御徒町</t>
  </si>
  <si>
    <t>アルティス文京本郷</t>
  </si>
  <si>
    <t>アルティス両国</t>
  </si>
  <si>
    <t>アルティス東銀座</t>
  </si>
  <si>
    <t>アルティス人形町</t>
  </si>
  <si>
    <t>アルティス大森東</t>
  </si>
  <si>
    <t>アルティス錦糸町</t>
  </si>
  <si>
    <t>Ｔ＆Ｇ根岸マンション</t>
  </si>
  <si>
    <t>パシフィックリビュー新川</t>
  </si>
  <si>
    <t>エスコート上池袋</t>
  </si>
  <si>
    <t>パシフィックレジデンス新中野</t>
  </si>
  <si>
    <t>パシフィックレジデンス湯島三丁目</t>
  </si>
  <si>
    <t>パシフィックレジデンス築地</t>
  </si>
  <si>
    <t>S-25</t>
  </si>
  <si>
    <t>パシフィックレジデンス笹塚</t>
  </si>
  <si>
    <t>S-31</t>
  </si>
  <si>
    <t>パシフィックリビュー京橋</t>
  </si>
  <si>
    <t>S-33</t>
  </si>
  <si>
    <t>パシフィックリビュー多摩川</t>
  </si>
  <si>
    <t>S-34</t>
  </si>
  <si>
    <t>メゾン後楽園</t>
  </si>
  <si>
    <t>S-35</t>
  </si>
  <si>
    <t>パシフィックリビュー銀座東</t>
  </si>
  <si>
    <t>S-36</t>
  </si>
  <si>
    <t>ルラシオン王子</t>
  </si>
  <si>
    <t>S-38</t>
  </si>
  <si>
    <t>パシフィックリビュー早稲田西</t>
  </si>
  <si>
    <t>K2</t>
  </si>
  <si>
    <t>S-51</t>
  </si>
  <si>
    <t>パシフィックレジデンス月島Ⅰ</t>
  </si>
  <si>
    <t>S-58</t>
  </si>
  <si>
    <t>パシフィックレジデンス蒲田Ⅰ</t>
  </si>
  <si>
    <t>S-63</t>
  </si>
  <si>
    <t>パシフィックレジデンス月島Ⅱ</t>
  </si>
  <si>
    <t>S-68</t>
  </si>
  <si>
    <t>コスモグラシア錦糸町アクヴェル</t>
  </si>
  <si>
    <t>パシフィックレジデンス文京音羽</t>
  </si>
  <si>
    <t>パシフィックレジデンス千石</t>
  </si>
  <si>
    <t>パシフィックレジデンス湯島</t>
  </si>
  <si>
    <t>ZESTY池上A棟・B棟</t>
  </si>
  <si>
    <t>パシフィックレジデンス人形町</t>
  </si>
  <si>
    <t>パシフィックレジデンス文京千石</t>
  </si>
  <si>
    <t>パシフィックリビュー入谷</t>
  </si>
  <si>
    <t>グラーナ日本橋</t>
  </si>
  <si>
    <t>コスモグラシア新御徒町</t>
  </si>
  <si>
    <t>パシフィックレジデンス千鳥町</t>
  </si>
  <si>
    <t>F-3</t>
  </si>
  <si>
    <t>パシフィックレジデンス新川</t>
  </si>
  <si>
    <t>F-10</t>
  </si>
  <si>
    <t>パシフィックレジデンス目白</t>
  </si>
  <si>
    <t>F-15</t>
  </si>
  <si>
    <t>F-18</t>
  </si>
  <si>
    <t>パシフィックレジデンス日本橋馬喰町</t>
  </si>
  <si>
    <t>レジディア文京本駒込</t>
  </si>
  <si>
    <t>現物</t>
  </si>
  <si>
    <t>デュオステーション東松戸Ⅱ番館</t>
  </si>
  <si>
    <t>アルティス新横浜</t>
  </si>
  <si>
    <t>プレイアデ調布</t>
  </si>
  <si>
    <t>レジディア川崎元木</t>
  </si>
  <si>
    <t>レジディア国領</t>
  </si>
  <si>
    <t>S-37</t>
  </si>
  <si>
    <t>第6ゼルコバマンション</t>
  </si>
  <si>
    <t>S-42</t>
  </si>
  <si>
    <t>パシフィックリビュー横濱関内</t>
  </si>
  <si>
    <t>S-44</t>
  </si>
  <si>
    <t>フラッツ大倉山</t>
  </si>
  <si>
    <t>S-59</t>
  </si>
  <si>
    <t>パシフィックレジデンス武蔵小杉</t>
  </si>
  <si>
    <t>S-64</t>
  </si>
  <si>
    <t>パシフィックレジデンス船橋Ⅰ・Ⅱ</t>
  </si>
  <si>
    <t>パシフィックレジデンス吉祥寺</t>
  </si>
  <si>
    <t>F-14</t>
  </si>
  <si>
    <t>SE-1</t>
  </si>
  <si>
    <t>イトーピア京都学生会館</t>
  </si>
  <si>
    <t>アルティス東桜</t>
  </si>
  <si>
    <t>グランドコート亀山</t>
  </si>
  <si>
    <t>アルティス神戸ポートアイランド</t>
  </si>
  <si>
    <t>グランブルー博多</t>
  </si>
  <si>
    <t>パシフィックリビュー天神橋</t>
  </si>
  <si>
    <t>S-32</t>
  </si>
  <si>
    <t>パシフィックレジデンス三宮東</t>
  </si>
  <si>
    <t>S-39</t>
  </si>
  <si>
    <t>S-50</t>
  </si>
  <si>
    <t>パシフィックリビュー靭公園</t>
  </si>
  <si>
    <t>S-62</t>
  </si>
  <si>
    <t>パシフィックリビュー京都駅前</t>
  </si>
  <si>
    <t>S-66</t>
  </si>
  <si>
    <t>パシフィックレジデンス高岳</t>
  </si>
  <si>
    <t>グランドハイツ日比野</t>
  </si>
  <si>
    <t>パシフィックレジデンス天神南</t>
  </si>
  <si>
    <t>パシフィックリビュー博多駅南</t>
  </si>
  <si>
    <t>パシフィックレジデンス南一条</t>
  </si>
  <si>
    <t>パシフィックレジデンス大通西</t>
  </si>
  <si>
    <t>パシフィックレジデンス北三条</t>
  </si>
  <si>
    <t>F-12</t>
  </si>
  <si>
    <t>パシフィックレジデンス白壁東</t>
  </si>
  <si>
    <t>F-16</t>
  </si>
  <si>
    <t>パシフィックレジデンス太秦</t>
  </si>
  <si>
    <t>F-17</t>
  </si>
  <si>
    <t>パシフィックレジデンス泉</t>
  </si>
  <si>
    <t>F-20</t>
  </si>
  <si>
    <t>パシフィックレジデンス円山北五条</t>
  </si>
  <si>
    <t>F-21</t>
  </si>
  <si>
    <t>パシフィックレジデンス徳川</t>
  </si>
  <si>
    <t>F-24</t>
  </si>
  <si>
    <t>パシフィックレジデンス大通公園</t>
  </si>
  <si>
    <t>レジディア久屋大通</t>
  </si>
  <si>
    <t>レジディア仙台宮町</t>
  </si>
  <si>
    <t>レジディア広瀬通</t>
  </si>
  <si>
    <t>レジディア谷町</t>
    <rPh sb="5" eb="6">
      <t>タニ</t>
    </rPh>
    <rPh sb="6" eb="7">
      <t>マチ</t>
    </rPh>
    <phoneticPr fontId="44"/>
  </si>
  <si>
    <t>賃貸料収入</t>
    <rPh sb="2" eb="3">
      <t>リョウ</t>
    </rPh>
    <phoneticPr fontId="44"/>
  </si>
  <si>
    <t>公租公課</t>
    <rPh sb="0" eb="2">
      <t>コウソ</t>
    </rPh>
    <rPh sb="2" eb="4">
      <t>コウカ</t>
    </rPh>
    <phoneticPr fontId="44"/>
  </si>
  <si>
    <t>その他賃貸事業費用</t>
    <rPh sb="2" eb="3">
      <t>タ</t>
    </rPh>
    <rPh sb="3" eb="5">
      <t>チンタイ</t>
    </rPh>
    <rPh sb="5" eb="7">
      <t>ジギョウ</t>
    </rPh>
    <rPh sb="7" eb="9">
      <t>ヒヨウ</t>
    </rPh>
    <phoneticPr fontId="44"/>
  </si>
  <si>
    <t>レジディア泉</t>
    <phoneticPr fontId="44"/>
  </si>
  <si>
    <t>レジディア天神南</t>
    <phoneticPr fontId="44"/>
  </si>
  <si>
    <t>除却・売却
累計額</t>
  </si>
  <si>
    <t>減価償却
累計額</t>
  </si>
  <si>
    <t>レジディア蒲田</t>
    <phoneticPr fontId="44"/>
  </si>
  <si>
    <t>P-90</t>
  </si>
  <si>
    <t>レジディア笹塚Ⅱ</t>
    <phoneticPr fontId="44"/>
  </si>
  <si>
    <t>C-57</t>
  </si>
  <si>
    <t>C-58</t>
  </si>
  <si>
    <t>C-59</t>
  </si>
  <si>
    <t>C-60</t>
  </si>
  <si>
    <t>C-61</t>
  </si>
  <si>
    <t>C-62</t>
  </si>
  <si>
    <t>C-63</t>
  </si>
  <si>
    <t>C-64</t>
  </si>
  <si>
    <t>レジディア大森</t>
  </si>
  <si>
    <t>レジディア文京音羽Ⅱ</t>
  </si>
  <si>
    <t>レジディア蒲田Ⅲ</t>
  </si>
  <si>
    <t>レジディア笹塚Ⅱ</t>
    <rPh sb="5" eb="7">
      <t>ササヅカ</t>
    </rPh>
    <phoneticPr fontId="44"/>
  </si>
  <si>
    <t>レジディア門前仲町</t>
  </si>
  <si>
    <t>レジディア御茶ノ水</t>
  </si>
  <si>
    <t>レジディア中村橋</t>
  </si>
  <si>
    <t>レジディア勝どき</t>
  </si>
  <si>
    <t>レジディア錦糸町Ⅲ</t>
  </si>
  <si>
    <t>レジディア南行徳</t>
  </si>
  <si>
    <t>レジディア浦安Ⅱ</t>
  </si>
  <si>
    <t>レジディア行徳</t>
  </si>
  <si>
    <t>レジディア川崎</t>
  </si>
  <si>
    <t>レジディア江坂</t>
  </si>
  <si>
    <t>レジディア西新</t>
  </si>
  <si>
    <t>レジディア鶴舞</t>
  </si>
  <si>
    <t>レジディア神戸磯上</t>
  </si>
  <si>
    <t>R-41</t>
  </si>
  <si>
    <t>R-42</t>
  </si>
  <si>
    <t>R-43</t>
  </si>
  <si>
    <t>R-44</t>
  </si>
  <si>
    <t xml:space="preserve">レジディア久屋大通 </t>
    <phoneticPr fontId="44"/>
  </si>
  <si>
    <t>レジディア天神橋</t>
    <phoneticPr fontId="44"/>
  </si>
  <si>
    <t>レジディア江坂</t>
    <phoneticPr fontId="44"/>
  </si>
  <si>
    <t>※日本レジデンシャル投資法人の旧保有物件価格については、2010年3月1日時点においてアドバンス・レジデンス投資法人が引き継いだ価格を記載しております。</t>
    <rPh sb="1" eb="14">
      <t>ニ</t>
    </rPh>
    <rPh sb="15" eb="16">
      <t>キュウ</t>
    </rPh>
    <rPh sb="16" eb="18">
      <t>ホユウ</t>
    </rPh>
    <rPh sb="18" eb="20">
      <t>ブッケン</t>
    </rPh>
    <rPh sb="20" eb="22">
      <t>カカク</t>
    </rPh>
    <rPh sb="32" eb="33">
      <t>ネン</t>
    </rPh>
    <rPh sb="34" eb="35">
      <t>ガツ</t>
    </rPh>
    <rPh sb="36" eb="37">
      <t>ヒ</t>
    </rPh>
    <rPh sb="37" eb="39">
      <t>ジテン</t>
    </rPh>
    <rPh sb="59" eb="60">
      <t>ヒ</t>
    </rPh>
    <rPh sb="61" eb="62">
      <t>ツ</t>
    </rPh>
    <rPh sb="64" eb="66">
      <t>カカク</t>
    </rPh>
    <rPh sb="67" eb="69">
      <t>キサイ</t>
    </rPh>
    <phoneticPr fontId="44"/>
  </si>
  <si>
    <t>P-91</t>
  </si>
  <si>
    <t>P-92</t>
  </si>
  <si>
    <t>P-93</t>
  </si>
  <si>
    <t>P-94</t>
  </si>
  <si>
    <t>P-95</t>
  </si>
  <si>
    <t>レジディア目黒Ⅲ</t>
    <rPh sb="5" eb="7">
      <t>メグロ</t>
    </rPh>
    <phoneticPr fontId="10"/>
  </si>
  <si>
    <t>レジディア自由が丘Ⅱ</t>
  </si>
  <si>
    <t>レジディア自由が丘Ⅱ</t>
    <rPh sb="5" eb="7">
      <t>ジユウ</t>
    </rPh>
    <rPh sb="8" eb="9">
      <t>オカ</t>
    </rPh>
    <phoneticPr fontId="10"/>
  </si>
  <si>
    <t>レジディア九段下Ⅱ</t>
    <rPh sb="5" eb="8">
      <t>クダンシタ</t>
    </rPh>
    <phoneticPr fontId="10"/>
  </si>
  <si>
    <t>レジディア大森Ⅱ</t>
    <rPh sb="5" eb="7">
      <t>オオモリ</t>
    </rPh>
    <phoneticPr fontId="10"/>
  </si>
  <si>
    <t>レジディア白金高輪</t>
    <rPh sb="5" eb="7">
      <t>シロカネ</t>
    </rPh>
    <rPh sb="7" eb="9">
      <t>タカナワ</t>
    </rPh>
    <phoneticPr fontId="10"/>
  </si>
  <si>
    <t>番号</t>
    <rPh sb="0" eb="2">
      <t>バンゴウ</t>
    </rPh>
    <phoneticPr fontId="44"/>
  </si>
  <si>
    <t>部門</t>
    <rPh sb="0" eb="2">
      <t>ブモン</t>
    </rPh>
    <phoneticPr fontId="44"/>
  </si>
  <si>
    <t>区分</t>
    <rPh sb="0" eb="2">
      <t>クブン</t>
    </rPh>
    <phoneticPr fontId="44"/>
  </si>
  <si>
    <t>物件本体</t>
    <rPh sb="0" eb="2">
      <t>ブッケン</t>
    </rPh>
    <rPh sb="2" eb="4">
      <t>ホンタイ</t>
    </rPh>
    <phoneticPr fontId="44"/>
  </si>
  <si>
    <t>信託報酬(UF)</t>
    <rPh sb="0" eb="2">
      <t>シンタク</t>
    </rPh>
    <rPh sb="2" eb="4">
      <t>ホウシュウ</t>
    </rPh>
    <phoneticPr fontId="44"/>
  </si>
  <si>
    <t>運用会社報酬</t>
    <rPh sb="0" eb="2">
      <t>ウンヨウ</t>
    </rPh>
    <rPh sb="2" eb="4">
      <t>カイシャ</t>
    </rPh>
    <rPh sb="4" eb="6">
      <t>ホウシュウ</t>
    </rPh>
    <phoneticPr fontId="44"/>
  </si>
  <si>
    <t>仲介手数料</t>
    <rPh sb="0" eb="2">
      <t>チュウカイ</t>
    </rPh>
    <rPh sb="2" eb="5">
      <t>テスウリョウ</t>
    </rPh>
    <phoneticPr fontId="44"/>
  </si>
  <si>
    <t>土壌調査</t>
    <rPh sb="0" eb="2">
      <t>ドジョウ</t>
    </rPh>
    <rPh sb="2" eb="4">
      <t>チョウサ</t>
    </rPh>
    <phoneticPr fontId="44"/>
  </si>
  <si>
    <t>鑑定</t>
    <rPh sb="0" eb="2">
      <t>カンテイ</t>
    </rPh>
    <phoneticPr fontId="44"/>
  </si>
  <si>
    <t>その他</t>
    <rPh sb="2" eb="3">
      <t>タ</t>
    </rPh>
    <phoneticPr fontId="44"/>
  </si>
  <si>
    <t>ＭＨＭリーガルフィー</t>
  </si>
  <si>
    <t>司法書士報酬</t>
    <rPh sb="0" eb="2">
      <t>シホウ</t>
    </rPh>
    <rPh sb="2" eb="4">
      <t>ショシ</t>
    </rPh>
    <rPh sb="4" eb="6">
      <t>ホウシュウ</t>
    </rPh>
    <phoneticPr fontId="44"/>
  </si>
  <si>
    <t>固都精算金</t>
    <rPh sb="0" eb="1">
      <t>カタム</t>
    </rPh>
    <rPh sb="1" eb="2">
      <t>ミヤコ</t>
    </rPh>
    <rPh sb="2" eb="4">
      <t>セイサン</t>
    </rPh>
    <rPh sb="4" eb="5">
      <t>キン</t>
    </rPh>
    <phoneticPr fontId="44"/>
  </si>
  <si>
    <t>計</t>
    <rPh sb="0" eb="1">
      <t>ケイ</t>
    </rPh>
    <phoneticPr fontId="44"/>
  </si>
  <si>
    <t>土地</t>
    <rPh sb="0" eb="2">
      <t>トチ</t>
    </rPh>
    <phoneticPr fontId="44"/>
  </si>
  <si>
    <t>建物</t>
    <rPh sb="0" eb="2">
      <t>タテモノ</t>
    </rPh>
    <phoneticPr fontId="44"/>
  </si>
  <si>
    <t>信託土地</t>
    <rPh sb="0" eb="2">
      <t>シンタク</t>
    </rPh>
    <rPh sb="2" eb="4">
      <t>トチ</t>
    </rPh>
    <phoneticPr fontId="44"/>
  </si>
  <si>
    <t>信託建物</t>
    <rPh sb="0" eb="2">
      <t>シンタク</t>
    </rPh>
    <rPh sb="2" eb="4">
      <t>タテモノ</t>
    </rPh>
    <phoneticPr fontId="44"/>
  </si>
  <si>
    <t>C-65</t>
  </si>
  <si>
    <t>R-51</t>
  </si>
  <si>
    <t>R-50</t>
  </si>
  <si>
    <t>R-49</t>
  </si>
  <si>
    <t>R-48</t>
  </si>
  <si>
    <t>R-47</t>
  </si>
  <si>
    <t>R-46</t>
  </si>
  <si>
    <t>R-45</t>
  </si>
  <si>
    <t>レジディアタワー上池袋</t>
    <rPh sb="8" eb="11">
      <t>カミイケブクロ</t>
    </rPh>
    <phoneticPr fontId="10"/>
  </si>
  <si>
    <t>ココファン日吉</t>
    <phoneticPr fontId="44"/>
  </si>
  <si>
    <r>
      <rPr>
        <sz val="9"/>
        <color indexed="8"/>
        <rFont val="ＭＳ Ｐゴシック"/>
        <family val="3"/>
        <charset val="128"/>
      </rPr>
      <t>レジディア心斎橋ウエスト</t>
    </r>
    <rPh sb="5" eb="8">
      <t>シンサイバシ</t>
    </rPh>
    <phoneticPr fontId="10"/>
  </si>
  <si>
    <r>
      <rPr>
        <sz val="9"/>
        <color indexed="8"/>
        <rFont val="ＭＳ Ｐゴシック"/>
        <family val="3"/>
        <charset val="128"/>
      </rPr>
      <t>レジディア丸の内</t>
    </r>
    <rPh sb="5" eb="6">
      <t>マル</t>
    </rPh>
    <rPh sb="7" eb="8">
      <t>ウチ</t>
    </rPh>
    <phoneticPr fontId="10"/>
  </si>
  <si>
    <r>
      <rPr>
        <sz val="9"/>
        <color indexed="8"/>
        <rFont val="ＭＳ Ｐゴシック"/>
        <family val="3"/>
        <charset val="128"/>
      </rPr>
      <t>レジディア札幌駅前</t>
    </r>
    <rPh sb="5" eb="7">
      <t>サッポロ</t>
    </rPh>
    <rPh sb="7" eb="9">
      <t>エキマエ</t>
    </rPh>
    <phoneticPr fontId="10"/>
  </si>
  <si>
    <r>
      <rPr>
        <sz val="9"/>
        <color indexed="8"/>
        <rFont val="ＭＳ Ｐゴシック"/>
        <family val="3"/>
        <charset val="128"/>
      </rPr>
      <t>レジディア御所東</t>
    </r>
    <rPh sb="5" eb="7">
      <t>ゴショ</t>
    </rPh>
    <rPh sb="7" eb="8">
      <t>ヒガシ</t>
    </rPh>
    <phoneticPr fontId="10"/>
  </si>
  <si>
    <r>
      <rPr>
        <sz val="9"/>
        <color indexed="8"/>
        <rFont val="ＭＳ Ｐゴシック"/>
        <family val="3"/>
        <charset val="128"/>
      </rPr>
      <t>レジディア洛北</t>
    </r>
    <rPh sb="5" eb="7">
      <t>ラクホク</t>
    </rPh>
    <phoneticPr fontId="10"/>
  </si>
  <si>
    <r>
      <rPr>
        <sz val="9"/>
        <color indexed="8"/>
        <rFont val="ＭＳ Ｐゴシック"/>
        <family val="3"/>
        <charset val="128"/>
      </rPr>
      <t>レジディア都島Ⅰ・Ⅱ</t>
    </r>
    <rPh sb="5" eb="7">
      <t>ミヤコジマ</t>
    </rPh>
    <phoneticPr fontId="10"/>
  </si>
  <si>
    <t>レジディア北二条イースト</t>
    <rPh sb="5" eb="6">
      <t>キタ</t>
    </rPh>
    <rPh sb="6" eb="8">
      <t>ニジョウ</t>
    </rPh>
    <phoneticPr fontId="10"/>
  </si>
  <si>
    <t>期中取得</t>
    <rPh sb="0" eb="2">
      <t>キチュウ</t>
    </rPh>
    <rPh sb="2" eb="4">
      <t>シュトク</t>
    </rPh>
    <phoneticPr fontId="44"/>
  </si>
  <si>
    <t>【円単位 短信用】</t>
    <rPh sb="1" eb="2">
      <t>エン</t>
    </rPh>
    <rPh sb="2" eb="4">
      <t>タンイ</t>
    </rPh>
    <rPh sb="5" eb="7">
      <t>タンシン</t>
    </rPh>
    <rPh sb="7" eb="8">
      <t>ヨウ</t>
    </rPh>
    <phoneticPr fontId="44"/>
  </si>
  <si>
    <t>1018</t>
  </si>
  <si>
    <t>1020</t>
  </si>
  <si>
    <t>1027</t>
  </si>
  <si>
    <t>1028</t>
  </si>
  <si>
    <t>1044</t>
  </si>
  <si>
    <t>1046</t>
  </si>
  <si>
    <t>1054</t>
  </si>
  <si>
    <t>1057</t>
  </si>
  <si>
    <t>1071</t>
  </si>
  <si>
    <t>1082</t>
  </si>
  <si>
    <t>2014</t>
  </si>
  <si>
    <t>2020</t>
  </si>
  <si>
    <t>2030</t>
  </si>
  <si>
    <t>3013</t>
  </si>
  <si>
    <t>3018</t>
  </si>
  <si>
    <t>4001</t>
  </si>
  <si>
    <t>4003</t>
  </si>
  <si>
    <t>4007</t>
  </si>
  <si>
    <t>4009</t>
  </si>
  <si>
    <t>4018</t>
  </si>
  <si>
    <t>4022</t>
  </si>
  <si>
    <t>4023</t>
  </si>
  <si>
    <t>4028</t>
  </si>
  <si>
    <t>4033</t>
  </si>
  <si>
    <t>レジディア目黒Ⅲ</t>
  </si>
  <si>
    <t>レジディア九段下Ⅱ</t>
  </si>
  <si>
    <t>レジディア大森Ⅱ</t>
  </si>
  <si>
    <t>レジディア白金高輪</t>
  </si>
  <si>
    <t>レジディアタワー上池袋</t>
  </si>
  <si>
    <t>ココファン日吉</t>
    <rPh sb="5" eb="7">
      <t>ヒヨシ</t>
    </rPh>
    <phoneticPr fontId="44"/>
  </si>
  <si>
    <t>レジディア北二条イースト</t>
  </si>
  <si>
    <t>レジディア心斎橋ウエスト</t>
  </si>
  <si>
    <t>レジディア丸の内</t>
  </si>
  <si>
    <t>レジディア札幌駅前</t>
  </si>
  <si>
    <t>レジディア御所東</t>
  </si>
  <si>
    <t>レジディア洛北</t>
  </si>
  <si>
    <t>レジディア都島Ⅰ・Ⅱ</t>
    <rPh sb="5" eb="7">
      <t>ミヤコジマ</t>
    </rPh>
    <phoneticPr fontId="43"/>
  </si>
  <si>
    <t>P-96</t>
  </si>
  <si>
    <t>レジディア中落合</t>
  </si>
  <si>
    <t>レジディア中落合</t>
    <rPh sb="5" eb="8">
      <t>ナカオチアイ</t>
    </rPh>
    <phoneticPr fontId="44"/>
  </si>
  <si>
    <t>取得価額</t>
    <rPh sb="0" eb="2">
      <t>シュトク</t>
    </rPh>
    <rPh sb="2" eb="4">
      <t>カガク</t>
    </rPh>
    <phoneticPr fontId="44"/>
  </si>
  <si>
    <t>レジディアタワー仙台</t>
  </si>
  <si>
    <t>C-66</t>
  </si>
  <si>
    <t>C-67</t>
  </si>
  <si>
    <t>C-68</t>
  </si>
  <si>
    <t>C-69</t>
  </si>
  <si>
    <t>レジディア高島平</t>
    <rPh sb="5" eb="8">
      <t>タカシマダイラ</t>
    </rPh>
    <phoneticPr fontId="44"/>
  </si>
  <si>
    <t>レジディア志村坂上</t>
    <rPh sb="5" eb="9">
      <t>シムラサカウエ</t>
    </rPh>
    <phoneticPr fontId="44"/>
  </si>
  <si>
    <t>レジディア志村坂上Ⅱ</t>
    <rPh sb="5" eb="9">
      <t>シムラサカウエ</t>
    </rPh>
    <phoneticPr fontId="44"/>
  </si>
  <si>
    <t>レジディア志村坂上Ⅲ</t>
    <rPh sb="5" eb="9">
      <t>シムラサカウエ</t>
    </rPh>
    <phoneticPr fontId="44"/>
  </si>
  <si>
    <t>R-52</t>
  </si>
  <si>
    <t>レジディアタワー仙台</t>
    <rPh sb="8" eb="10">
      <t>センダイ</t>
    </rPh>
    <phoneticPr fontId="44"/>
  </si>
  <si>
    <t>1004</t>
  </si>
  <si>
    <t>1019</t>
  </si>
  <si>
    <t>1021</t>
  </si>
  <si>
    <t>1022</t>
  </si>
  <si>
    <t>1023</t>
  </si>
  <si>
    <t>1024</t>
  </si>
  <si>
    <t>1025</t>
  </si>
  <si>
    <t>1026</t>
  </si>
  <si>
    <t>1029</t>
  </si>
  <si>
    <t>1030</t>
  </si>
  <si>
    <t>1031</t>
  </si>
  <si>
    <t>1032</t>
  </si>
  <si>
    <t>1033</t>
  </si>
  <si>
    <t>1034</t>
  </si>
  <si>
    <t>1035</t>
  </si>
  <si>
    <t>1036</t>
  </si>
  <si>
    <t>1037</t>
  </si>
  <si>
    <t>1038</t>
  </si>
  <si>
    <t>1039</t>
  </si>
  <si>
    <t>1040</t>
  </si>
  <si>
    <t>1041</t>
  </si>
  <si>
    <t>1042</t>
  </si>
  <si>
    <t>1043</t>
  </si>
  <si>
    <t>1045</t>
  </si>
  <si>
    <t>1047</t>
  </si>
  <si>
    <t>1048</t>
  </si>
  <si>
    <t>1049</t>
  </si>
  <si>
    <t>1050</t>
  </si>
  <si>
    <t>1051</t>
  </si>
  <si>
    <t>1052</t>
  </si>
  <si>
    <t>1053</t>
  </si>
  <si>
    <t>1055</t>
  </si>
  <si>
    <t>1056</t>
  </si>
  <si>
    <t>1058</t>
  </si>
  <si>
    <t>1059</t>
  </si>
  <si>
    <t>1060</t>
  </si>
  <si>
    <t>1061</t>
  </si>
  <si>
    <t>1062</t>
  </si>
  <si>
    <t>1063</t>
  </si>
  <si>
    <t>1064</t>
  </si>
  <si>
    <t>1065</t>
  </si>
  <si>
    <t>1066</t>
  </si>
  <si>
    <t>1067</t>
  </si>
  <si>
    <t>1068</t>
  </si>
  <si>
    <t>1069</t>
  </si>
  <si>
    <t>1070</t>
  </si>
  <si>
    <t>1072</t>
  </si>
  <si>
    <t>1073</t>
  </si>
  <si>
    <t>1074</t>
  </si>
  <si>
    <t>1075</t>
  </si>
  <si>
    <t>1076</t>
  </si>
  <si>
    <t>1077</t>
  </si>
  <si>
    <t>1078</t>
  </si>
  <si>
    <t>1079</t>
  </si>
  <si>
    <t>1080</t>
  </si>
  <si>
    <t>1081</t>
  </si>
  <si>
    <t>1083</t>
  </si>
  <si>
    <t>1084</t>
  </si>
  <si>
    <t>1085</t>
  </si>
  <si>
    <t>1090</t>
  </si>
  <si>
    <t>1091</t>
  </si>
  <si>
    <t>1092</t>
  </si>
  <si>
    <t>1093</t>
  </si>
  <si>
    <t>1094</t>
  </si>
  <si>
    <t>1095</t>
  </si>
  <si>
    <t>1096</t>
  </si>
  <si>
    <t>2012</t>
  </si>
  <si>
    <t>2013</t>
  </si>
  <si>
    <t>2015</t>
  </si>
  <si>
    <t>2016</t>
  </si>
  <si>
    <t>2017</t>
  </si>
  <si>
    <t>2018</t>
  </si>
  <si>
    <t>2019</t>
  </si>
  <si>
    <t>2021</t>
  </si>
  <si>
    <t>2022</t>
  </si>
  <si>
    <t>2023</t>
  </si>
  <si>
    <t>2024</t>
  </si>
  <si>
    <t>2025</t>
  </si>
  <si>
    <t>2026</t>
  </si>
  <si>
    <t>2027</t>
  </si>
  <si>
    <t>2028</t>
  </si>
  <si>
    <t>2029</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</si>
  <si>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</si>
  <si>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</si>
  <si>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</si>
  <si>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</si>
  <si>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</si>
  <si>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</si>
  <si>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</si>
  <si>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</si>
  <si>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</si>
  <si>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</si>
  <si>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</si>
  <si>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</si>
  <si>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</si>
  <si>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</si>
  <si>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</si>
  <si>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</si>
  <si>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</si>
  <si>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</si>
  <si>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</si>
  <si>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</si>
  <si>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</si>
  <si>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</si>
  <si>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</si>
  <si>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</si>
  <si>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</si>
  <si>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</si>
  <si>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</si>
  <si>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</si>
  <si>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</si>
  <si>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</si>
  <si>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</si>
  <si>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</si>
  <si>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</si>
  <si>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</si>
  <si>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</si>
  <si>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</si>
  <si>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</si>
  <si>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</si>
  <si>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</si>
  <si>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3001</t>
  </si>
  <si>
    <t>3004</t>
  </si>
  <si>
    <t>3005</t>
  </si>
  <si>
    <t>3012</t>
  </si>
  <si>
    <t>3014</t>
  </si>
  <si>
    <t>3015</t>
  </si>
  <si>
    <t>3016</t>
  </si>
  <si>
    <t>3017</t>
  </si>
  <si>
    <t>3019</t>
  </si>
  <si>
    <t>3020</t>
  </si>
  <si>
    <t>3021</t>
  </si>
  <si>
    <t>3022</t>
  </si>
  <si>
    <t>3023</t>
  </si>
  <si>
    <t>3024</t>
  </si>
  <si>
    <t>3025</t>
  </si>
  <si>
    <t>3026</t>
  </si>
  <si>
    <t>3027</t>
  </si>
  <si>
    <t>3028</t>
  </si>
  <si>
    <t>3029</t>
  </si>
  <si>
    <t>4002</t>
  </si>
  <si>
    <t>4004</t>
  </si>
  <si>
    <t>4005</t>
  </si>
  <si>
    <t>4006</t>
  </si>
  <si>
    <t>4008</t>
  </si>
  <si>
    <t>4010</t>
  </si>
  <si>
    <t>4011</t>
  </si>
  <si>
    <t>4012</t>
  </si>
  <si>
    <t>4013</t>
  </si>
  <si>
    <t>4014</t>
  </si>
  <si>
    <t>4015</t>
  </si>
  <si>
    <t>4016</t>
  </si>
  <si>
    <t>4017</t>
  </si>
  <si>
    <t>4019</t>
  </si>
  <si>
    <t>4020</t>
  </si>
  <si>
    <t>4021</t>
  </si>
  <si>
    <t>4024</t>
  </si>
  <si>
    <t>4025</t>
  </si>
  <si>
    <t>4026</t>
  </si>
  <si>
    <t>4027</t>
  </si>
  <si>
    <t>4029</t>
  </si>
  <si>
    <t>4030</t>
  </si>
  <si>
    <t>4031</t>
  </si>
  <si>
    <t>4032</t>
  </si>
  <si>
    <t>4034</t>
  </si>
  <si>
    <t>4035</t>
  </si>
  <si>
    <t>4036</t>
  </si>
  <si>
    <t>4037</t>
  </si>
  <si>
    <t>4038</t>
  </si>
  <si>
    <t>4039</t>
  </si>
  <si>
    <t>4040</t>
  </si>
  <si>
    <t>4041</t>
  </si>
  <si>
    <t>4042</t>
  </si>
  <si>
    <t>4043</t>
  </si>
  <si>
    <t>4044</t>
  </si>
  <si>
    <t>4045</t>
  </si>
  <si>
    <t>4046</t>
  </si>
  <si>
    <t>4047</t>
  </si>
  <si>
    <t>4048</t>
  </si>
  <si>
    <t>4049</t>
  </si>
  <si>
    <t>4050</t>
  </si>
  <si>
    <t>4051</t>
  </si>
  <si>
    <t>4052</t>
  </si>
  <si>
    <t>レジディア志村坂上</t>
    <rPh sb="5" eb="7">
      <t>シムラ</t>
    </rPh>
    <rPh sb="7" eb="9">
      <t>サカウエ</t>
    </rPh>
    <phoneticPr fontId="44"/>
  </si>
  <si>
    <t>レジディア志村坂上Ⅱ</t>
    <rPh sb="5" eb="7">
      <t>シムラ</t>
    </rPh>
    <rPh sb="7" eb="9">
      <t>サカウエ</t>
    </rPh>
    <phoneticPr fontId="44"/>
  </si>
  <si>
    <t>レジディア志村坂上Ⅲ</t>
    <rPh sb="5" eb="7">
      <t>シムラ</t>
    </rPh>
    <rPh sb="7" eb="9">
      <t>サカウエ</t>
    </rPh>
    <phoneticPr fontId="44"/>
  </si>
  <si>
    <t>レジディア緑地公園</t>
    <rPh sb="5" eb="7">
      <t>リョクチ</t>
    </rPh>
    <rPh sb="7" eb="9">
      <t>コウエン</t>
    </rPh>
    <phoneticPr fontId="44"/>
  </si>
  <si>
    <t>金額チェック</t>
    <rPh sb="0" eb="2">
      <t>キンガク</t>
    </rPh>
    <phoneticPr fontId="44"/>
  </si>
  <si>
    <t>←0になっていることを確認すること</t>
    <rPh sb="11" eb="13">
      <t>カクニン</t>
    </rPh>
    <phoneticPr fontId="44"/>
  </si>
  <si>
    <t>【千円単位 短信用】</t>
    <rPh sb="1" eb="2">
      <t>セン</t>
    </rPh>
    <rPh sb="2" eb="3">
      <t>エン</t>
    </rPh>
    <rPh sb="3" eb="5">
      <t>タンイ</t>
    </rPh>
    <rPh sb="6" eb="8">
      <t>タンシン</t>
    </rPh>
    <rPh sb="8" eb="9">
      <t>ヨウ</t>
    </rPh>
    <phoneticPr fontId="44"/>
  </si>
  <si>
    <t>マスターリース種別（PFチーム集計）</t>
    <rPh sb="15" eb="17">
      <t>シュウケイ</t>
    </rPh>
    <phoneticPr fontId="44"/>
  </si>
  <si>
    <t>運用日数（PFチーム集計）</t>
    <rPh sb="0" eb="2">
      <t>ウンヨウ</t>
    </rPh>
    <rPh sb="2" eb="4">
      <t>ニッスウ</t>
    </rPh>
    <phoneticPr fontId="44"/>
  </si>
  <si>
    <t>1086</t>
  </si>
  <si>
    <t>1087</t>
  </si>
  <si>
    <t>1088</t>
  </si>
  <si>
    <t>1089</t>
  </si>
  <si>
    <t>【タイプ別集計 (確認用)】</t>
    <rPh sb="4" eb="5">
      <t>ベツ</t>
    </rPh>
    <rPh sb="5" eb="7">
      <t>シュウケイ</t>
    </rPh>
    <rPh sb="9" eb="11">
      <t>カクニン</t>
    </rPh>
    <rPh sb="11" eb="12">
      <t>ヨウ</t>
    </rPh>
    <phoneticPr fontId="44"/>
  </si>
  <si>
    <t>　(注3)全70戸のうちシングル・タイプ住戸（49戸）については賃料保証型、その他住戸（21戸）はパス・スルー型となっています。</t>
  </si>
  <si>
    <t>（単位：円）</t>
    <rPh sb="1" eb="3">
      <t>タンイ</t>
    </rPh>
    <rPh sb="4" eb="5">
      <t>エン</t>
    </rPh>
    <phoneticPr fontId="44"/>
  </si>
  <si>
    <t>（単位：千円）</t>
    <rPh sb="1" eb="3">
      <t>タンイ</t>
    </rPh>
    <rPh sb="4" eb="5">
      <t>セン</t>
    </rPh>
    <rPh sb="5" eb="6">
      <t>エン</t>
    </rPh>
    <phoneticPr fontId="44"/>
  </si>
  <si>
    <t>タイプＰ</t>
    <phoneticPr fontId="44"/>
  </si>
  <si>
    <t>タイプＳ</t>
    <phoneticPr fontId="44"/>
  </si>
  <si>
    <t>NRI</t>
    <phoneticPr fontId="44"/>
  </si>
  <si>
    <t>東京・スチューデントハウス和光</t>
    <rPh sb="0" eb="2">
      <t>トウキョウ</t>
    </rPh>
    <rPh sb="13" eb="15">
      <t>ワコウ</t>
    </rPh>
    <phoneticPr fontId="44"/>
  </si>
  <si>
    <t>メニュー名</t>
  </si>
  <si>
    <t>集計期間</t>
  </si>
  <si>
    <t>会社名</t>
  </si>
  <si>
    <t>税処理</t>
  </si>
  <si>
    <t>税抜</t>
  </si>
  <si>
    <t>単位設定</t>
  </si>
  <si>
    <t>(単位：円)</t>
  </si>
  <si>
    <t>繰越残高</t>
  </si>
  <si>
    <t>借方</t>
  </si>
  <si>
    <t>貸方</t>
  </si>
  <si>
    <t>残高</t>
  </si>
  <si>
    <t>信託土地</t>
  </si>
  <si>
    <t>信託建物</t>
  </si>
  <si>
    <t>信託建設仮勘定</t>
  </si>
  <si>
    <t>P-97</t>
  </si>
  <si>
    <t>P-98</t>
  </si>
  <si>
    <t>P-99</t>
  </si>
  <si>
    <t>レジディア中目黒Ⅱ</t>
  </si>
  <si>
    <t>レジディア中目黒Ⅱ</t>
    <phoneticPr fontId="44"/>
  </si>
  <si>
    <t>レジディア四谷三丁目</t>
  </si>
  <si>
    <t>レジディア四谷三丁目</t>
    <rPh sb="5" eb="10">
      <t>ヨツヤサンチョウメ</t>
    </rPh>
    <phoneticPr fontId="44"/>
  </si>
  <si>
    <t>アルティスコート南青山</t>
  </si>
  <si>
    <t>アルティスコート南青山</t>
    <rPh sb="8" eb="11">
      <t>ミナミアオヤマ</t>
    </rPh>
    <phoneticPr fontId="44"/>
  </si>
  <si>
    <t>C-70</t>
  </si>
  <si>
    <t>C-71</t>
  </si>
  <si>
    <t>レジディア池袋ウエスト</t>
  </si>
  <si>
    <t>レジディア池袋ウエスト</t>
    <phoneticPr fontId="44"/>
  </si>
  <si>
    <t>レジディア大島</t>
  </si>
  <si>
    <t>レジディア大島</t>
    <rPh sb="5" eb="7">
      <t>オオジマ</t>
    </rPh>
    <phoneticPr fontId="44"/>
  </si>
  <si>
    <t>R-53</t>
  </si>
  <si>
    <t>R-54</t>
  </si>
  <si>
    <t>R-55</t>
  </si>
  <si>
    <t>R-56</t>
  </si>
  <si>
    <t>R-57</t>
  </si>
  <si>
    <t>R-58</t>
  </si>
  <si>
    <t>レジディア東桜Ⅱ</t>
  </si>
  <si>
    <t>レジディア東桜Ⅱ</t>
    <rPh sb="5" eb="6">
      <t>ヒガシ</t>
    </rPh>
    <rPh sb="6" eb="7">
      <t>ザクラ</t>
    </rPh>
    <phoneticPr fontId="10"/>
  </si>
  <si>
    <t>レジディア榴岡</t>
  </si>
  <si>
    <t>レジディア榴岡</t>
    <rPh sb="5" eb="7">
      <t>ツツジガオカ</t>
    </rPh>
    <phoneticPr fontId="10"/>
  </si>
  <si>
    <t>レジディア神戸元町</t>
  </si>
  <si>
    <t>レジディア神戸元町</t>
    <rPh sb="5" eb="7">
      <t>コウベ</t>
    </rPh>
    <rPh sb="7" eb="9">
      <t>モトマチ</t>
    </rPh>
    <phoneticPr fontId="10"/>
  </si>
  <si>
    <t>レジディア仙台本町</t>
  </si>
  <si>
    <t>レジディア仙台本町</t>
    <rPh sb="5" eb="7">
      <t>センダイ</t>
    </rPh>
    <rPh sb="7" eb="9">
      <t>ホンチョウ</t>
    </rPh>
    <phoneticPr fontId="10"/>
  </si>
  <si>
    <t>レジディア南一条イースト</t>
  </si>
  <si>
    <t>レジディア南一条イースト</t>
    <rPh sb="5" eb="6">
      <t>ミナミ</t>
    </rPh>
    <rPh sb="6" eb="8">
      <t>イチジョウ</t>
    </rPh>
    <phoneticPr fontId="10"/>
  </si>
  <si>
    <t>レジディア仙台原ノ町</t>
  </si>
  <si>
    <t>レジディア仙台原ノ町</t>
    <rPh sb="5" eb="7">
      <t>センダイ</t>
    </rPh>
    <rPh sb="7" eb="8">
      <t>ハラ</t>
    </rPh>
    <rPh sb="9" eb="10">
      <t>マチ</t>
    </rPh>
    <phoneticPr fontId="10"/>
  </si>
  <si>
    <t>登記費用</t>
    <phoneticPr fontId="44"/>
  </si>
  <si>
    <t>　PML</t>
    <phoneticPr fontId="44"/>
  </si>
  <si>
    <t>ER</t>
    <phoneticPr fontId="44"/>
  </si>
  <si>
    <t>構造計算
(外壁含む)</t>
    <rPh sb="6" eb="8">
      <t>ガイヘキ</t>
    </rPh>
    <rPh sb="8" eb="9">
      <t>フク</t>
    </rPh>
    <phoneticPr fontId="44"/>
  </si>
  <si>
    <t>境界調査</t>
    <phoneticPr fontId="44"/>
  </si>
  <si>
    <t xml:space="preserve"> 登免税等</t>
    <phoneticPr fontId="44"/>
  </si>
  <si>
    <t>細目・構造</t>
    <rPh sb="0" eb="2">
      <t>サイモク</t>
    </rPh>
    <rPh sb="3" eb="5">
      <t>コウゾウ</t>
    </rPh>
    <phoneticPr fontId="44"/>
  </si>
  <si>
    <t>竣工年月</t>
    <rPh sb="0" eb="2">
      <t>シュンコウ</t>
    </rPh>
    <rPh sb="2" eb="4">
      <t>ネンゲツ</t>
    </rPh>
    <phoneticPr fontId="44"/>
  </si>
  <si>
    <t>取得年月</t>
    <rPh sb="0" eb="2">
      <t>シュトク</t>
    </rPh>
    <rPh sb="2" eb="4">
      <t>ネンゲツ</t>
    </rPh>
    <phoneticPr fontId="44"/>
  </si>
  <si>
    <t>経過月</t>
    <rPh sb="0" eb="2">
      <t>ケイカ</t>
    </rPh>
    <rPh sb="2" eb="3">
      <t>ツキ</t>
    </rPh>
    <phoneticPr fontId="44"/>
  </si>
  <si>
    <t>法定耐用年数</t>
    <rPh sb="0" eb="2">
      <t>ホウテイ</t>
    </rPh>
    <rPh sb="2" eb="4">
      <t>タイヨウ</t>
    </rPh>
    <rPh sb="4" eb="6">
      <t>ネンスウ</t>
    </rPh>
    <phoneticPr fontId="44"/>
  </si>
  <si>
    <t>中古耐用年数</t>
    <rPh sb="0" eb="2">
      <t>チュウコ</t>
    </rPh>
    <rPh sb="2" eb="4">
      <t>タイヨウ</t>
    </rPh>
    <rPh sb="4" eb="6">
      <t>ネンスウ</t>
    </rPh>
    <phoneticPr fontId="44"/>
  </si>
  <si>
    <t>償却率
(6ヶ月)</t>
    <rPh sb="0" eb="3">
      <t>ショウキャクリツ</t>
    </rPh>
    <rPh sb="7" eb="8">
      <t>ゲツ</t>
    </rPh>
    <phoneticPr fontId="44"/>
  </si>
  <si>
    <t>減価償却費
（1ヶ月あたり）</t>
    <rPh sb="0" eb="2">
      <t>ゲンカ</t>
    </rPh>
    <rPh sb="2" eb="4">
      <t>ショウキャク</t>
    </rPh>
    <rPh sb="4" eb="5">
      <t>ヒ</t>
    </rPh>
    <rPh sb="9" eb="10">
      <t>ゲツ</t>
    </rPh>
    <phoneticPr fontId="44"/>
  </si>
  <si>
    <t>当期償却月数</t>
    <rPh sb="0" eb="2">
      <t>トウキ</t>
    </rPh>
    <rPh sb="2" eb="4">
      <t>ショウキャク</t>
    </rPh>
    <rPh sb="4" eb="6">
      <t>ゲッスウ</t>
    </rPh>
    <phoneticPr fontId="44"/>
  </si>
  <si>
    <t>信託土地</t>
    <phoneticPr fontId="44"/>
  </si>
  <si>
    <t>住宅用/鉄筋コンクリート</t>
    <rPh sb="0" eb="2">
      <t>ジュウタク</t>
    </rPh>
    <rPh sb="2" eb="3">
      <t>ヨウ</t>
    </rPh>
    <rPh sb="4" eb="6">
      <t>テッキン</t>
    </rPh>
    <phoneticPr fontId="44"/>
  </si>
  <si>
    <t>信託建物</t>
    <phoneticPr fontId="44"/>
  </si>
  <si>
    <t>内課税仕入（税込）</t>
    <phoneticPr fontId="44"/>
  </si>
  <si>
    <t>-</t>
    <phoneticPr fontId="44"/>
  </si>
  <si>
    <t>1097</t>
  </si>
  <si>
    <t>1098</t>
  </si>
  <si>
    <t>1099</t>
  </si>
  <si>
    <t>2070</t>
  </si>
  <si>
    <t>2071</t>
  </si>
  <si>
    <t>4053</t>
  </si>
  <si>
    <t>4054</t>
  </si>
  <si>
    <t>4055</t>
  </si>
  <si>
    <t>4056</t>
  </si>
  <si>
    <t>4057</t>
  </si>
  <si>
    <t>4058</t>
  </si>
  <si>
    <t>レジディア市谷薬王寺</t>
    <phoneticPr fontId="44"/>
  </si>
  <si>
    <t>アルティスコート南青山</t>
    <rPh sb="10" eb="11">
      <t>ヤマ</t>
    </rPh>
    <phoneticPr fontId="44"/>
  </si>
  <si>
    <t>部門内訳表</t>
  </si>
  <si>
    <t>コード</t>
  </si>
  <si>
    <t>名称</t>
  </si>
  <si>
    <t>2431</t>
  </si>
  <si>
    <t xml:space="preserve">   1</t>
  </si>
  <si>
    <t>本店</t>
  </si>
  <si>
    <t>レオパレス宇田川町</t>
  </si>
  <si>
    <t>ＰＬ白金台</t>
  </si>
  <si>
    <t>ＰＬ永田町</t>
  </si>
  <si>
    <t>ＰＲ高輪</t>
  </si>
  <si>
    <t>ＰＬ長者丸</t>
  </si>
  <si>
    <t>ＰＴ芝浦ＢＷ</t>
  </si>
  <si>
    <t>レジディア代官山猿楽町</t>
  </si>
  <si>
    <t>レジディア芝浦ＫＡＩＧＡＮ</t>
  </si>
  <si>
    <t>レジディア用賀</t>
  </si>
  <si>
    <t>ＲＤタワー中目黒</t>
  </si>
  <si>
    <t>レジディア笹塚Ⅱ</t>
  </si>
  <si>
    <t>メゾンエクレーレ江古</t>
  </si>
  <si>
    <t>ＲＤ日本橋人形町Ⅱ</t>
  </si>
  <si>
    <t>レジディア高島平</t>
  </si>
  <si>
    <t>レジディア志村坂上</t>
  </si>
  <si>
    <t>レジディア志村坂上Ⅱ</t>
  </si>
  <si>
    <t>レジディア志村坂上Ⅲ</t>
  </si>
  <si>
    <t>東京・スチューデントハウス日吉台</t>
  </si>
  <si>
    <t>東京・スチューデントハウス和光</t>
  </si>
  <si>
    <t>ＰＬ横濱関内</t>
  </si>
  <si>
    <t>ＰＲＣみなとみらい</t>
  </si>
  <si>
    <t>ライフ＆シニアハウス</t>
  </si>
  <si>
    <t>ココファン日吉</t>
  </si>
  <si>
    <t>レジディア緑地公園</t>
  </si>
  <si>
    <t>GRASS HOPP</t>
  </si>
  <si>
    <t>吉塚ＡＧビル６・７号</t>
  </si>
  <si>
    <t>ＰＲ向陽</t>
  </si>
  <si>
    <t>ＰＲ東山元町</t>
  </si>
  <si>
    <t>レジディア江戸堀</t>
  </si>
  <si>
    <t>レジディア京町堀</t>
  </si>
  <si>
    <t>レジディア都島Ⅰ・Ⅱ</t>
  </si>
  <si>
    <t xml:space="preserve">   0</t>
  </si>
  <si>
    <t>その他</t>
  </si>
  <si>
    <t/>
  </si>
  <si>
    <t>　合　計</t>
  </si>
  <si>
    <t>P-100</t>
  </si>
  <si>
    <t>P-101</t>
  </si>
  <si>
    <t>P-102</t>
  </si>
  <si>
    <t>レジディア高輪桂坂</t>
  </si>
  <si>
    <t>レジディア恵比寿Ⅲ</t>
    <rPh sb="5" eb="8">
      <t>エビス</t>
    </rPh>
    <phoneticPr fontId="9"/>
  </si>
  <si>
    <t>レジディア新宿御苑</t>
    <rPh sb="5" eb="7">
      <t>シンジュク</t>
    </rPh>
    <rPh sb="7" eb="9">
      <t>ギョエン</t>
    </rPh>
    <phoneticPr fontId="9"/>
  </si>
  <si>
    <t>C-72</t>
  </si>
  <si>
    <t>C-73</t>
  </si>
  <si>
    <t>C-74</t>
  </si>
  <si>
    <t>C-75</t>
  </si>
  <si>
    <t>C-76</t>
  </si>
  <si>
    <t>C-77</t>
  </si>
  <si>
    <t>C-78</t>
  </si>
  <si>
    <t>レジディア町屋</t>
    <rPh sb="5" eb="7">
      <t>マチヤ</t>
    </rPh>
    <phoneticPr fontId="11"/>
  </si>
  <si>
    <t>レジディア上野池之端</t>
    <rPh sb="5" eb="7">
      <t>ウエノ</t>
    </rPh>
    <rPh sb="7" eb="10">
      <t>イケノハタ</t>
    </rPh>
    <phoneticPr fontId="11"/>
  </si>
  <si>
    <t>レジディア練馬</t>
  </si>
  <si>
    <t>レジディア東日本橋</t>
    <rPh sb="5" eb="9">
      <t>ヒガシニホンバシ</t>
    </rPh>
    <phoneticPr fontId="9"/>
  </si>
  <si>
    <t>レジディア中野</t>
    <rPh sb="5" eb="6">
      <t>ナカ</t>
    </rPh>
    <rPh sb="6" eb="7">
      <t>ノ</t>
    </rPh>
    <phoneticPr fontId="9"/>
  </si>
  <si>
    <t>レジディア荻窪Ⅱ</t>
    <rPh sb="5" eb="7">
      <t>オギクボ</t>
    </rPh>
    <phoneticPr fontId="9"/>
  </si>
  <si>
    <t>レジディア南雪谷</t>
    <rPh sb="5" eb="6">
      <t>ミナミ</t>
    </rPh>
    <rPh sb="6" eb="8">
      <t>ユキガヤ</t>
    </rPh>
    <phoneticPr fontId="9"/>
  </si>
  <si>
    <t>S-30</t>
  </si>
  <si>
    <t>レジディア相模原</t>
  </si>
  <si>
    <t>レジディア横濱馬車道</t>
  </si>
  <si>
    <t>レジディア本厚木</t>
    <rPh sb="5" eb="6">
      <t>ホン</t>
    </rPh>
    <rPh sb="6" eb="8">
      <t>アツギ</t>
    </rPh>
    <phoneticPr fontId="9"/>
  </si>
  <si>
    <t>R-59</t>
  </si>
  <si>
    <t>R-60</t>
  </si>
  <si>
    <t>R-61</t>
  </si>
  <si>
    <t>R-62</t>
  </si>
  <si>
    <t>R-63</t>
  </si>
  <si>
    <t>R-64</t>
  </si>
  <si>
    <t>R-65</t>
  </si>
  <si>
    <t>R-66</t>
  </si>
  <si>
    <t>R-67</t>
  </si>
  <si>
    <t>R-68</t>
  </si>
  <si>
    <t>R-69</t>
  </si>
  <si>
    <t>R-70</t>
  </si>
  <si>
    <t>レジディア新大阪</t>
    <rPh sb="5" eb="8">
      <t>シンオオサカ</t>
    </rPh>
    <phoneticPr fontId="11"/>
  </si>
  <si>
    <t>レジディア岡山駅前</t>
  </si>
  <si>
    <t>レジディア京都岡崎</t>
  </si>
  <si>
    <t>レジディア仙台一番町</t>
  </si>
  <si>
    <t>レジディア北二条イーストⅡ</t>
  </si>
  <si>
    <t>レジディア高宮</t>
  </si>
  <si>
    <t>レジディア桑園</t>
  </si>
  <si>
    <t>レジディア天神</t>
  </si>
  <si>
    <t>レジディア薬院大通</t>
  </si>
  <si>
    <t>レジディア博多Ⅱ</t>
  </si>
  <si>
    <t>レジディア警固</t>
  </si>
  <si>
    <t>レジディア白壁</t>
    <rPh sb="5" eb="7">
      <t>シラカベ</t>
    </rPh>
    <phoneticPr fontId="9"/>
  </si>
  <si>
    <t>登記費用</t>
    <phoneticPr fontId="44"/>
  </si>
  <si>
    <t>境界調査</t>
    <phoneticPr fontId="44"/>
  </si>
  <si>
    <t>減価償却費
（8月～1月）</t>
    <rPh sb="0" eb="2">
      <t>ゲンカ</t>
    </rPh>
    <rPh sb="2" eb="4">
      <t>ショウキャク</t>
    </rPh>
    <rPh sb="4" eb="5">
      <t>ヒ</t>
    </rPh>
    <rPh sb="8" eb="9">
      <t>ガツ</t>
    </rPh>
    <rPh sb="11" eb="12">
      <t>ガツ</t>
    </rPh>
    <phoneticPr fontId="44"/>
  </si>
  <si>
    <t>登記費用</t>
    <phoneticPr fontId="44"/>
  </si>
  <si>
    <t>　PML</t>
    <phoneticPr fontId="44"/>
  </si>
  <si>
    <t>-</t>
    <phoneticPr fontId="44"/>
  </si>
  <si>
    <t>　PML</t>
    <phoneticPr fontId="44"/>
  </si>
  <si>
    <t>ER</t>
    <phoneticPr fontId="44"/>
  </si>
  <si>
    <t xml:space="preserve"> 登免税等</t>
    <phoneticPr fontId="44"/>
  </si>
  <si>
    <t>レジディア上野池之端</t>
    <rPh sb="5" eb="7">
      <t>ウエノ</t>
    </rPh>
    <rPh sb="7" eb="10">
      <t>イケノハタ</t>
    </rPh>
    <phoneticPr fontId="44"/>
  </si>
  <si>
    <t>信託建物</t>
    <rPh sb="0" eb="4">
      <t>シンタクタテモノ</t>
    </rPh>
    <phoneticPr fontId="44"/>
  </si>
  <si>
    <t>-</t>
    <phoneticPr fontId="44"/>
  </si>
  <si>
    <t>　PML</t>
    <phoneticPr fontId="44"/>
  </si>
  <si>
    <t>登記費用</t>
  </si>
  <si>
    <t>　PML</t>
  </si>
  <si>
    <t>ER</t>
  </si>
  <si>
    <t>境界調査</t>
  </si>
  <si>
    <t xml:space="preserve"> 登免税等</t>
  </si>
  <si>
    <t>20731</t>
  </si>
  <si>
    <t>20732</t>
  </si>
  <si>
    <t>内課税仕入（税込）</t>
  </si>
  <si>
    <t>-</t>
  </si>
  <si>
    <t>　PML</t>
    <phoneticPr fontId="44"/>
  </si>
  <si>
    <t>ER</t>
    <phoneticPr fontId="44"/>
  </si>
  <si>
    <t>レジディア練馬</t>
    <phoneticPr fontId="44"/>
  </si>
  <si>
    <t>登記費用</t>
    <phoneticPr fontId="44"/>
  </si>
  <si>
    <t>境界調査</t>
    <phoneticPr fontId="44"/>
  </si>
  <si>
    <t xml:space="preserve"> 登免税等</t>
    <phoneticPr fontId="44"/>
  </si>
  <si>
    <t>レジディア相模原</t>
    <phoneticPr fontId="44"/>
  </si>
  <si>
    <t>内課税仕入（税込）</t>
    <phoneticPr fontId="44"/>
  </si>
  <si>
    <t>レジディア横濱馬車道</t>
    <phoneticPr fontId="44"/>
  </si>
  <si>
    <t>-</t>
    <phoneticPr fontId="44"/>
  </si>
  <si>
    <t>登記費用</t>
    <phoneticPr fontId="44"/>
  </si>
  <si>
    <t>境界調査</t>
    <phoneticPr fontId="44"/>
  </si>
  <si>
    <t xml:space="preserve"> 登免税等</t>
    <phoneticPr fontId="44"/>
  </si>
  <si>
    <t>レジディア岡山駅前</t>
    <phoneticPr fontId="44"/>
  </si>
  <si>
    <t>レジディア京都岡崎</t>
    <phoneticPr fontId="44"/>
  </si>
  <si>
    <t>内課税仕入（税込）</t>
    <phoneticPr fontId="44"/>
  </si>
  <si>
    <t>レジディア仙台一番町</t>
    <phoneticPr fontId="44"/>
  </si>
  <si>
    <t>レジディア北二条イーストⅡ</t>
    <phoneticPr fontId="44"/>
  </si>
  <si>
    <t>レジディア高宮</t>
    <phoneticPr fontId="44"/>
  </si>
  <si>
    <t>内課税仕入（税込）</t>
    <phoneticPr fontId="44"/>
  </si>
  <si>
    <t>-</t>
    <phoneticPr fontId="44"/>
  </si>
  <si>
    <t>登記費用</t>
    <phoneticPr fontId="44"/>
  </si>
  <si>
    <t>　PML</t>
    <phoneticPr fontId="44"/>
  </si>
  <si>
    <t>境界調査</t>
    <phoneticPr fontId="44"/>
  </si>
  <si>
    <t xml:space="preserve"> 登免税等</t>
    <phoneticPr fontId="44"/>
  </si>
  <si>
    <t>レジディア桑園</t>
    <phoneticPr fontId="44"/>
  </si>
  <si>
    <t>　PML</t>
    <phoneticPr fontId="44"/>
  </si>
  <si>
    <t>レジディア天神</t>
    <phoneticPr fontId="44"/>
  </si>
  <si>
    <t>-</t>
    <phoneticPr fontId="44"/>
  </si>
  <si>
    <t>レジディア薬院大通</t>
    <phoneticPr fontId="44"/>
  </si>
  <si>
    <t>内課税仕入（税込）</t>
    <phoneticPr fontId="44"/>
  </si>
  <si>
    <t>-</t>
    <phoneticPr fontId="44"/>
  </si>
  <si>
    <t>　PML</t>
    <phoneticPr fontId="44"/>
  </si>
  <si>
    <t>ER</t>
    <phoneticPr fontId="44"/>
  </si>
  <si>
    <t>境界調査</t>
    <phoneticPr fontId="44"/>
  </si>
  <si>
    <t>レジディア博多Ⅱ</t>
    <phoneticPr fontId="44"/>
  </si>
  <si>
    <t>内課税仕入（税込）</t>
    <phoneticPr fontId="44"/>
  </si>
  <si>
    <t>登記費用</t>
    <phoneticPr fontId="44"/>
  </si>
  <si>
    <t>レジディア警固</t>
    <phoneticPr fontId="44"/>
  </si>
  <si>
    <t>内課税仕入（税込）</t>
    <phoneticPr fontId="44"/>
  </si>
  <si>
    <t>-</t>
    <phoneticPr fontId="44"/>
  </si>
  <si>
    <t>ER</t>
    <phoneticPr fontId="44"/>
  </si>
  <si>
    <t>境界調査</t>
    <phoneticPr fontId="44"/>
  </si>
  <si>
    <t xml:space="preserve"> 登免税等</t>
    <phoneticPr fontId="44"/>
  </si>
  <si>
    <t>レジディア練馬</t>
    <phoneticPr fontId="44"/>
  </si>
  <si>
    <t>-</t>
    <phoneticPr fontId="44"/>
  </si>
  <si>
    <t>登記費用</t>
    <phoneticPr fontId="44"/>
  </si>
  <si>
    <t>ER</t>
    <phoneticPr fontId="44"/>
  </si>
  <si>
    <t xml:space="preserve"> 登免税等</t>
    <phoneticPr fontId="44"/>
  </si>
  <si>
    <t>レジディア相模原</t>
    <phoneticPr fontId="44"/>
  </si>
  <si>
    <t>内課税仕入（税込）</t>
    <phoneticPr fontId="44"/>
  </si>
  <si>
    <t>-</t>
    <phoneticPr fontId="44"/>
  </si>
  <si>
    <t>登記費用</t>
    <phoneticPr fontId="44"/>
  </si>
  <si>
    <t>レジディア横濱馬車道</t>
    <phoneticPr fontId="44"/>
  </si>
  <si>
    <t>　PML</t>
    <phoneticPr fontId="44"/>
  </si>
  <si>
    <t>境界調査</t>
    <phoneticPr fontId="44"/>
  </si>
  <si>
    <t>レジディア岡山駅前</t>
    <phoneticPr fontId="44"/>
  </si>
  <si>
    <t>レジディア京都岡崎</t>
    <phoneticPr fontId="44"/>
  </si>
  <si>
    <t>-</t>
    <phoneticPr fontId="44"/>
  </si>
  <si>
    <t>登記費用</t>
    <phoneticPr fontId="44"/>
  </si>
  <si>
    <t>　PML</t>
    <phoneticPr fontId="44"/>
  </si>
  <si>
    <t>レジディア仙台一番町</t>
    <phoneticPr fontId="44"/>
  </si>
  <si>
    <t>内課税仕入（税込）</t>
    <phoneticPr fontId="44"/>
  </si>
  <si>
    <t>登記費用</t>
    <phoneticPr fontId="44"/>
  </si>
  <si>
    <t>登記費用</t>
    <phoneticPr fontId="44"/>
  </si>
  <si>
    <t xml:space="preserve"> 登免税等</t>
    <phoneticPr fontId="44"/>
  </si>
  <si>
    <t>レジディア桑園</t>
    <phoneticPr fontId="44"/>
  </si>
  <si>
    <t>内課税仕入（税込）</t>
    <phoneticPr fontId="44"/>
  </si>
  <si>
    <t>ER</t>
    <phoneticPr fontId="44"/>
  </si>
  <si>
    <t>レジディア天神</t>
    <phoneticPr fontId="44"/>
  </si>
  <si>
    <t xml:space="preserve"> 登免税等</t>
    <phoneticPr fontId="44"/>
  </si>
  <si>
    <t>レジディア薬院大通</t>
    <phoneticPr fontId="44"/>
  </si>
  <si>
    <t>-</t>
    <phoneticPr fontId="44"/>
  </si>
  <si>
    <t>　PML</t>
    <phoneticPr fontId="44"/>
  </si>
  <si>
    <t>レジディア博多Ⅱ</t>
    <phoneticPr fontId="44"/>
  </si>
  <si>
    <t>内課税仕入（税込）</t>
    <phoneticPr fontId="44"/>
  </si>
  <si>
    <t>レジディア警固</t>
    <phoneticPr fontId="44"/>
  </si>
  <si>
    <t>登記費用</t>
    <phoneticPr fontId="44"/>
  </si>
  <si>
    <t>　PML</t>
    <phoneticPr fontId="44"/>
  </si>
  <si>
    <t>レジディア高輪桂坂</t>
    <phoneticPr fontId="44"/>
  </si>
  <si>
    <t>レジディア恵比寿Ⅲ</t>
    <rPh sb="5" eb="8">
      <t>エビス</t>
    </rPh>
    <phoneticPr fontId="44"/>
  </si>
  <si>
    <t>ER</t>
    <phoneticPr fontId="44"/>
  </si>
  <si>
    <t>レジディア新宿御苑</t>
    <rPh sb="5" eb="7">
      <t>シンジュク</t>
    </rPh>
    <rPh sb="7" eb="9">
      <t>ギョエン</t>
    </rPh>
    <phoneticPr fontId="44"/>
  </si>
  <si>
    <t>内課税仕入（税込）</t>
    <phoneticPr fontId="44"/>
  </si>
  <si>
    <t>　PML</t>
    <phoneticPr fontId="44"/>
  </si>
  <si>
    <t>ER</t>
    <phoneticPr fontId="44"/>
  </si>
  <si>
    <t xml:space="preserve"> 登免税等</t>
    <phoneticPr fontId="44"/>
  </si>
  <si>
    <t>レジディア東日本橋</t>
    <phoneticPr fontId="44"/>
  </si>
  <si>
    <t>レジディア中野</t>
    <phoneticPr fontId="44"/>
  </si>
  <si>
    <t>-</t>
    <phoneticPr fontId="44"/>
  </si>
  <si>
    <t>登記費用</t>
    <phoneticPr fontId="44"/>
  </si>
  <si>
    <t>境界調査</t>
    <phoneticPr fontId="44"/>
  </si>
  <si>
    <t>レジディア荻窪Ⅱ</t>
    <phoneticPr fontId="44"/>
  </si>
  <si>
    <t>内課税仕入（税込）</t>
    <phoneticPr fontId="44"/>
  </si>
  <si>
    <t>-</t>
    <phoneticPr fontId="44"/>
  </si>
  <si>
    <t xml:space="preserve"> 登免税等</t>
    <phoneticPr fontId="44"/>
  </si>
  <si>
    <t>レジディア南雪谷</t>
    <phoneticPr fontId="44"/>
  </si>
  <si>
    <t>レジディア本厚木</t>
    <phoneticPr fontId="44"/>
  </si>
  <si>
    <t>レジディア白壁</t>
    <phoneticPr fontId="44"/>
  </si>
  <si>
    <t>境界調査</t>
    <phoneticPr fontId="44"/>
  </si>
  <si>
    <t xml:space="preserve"> 登免税等</t>
    <phoneticPr fontId="44"/>
  </si>
  <si>
    <t>レジディア白壁</t>
    <phoneticPr fontId="44"/>
  </si>
  <si>
    <t>取得関連費用</t>
    <rPh sb="0" eb="4">
      <t>シュトクカンレン</t>
    </rPh>
    <rPh sb="4" eb="6">
      <t>ヒヨウ</t>
    </rPh>
    <phoneticPr fontId="44"/>
  </si>
  <si>
    <t>建物（税抜）</t>
    <rPh sb="0" eb="2">
      <t>タテモノ</t>
    </rPh>
    <rPh sb="3" eb="4">
      <t>ゼイ</t>
    </rPh>
    <rPh sb="4" eb="5">
      <t>ヌ</t>
    </rPh>
    <phoneticPr fontId="44"/>
  </si>
  <si>
    <t>C-72</t>
    <phoneticPr fontId="44"/>
  </si>
  <si>
    <t>C-72</t>
    <phoneticPr fontId="44"/>
  </si>
  <si>
    <t>C-73</t>
    <phoneticPr fontId="44"/>
  </si>
  <si>
    <t>C-73</t>
    <phoneticPr fontId="44"/>
  </si>
  <si>
    <t>R-70</t>
    <phoneticPr fontId="44"/>
  </si>
  <si>
    <t>R-70</t>
    <phoneticPr fontId="44"/>
  </si>
  <si>
    <t>S-32</t>
    <phoneticPr fontId="44"/>
  </si>
  <si>
    <t>S-32</t>
    <phoneticPr fontId="44"/>
  </si>
  <si>
    <t>C-78</t>
    <phoneticPr fontId="44"/>
  </si>
  <si>
    <t>C-74</t>
    <phoneticPr fontId="44"/>
  </si>
  <si>
    <t>S-30</t>
    <phoneticPr fontId="44"/>
  </si>
  <si>
    <t>S-31</t>
    <phoneticPr fontId="44"/>
  </si>
  <si>
    <t>R-60</t>
    <phoneticPr fontId="44"/>
  </si>
  <si>
    <t>R-61</t>
    <phoneticPr fontId="44"/>
  </si>
  <si>
    <t>R-62</t>
    <phoneticPr fontId="44"/>
  </si>
  <si>
    <t>R-63</t>
    <phoneticPr fontId="44"/>
  </si>
  <si>
    <t>R-64</t>
    <phoneticPr fontId="44"/>
  </si>
  <si>
    <t>R-65</t>
    <phoneticPr fontId="44"/>
  </si>
  <si>
    <t>R-66</t>
    <phoneticPr fontId="44"/>
  </si>
  <si>
    <t>R-66</t>
    <phoneticPr fontId="44"/>
  </si>
  <si>
    <t>R-67</t>
    <phoneticPr fontId="44"/>
  </si>
  <si>
    <t>R-68</t>
    <phoneticPr fontId="44"/>
  </si>
  <si>
    <t>R-68</t>
    <phoneticPr fontId="44"/>
  </si>
  <si>
    <t>R-69</t>
    <phoneticPr fontId="44"/>
  </si>
  <si>
    <t>C-74</t>
    <phoneticPr fontId="44"/>
  </si>
  <si>
    <t>R-63</t>
    <phoneticPr fontId="44"/>
  </si>
  <si>
    <t>R-64</t>
    <phoneticPr fontId="44"/>
  </si>
  <si>
    <t>R-67</t>
    <phoneticPr fontId="44"/>
  </si>
  <si>
    <t>P-100</t>
    <phoneticPr fontId="44"/>
  </si>
  <si>
    <t>P-100</t>
    <phoneticPr fontId="44"/>
  </si>
  <si>
    <t>P-101</t>
    <phoneticPr fontId="44"/>
  </si>
  <si>
    <t>P-102</t>
    <phoneticPr fontId="44"/>
  </si>
  <si>
    <t>P-102</t>
    <phoneticPr fontId="44"/>
  </si>
  <si>
    <t>C-75</t>
    <phoneticPr fontId="44"/>
  </si>
  <si>
    <t>C-75</t>
    <phoneticPr fontId="44"/>
  </si>
  <si>
    <t>C-76</t>
    <phoneticPr fontId="44"/>
  </si>
  <si>
    <t>C-77</t>
    <phoneticPr fontId="44"/>
  </si>
  <si>
    <t>物件番号1</t>
    <rPh sb="0" eb="2">
      <t>ブッケン</t>
    </rPh>
    <rPh sb="2" eb="4">
      <t>バンゴウ</t>
    </rPh>
    <phoneticPr fontId="37"/>
  </si>
  <si>
    <t>物件番号2</t>
    <rPh sb="0" eb="2">
      <t>ブッケン</t>
    </rPh>
    <rPh sb="2" eb="4">
      <t>バンゴウ</t>
    </rPh>
    <phoneticPr fontId="37"/>
  </si>
  <si>
    <t>合併前</t>
    <rPh sb="0" eb="2">
      <t>ガッペイ</t>
    </rPh>
    <rPh sb="2" eb="3">
      <t>マエ</t>
    </rPh>
    <phoneticPr fontId="37"/>
  </si>
  <si>
    <t>物件番号3</t>
    <rPh sb="0" eb="2">
      <t>ブッケン</t>
    </rPh>
    <rPh sb="2" eb="4">
      <t>バンゴウ</t>
    </rPh>
    <phoneticPr fontId="37"/>
  </si>
  <si>
    <t>物件番号4</t>
    <rPh sb="0" eb="2">
      <t>ブッケン</t>
    </rPh>
    <rPh sb="2" eb="4">
      <t>バンゴウ</t>
    </rPh>
    <phoneticPr fontId="37"/>
  </si>
  <si>
    <t>（旧）物　件　名</t>
    <rPh sb="1" eb="2">
      <t>キュウ</t>
    </rPh>
    <rPh sb="3" eb="4">
      <t>ブツ</t>
    </rPh>
    <rPh sb="5" eb="6">
      <t>ケン</t>
    </rPh>
    <rPh sb="7" eb="8">
      <t>メイ</t>
    </rPh>
    <phoneticPr fontId="37"/>
  </si>
  <si>
    <t>種別</t>
    <rPh sb="0" eb="2">
      <t>シュベツ</t>
    </rPh>
    <phoneticPr fontId="37"/>
  </si>
  <si>
    <t>修繕費</t>
    <rPh sb="0" eb="2">
      <t>シュウゼン</t>
    </rPh>
    <rPh sb="2" eb="3">
      <t>ヒ</t>
    </rPh>
    <phoneticPr fontId="37"/>
  </si>
  <si>
    <t>原状回復費</t>
    <rPh sb="0" eb="2">
      <t>ゲンジョウ</t>
    </rPh>
    <rPh sb="2" eb="4">
      <t>カイフク</t>
    </rPh>
    <rPh sb="4" eb="5">
      <t>ヒ</t>
    </rPh>
    <phoneticPr fontId="37"/>
  </si>
  <si>
    <t>資本的支出合計</t>
    <rPh sb="0" eb="3">
      <t>シホンテキ</t>
    </rPh>
    <rPh sb="3" eb="5">
      <t>シシュツ</t>
    </rPh>
    <rPh sb="5" eb="7">
      <t>ゴウケイ</t>
    </rPh>
    <phoneticPr fontId="37"/>
  </si>
  <si>
    <t>P-1</t>
  </si>
  <si>
    <t>0001</t>
  </si>
  <si>
    <t>アルティスコート赤坂桧町</t>
  </si>
  <si>
    <t>P-6</t>
  </si>
  <si>
    <t>0006</t>
  </si>
  <si>
    <t>アルティス渋谷代官山</t>
  </si>
  <si>
    <t>P-8</t>
  </si>
  <si>
    <t>0009</t>
  </si>
  <si>
    <t>P-11</t>
  </si>
  <si>
    <t>0013</t>
  </si>
  <si>
    <t>フェルトベルク</t>
  </si>
  <si>
    <t>0014</t>
  </si>
  <si>
    <t>アルティス都立大学</t>
  </si>
  <si>
    <t>パシフィックリビュー芝大門</t>
  </si>
  <si>
    <t>S-3</t>
  </si>
  <si>
    <t>グレンパーク参宮橋</t>
  </si>
  <si>
    <t>P-20</t>
  </si>
  <si>
    <t>パシフィックリビュー白金台</t>
  </si>
  <si>
    <t>現物</t>
    <rPh sb="0" eb="2">
      <t>ゲンブツ</t>
    </rPh>
    <phoneticPr fontId="37"/>
  </si>
  <si>
    <t>P-27</t>
  </si>
  <si>
    <t>パシフィックレジデンス広尾三丁目</t>
  </si>
  <si>
    <t>P-28</t>
  </si>
  <si>
    <t>パシフィックレジデンス赤坂Ⅱ</t>
  </si>
  <si>
    <t>P-44</t>
  </si>
  <si>
    <t>S-67</t>
  </si>
  <si>
    <t>パシフィックレジデンス大岡山</t>
  </si>
  <si>
    <t>P-46</t>
  </si>
  <si>
    <t>パシフィックリビュー永田町</t>
  </si>
  <si>
    <t>P-54</t>
  </si>
  <si>
    <t>パシフィックレジデンス高輪</t>
  </si>
  <si>
    <t>P-57</t>
  </si>
  <si>
    <t>パシフィックリビュー長者丸</t>
  </si>
  <si>
    <t>P-71</t>
  </si>
  <si>
    <t>F-1</t>
  </si>
  <si>
    <t>パシフィックレジデンス桜丘</t>
  </si>
  <si>
    <t>P-82</t>
  </si>
  <si>
    <t>L-13</t>
  </si>
  <si>
    <t>パシフィックレジデンス大井</t>
  </si>
  <si>
    <t>レジディア用賀</t>
    <rPh sb="5" eb="7">
      <t>ヨウガ</t>
    </rPh>
    <phoneticPr fontId="10"/>
  </si>
  <si>
    <t>現物</t>
    <rPh sb="0" eb="2">
      <t>ゲンブツ</t>
    </rPh>
    <phoneticPr fontId="10"/>
  </si>
  <si>
    <t>レジディアタワー中目黒</t>
    <rPh sb="8" eb="11">
      <t>ナカメグロ</t>
    </rPh>
    <phoneticPr fontId="10"/>
  </si>
  <si>
    <t>レジディア笹塚Ⅱ</t>
    <rPh sb="5" eb="7">
      <t>ササヅカ</t>
    </rPh>
    <phoneticPr fontId="10"/>
  </si>
  <si>
    <t>レジディア中落合</t>
    <rPh sb="5" eb="8">
      <t>ナカオチアイ</t>
    </rPh>
    <phoneticPr fontId="11"/>
  </si>
  <si>
    <t>アルティスコート南青山</t>
    <rPh sb="8" eb="11">
      <t>ミナミアオヤマ</t>
    </rPh>
    <phoneticPr fontId="11"/>
  </si>
  <si>
    <t>レジディア四谷三丁目</t>
    <rPh sb="5" eb="7">
      <t>ヨツヤ</t>
    </rPh>
    <rPh sb="7" eb="10">
      <t>サンチョウメ</t>
    </rPh>
    <phoneticPr fontId="11"/>
  </si>
  <si>
    <t>アプレパークス上野</t>
  </si>
  <si>
    <t>Jステージ方南町</t>
  </si>
  <si>
    <t>S-43</t>
  </si>
  <si>
    <t>レジディア門前仲町</t>
    <rPh sb="5" eb="9">
      <t>モンゼンナカチョウ</t>
    </rPh>
    <phoneticPr fontId="10"/>
  </si>
  <si>
    <t>レジディア御茶ノ水</t>
    <rPh sb="5" eb="7">
      <t>オチャ</t>
    </rPh>
    <rPh sb="8" eb="9">
      <t>ミズ</t>
    </rPh>
    <phoneticPr fontId="10"/>
  </si>
  <si>
    <t>レジディア中村橋</t>
    <rPh sb="5" eb="8">
      <t>ナカムラバシ</t>
    </rPh>
    <phoneticPr fontId="10"/>
  </si>
  <si>
    <t>レジディア勝どき</t>
    <rPh sb="5" eb="6">
      <t>カチ</t>
    </rPh>
    <phoneticPr fontId="10"/>
  </si>
  <si>
    <t>レジディア錦糸町Ⅲ</t>
    <rPh sb="5" eb="8">
      <t>キンシチョウ</t>
    </rPh>
    <phoneticPr fontId="10"/>
  </si>
  <si>
    <t>レジディア蒲田Ⅲ</t>
    <rPh sb="5" eb="7">
      <t>カマタ</t>
    </rPh>
    <phoneticPr fontId="10"/>
  </si>
  <si>
    <t>現物</t>
    <rPh sb="0" eb="2">
      <t>ゲンブツ</t>
    </rPh>
    <phoneticPr fontId="37"/>
  </si>
  <si>
    <t xml:space="preserve">レジディア志村坂上Ⅱ </t>
  </si>
  <si>
    <t xml:space="preserve">レジディア志村坂上Ⅲ </t>
  </si>
  <si>
    <t>レジディア大島</t>
    <rPh sb="5" eb="7">
      <t>オオシマ</t>
    </rPh>
    <phoneticPr fontId="11"/>
  </si>
  <si>
    <t>ストークマンション柏</t>
  </si>
  <si>
    <t>S-6</t>
  </si>
  <si>
    <t>ベルセーヌ南生田</t>
  </si>
  <si>
    <t>プレイアデ国立</t>
  </si>
  <si>
    <t>S-9</t>
  </si>
  <si>
    <t>プレイアデ川崎元木</t>
  </si>
  <si>
    <t>S-10</t>
  </si>
  <si>
    <t>プレイアデ国領</t>
  </si>
  <si>
    <t>S-13</t>
  </si>
  <si>
    <t>S-41</t>
  </si>
  <si>
    <t>パシフィックリビュー八王子</t>
  </si>
  <si>
    <t>レジディア南行徳</t>
    <rPh sb="5" eb="8">
      <t>ミナミギョウトク</t>
    </rPh>
    <phoneticPr fontId="10"/>
  </si>
  <si>
    <t>レジディア行徳</t>
    <rPh sb="5" eb="7">
      <t>ギョウトク</t>
    </rPh>
    <phoneticPr fontId="10"/>
  </si>
  <si>
    <t>ココファン日吉</t>
    <rPh sb="5" eb="7">
      <t>ヒヨシ</t>
    </rPh>
    <phoneticPr fontId="11"/>
  </si>
  <si>
    <t>R-1</t>
  </si>
  <si>
    <t>ロイヤル西本町</t>
  </si>
  <si>
    <t>ＧＲＡＳＳ　ＨＯＰＰＥＲ</t>
  </si>
  <si>
    <t>グラスホッパー</t>
  </si>
  <si>
    <t>吉塚AGビル6号館・7号館</t>
  </si>
  <si>
    <t>R-18</t>
  </si>
  <si>
    <t>パシフィックレジデンス向陽町</t>
  </si>
  <si>
    <t>R-22</t>
  </si>
  <si>
    <t>R-23</t>
  </si>
  <si>
    <t>R-28</t>
  </si>
  <si>
    <t>F-13</t>
  </si>
  <si>
    <t>パシフィックレジデンス堺東</t>
  </si>
  <si>
    <t>R-33</t>
  </si>
  <si>
    <t>F-23</t>
  </si>
  <si>
    <t>パシフィックレジデンス東山元町</t>
  </si>
  <si>
    <t>レジディア江戸堀</t>
    <rPh sb="5" eb="8">
      <t>エドボリ</t>
    </rPh>
    <phoneticPr fontId="11"/>
  </si>
  <si>
    <t>レジディア京町堀</t>
    <rPh sb="5" eb="8">
      <t>キョウマチボリ</t>
    </rPh>
    <phoneticPr fontId="10"/>
  </si>
  <si>
    <t>レジディア江坂</t>
    <rPh sb="5" eb="7">
      <t>エサカ</t>
    </rPh>
    <phoneticPr fontId="10"/>
  </si>
  <si>
    <t>レジディア西新</t>
    <rPh sb="5" eb="6">
      <t>ニシ</t>
    </rPh>
    <rPh sb="6" eb="7">
      <t>シン</t>
    </rPh>
    <phoneticPr fontId="10"/>
  </si>
  <si>
    <t>レジディア鶴舞</t>
    <rPh sb="5" eb="7">
      <t>ツルマイ</t>
    </rPh>
    <phoneticPr fontId="10"/>
  </si>
  <si>
    <t>レジディア神戸礒上</t>
    <rPh sb="5" eb="7">
      <t>コウベ</t>
    </rPh>
    <rPh sb="7" eb="8">
      <t>イソ</t>
    </rPh>
    <rPh sb="8" eb="9">
      <t>カミ</t>
    </rPh>
    <phoneticPr fontId="10"/>
  </si>
  <si>
    <t>レジディア都島Ⅰ・Ⅱ</t>
    <rPh sb="5" eb="7">
      <t>ミヤコジマ</t>
    </rPh>
    <phoneticPr fontId="11"/>
  </si>
  <si>
    <t>レジディアタワー仙台</t>
    <rPh sb="8" eb="10">
      <t>センダイ</t>
    </rPh>
    <phoneticPr fontId="11"/>
  </si>
  <si>
    <t>レジディア榴岡</t>
    <rPh sb="5" eb="7">
      <t>ツツジガオカ</t>
    </rPh>
    <phoneticPr fontId="11"/>
  </si>
  <si>
    <t>レジディア神戸元町</t>
    <rPh sb="5" eb="7">
      <t>コウベ</t>
    </rPh>
    <rPh sb="7" eb="9">
      <t>モトマチ</t>
    </rPh>
    <phoneticPr fontId="11"/>
  </si>
  <si>
    <t>レジディア仙台本町</t>
    <rPh sb="5" eb="7">
      <t>センダイ</t>
    </rPh>
    <rPh sb="7" eb="9">
      <t>ホンマチ</t>
    </rPh>
    <phoneticPr fontId="11"/>
  </si>
  <si>
    <t>レジディア仙台原ノ町</t>
    <rPh sb="5" eb="7">
      <t>センダイ</t>
    </rPh>
    <rPh sb="7" eb="8">
      <t>ハラ</t>
    </rPh>
    <rPh sb="9" eb="10">
      <t>マチ</t>
    </rPh>
    <phoneticPr fontId="11"/>
  </si>
  <si>
    <t>物　件　名</t>
  </si>
  <si>
    <t>アブレスト葛西</t>
  </si>
  <si>
    <t>部門合計</t>
    <phoneticPr fontId="44"/>
  </si>
  <si>
    <t>レジディア九段下</t>
    <phoneticPr fontId="44"/>
  </si>
  <si>
    <t>レジディア芝浦ＫＡＩＧＡＮ</t>
    <phoneticPr fontId="44"/>
  </si>
  <si>
    <t>レジディア市谷薬王寺</t>
    <phoneticPr fontId="44"/>
  </si>
  <si>
    <t>レジディア用賀</t>
    <phoneticPr fontId="44"/>
  </si>
  <si>
    <t>レジディア
中目黒Ⅱ</t>
    <phoneticPr fontId="44"/>
  </si>
  <si>
    <t>レジディア
四谷三丁目</t>
    <phoneticPr fontId="44"/>
  </si>
  <si>
    <t>レジディア文京湯島Ⅲ</t>
    <phoneticPr fontId="44"/>
  </si>
  <si>
    <t>レジディア文京本駒込</t>
    <phoneticPr fontId="44"/>
  </si>
  <si>
    <t>レジディア
池袋ウエスト</t>
    <phoneticPr fontId="44"/>
  </si>
  <si>
    <t>レジディア
大島</t>
    <phoneticPr fontId="44"/>
  </si>
  <si>
    <t>レジディア町屋</t>
  </si>
  <si>
    <t>レジディア上野池之端</t>
  </si>
  <si>
    <t>レジディア練馬</t>
    <rPh sb="5" eb="7">
      <t>ネリマ</t>
    </rPh>
    <phoneticPr fontId="9"/>
  </si>
  <si>
    <t>東京・ステューデントハウス日吉台</t>
    <phoneticPr fontId="44"/>
  </si>
  <si>
    <t>東京・スチューデントハウス和光 　</t>
    <phoneticPr fontId="44"/>
  </si>
  <si>
    <t>レジディア相模原</t>
    <rPh sb="5" eb="8">
      <t>サガミハラ</t>
    </rPh>
    <phoneticPr fontId="9"/>
  </si>
  <si>
    <t>レジディア横濱馬車道</t>
    <rPh sb="5" eb="10">
      <t>ヨコハマバシャミチ</t>
    </rPh>
    <phoneticPr fontId="9"/>
  </si>
  <si>
    <t>レジディア本厚木</t>
    <rPh sb="5" eb="8">
      <t>ホンアツギ</t>
    </rPh>
    <phoneticPr fontId="44"/>
  </si>
  <si>
    <t>レジディア久屋大通</t>
    <phoneticPr fontId="44"/>
  </si>
  <si>
    <t>レジディア仙台宮町</t>
    <phoneticPr fontId="44"/>
  </si>
  <si>
    <t>レジディア広瀬通</t>
    <phoneticPr fontId="44"/>
  </si>
  <si>
    <t>レジディア新大阪</t>
    <rPh sb="5" eb="8">
      <t>シンオオサカ</t>
    </rPh>
    <phoneticPr fontId="52"/>
  </si>
  <si>
    <t>レジディア岡山駅前</t>
    <rPh sb="5" eb="7">
      <t>オカヤマ</t>
    </rPh>
    <rPh sb="7" eb="9">
      <t>エキマエ</t>
    </rPh>
    <phoneticPr fontId="9"/>
  </si>
  <si>
    <t>レジディア京都岡崎</t>
    <rPh sb="5" eb="7">
      <t>キョウト</t>
    </rPh>
    <rPh sb="7" eb="9">
      <t>オカザキ</t>
    </rPh>
    <phoneticPr fontId="9"/>
  </si>
  <si>
    <t>レジディア仙台一番町</t>
    <rPh sb="5" eb="7">
      <t>センダイ</t>
    </rPh>
    <rPh sb="7" eb="10">
      <t>イチバンチョウ</t>
    </rPh>
    <phoneticPr fontId="9"/>
  </si>
  <si>
    <t>レジディア北二条イーストⅡ</t>
    <rPh sb="5" eb="6">
      <t>キタ</t>
    </rPh>
    <rPh sb="6" eb="8">
      <t>２ジョウ</t>
    </rPh>
    <phoneticPr fontId="9"/>
  </si>
  <si>
    <t>レジディア高宮</t>
    <rPh sb="5" eb="7">
      <t>タカミヤ</t>
    </rPh>
    <phoneticPr fontId="9"/>
  </si>
  <si>
    <t>レジディア桑園</t>
    <rPh sb="5" eb="7">
      <t>ソウエン</t>
    </rPh>
    <phoneticPr fontId="9"/>
  </si>
  <si>
    <t>レジディア天神</t>
    <rPh sb="5" eb="7">
      <t>テンジン</t>
    </rPh>
    <phoneticPr fontId="9"/>
  </si>
  <si>
    <t>レジディア薬院大通</t>
    <rPh sb="5" eb="7">
      <t>ヤクイン</t>
    </rPh>
    <rPh sb="7" eb="8">
      <t>オオ</t>
    </rPh>
    <rPh sb="8" eb="9">
      <t>ドオリ</t>
    </rPh>
    <phoneticPr fontId="9"/>
  </si>
  <si>
    <t>レジディア警固</t>
    <rPh sb="5" eb="7">
      <t>ケゴ</t>
    </rPh>
    <phoneticPr fontId="9"/>
  </si>
  <si>
    <t>(A)賃貸事業収入　小計</t>
    <phoneticPr fontId="44"/>
  </si>
  <si>
    <t>(B)賃貸事業費用　小計</t>
    <phoneticPr fontId="44"/>
  </si>
  <si>
    <t>管理業務等委託費用</t>
    <phoneticPr fontId="44"/>
  </si>
  <si>
    <t>水道光熱費</t>
    <phoneticPr fontId="44"/>
  </si>
  <si>
    <t>修繕費</t>
    <phoneticPr fontId="44"/>
  </si>
  <si>
    <t>損害保険料</t>
    <phoneticPr fontId="44"/>
  </si>
  <si>
    <t>信託報酬</t>
    <phoneticPr fontId="44"/>
  </si>
  <si>
    <t>減価償却費</t>
    <phoneticPr fontId="44"/>
  </si>
  <si>
    <t>(C)賃貸事業損益＝(A)－(B)</t>
    <phoneticPr fontId="44"/>
  </si>
  <si>
    <t>1009</t>
    <phoneticPr fontId="44"/>
  </si>
  <si>
    <t>1010</t>
    <phoneticPr fontId="44"/>
  </si>
  <si>
    <t>1100</t>
  </si>
  <si>
    <t>1101</t>
  </si>
  <si>
    <t>1102</t>
  </si>
  <si>
    <t>2072</t>
  </si>
  <si>
    <t>2073</t>
  </si>
  <si>
    <t>2074</t>
  </si>
  <si>
    <t>2075</t>
  </si>
  <si>
    <t>2076</t>
  </si>
  <si>
    <t>2077</t>
  </si>
  <si>
    <t>2078</t>
  </si>
  <si>
    <t>3030</t>
  </si>
  <si>
    <t>3031</t>
  </si>
  <si>
    <t>3032</t>
  </si>
  <si>
    <t>4059</t>
  </si>
  <si>
    <t>4060</t>
  </si>
  <si>
    <t>4061</t>
  </si>
  <si>
    <t>4062</t>
  </si>
  <si>
    <t>4063</t>
  </si>
  <si>
    <t>4064</t>
  </si>
  <si>
    <t>4065</t>
  </si>
  <si>
    <t>4066</t>
  </si>
  <si>
    <t>4067</t>
  </si>
  <si>
    <t>4068</t>
  </si>
  <si>
    <t>4069</t>
  </si>
  <si>
    <t>4070</t>
  </si>
  <si>
    <t>部門合計</t>
    <phoneticPr fontId="44"/>
  </si>
  <si>
    <t>レジディア芝浦ＫＡＩＧＡＮ</t>
    <phoneticPr fontId="44"/>
  </si>
  <si>
    <t>レジディア用賀</t>
    <phoneticPr fontId="44"/>
  </si>
  <si>
    <t>レジディア
池袋ウエスト</t>
    <phoneticPr fontId="44"/>
  </si>
  <si>
    <t>レジディア
大島</t>
    <phoneticPr fontId="44"/>
  </si>
  <si>
    <t>レジディア広瀬通</t>
    <phoneticPr fontId="44"/>
  </si>
  <si>
    <t>(A)賃貸事業収入　小計</t>
    <phoneticPr fontId="44"/>
  </si>
  <si>
    <t>(B)賃貸事業費用　小計</t>
    <phoneticPr fontId="44"/>
  </si>
  <si>
    <t>管理業務等委託費用</t>
    <phoneticPr fontId="44"/>
  </si>
  <si>
    <t>水道光熱費</t>
    <phoneticPr fontId="44"/>
  </si>
  <si>
    <t>修繕費</t>
    <phoneticPr fontId="44"/>
  </si>
  <si>
    <t>損害保険料</t>
    <phoneticPr fontId="44"/>
  </si>
  <si>
    <t>減価償却費</t>
    <phoneticPr fontId="44"/>
  </si>
  <si>
    <t>(C)賃貸事業損益＝(A)－(B)</t>
    <phoneticPr fontId="44"/>
  </si>
  <si>
    <t>1001～1999</t>
    <phoneticPr fontId="44"/>
  </si>
  <si>
    <t>2001～2999</t>
    <phoneticPr fontId="44"/>
  </si>
  <si>
    <t>3001～3999</t>
    <phoneticPr fontId="44"/>
  </si>
  <si>
    <t>4001～4999</t>
    <phoneticPr fontId="44"/>
  </si>
  <si>
    <t>2001～2999</t>
    <phoneticPr fontId="44"/>
  </si>
  <si>
    <t>4001～4999</t>
    <phoneticPr fontId="44"/>
  </si>
  <si>
    <t>部門合計</t>
    <phoneticPr fontId="44"/>
  </si>
  <si>
    <t>タイプＰ</t>
    <phoneticPr fontId="44"/>
  </si>
  <si>
    <t>タイプＣ</t>
    <phoneticPr fontId="44"/>
  </si>
  <si>
    <t>タイプＲ</t>
    <phoneticPr fontId="44"/>
  </si>
  <si>
    <t>タイプＣ</t>
    <phoneticPr fontId="44"/>
  </si>
  <si>
    <t>タイプＳ</t>
    <phoneticPr fontId="44"/>
  </si>
  <si>
    <t>タイプＲ</t>
    <phoneticPr fontId="44"/>
  </si>
  <si>
    <t>(A)賃貸事業収入　小計</t>
    <phoneticPr fontId="44"/>
  </si>
  <si>
    <t>水道光熱費</t>
    <phoneticPr fontId="44"/>
  </si>
  <si>
    <t>P-10</t>
    <phoneticPr fontId="44"/>
  </si>
  <si>
    <t>P-100</t>
    <phoneticPr fontId="44"/>
  </si>
  <si>
    <t>P-101</t>
    <phoneticPr fontId="44"/>
  </si>
  <si>
    <t>P-102</t>
    <phoneticPr fontId="44"/>
  </si>
  <si>
    <t>S-30</t>
    <phoneticPr fontId="44"/>
  </si>
  <si>
    <t>R-40</t>
    <phoneticPr fontId="44"/>
  </si>
  <si>
    <t>S-32</t>
    <phoneticPr fontId="44"/>
  </si>
  <si>
    <t>自 2014年 期首振戻  1日  至 2015年 期末整理 31日</t>
  </si>
  <si>
    <t>アドバンス･レジデンス投資法人(第7期～第9期)</t>
  </si>
  <si>
    <t>レジディア恵比寿Ⅲ</t>
  </si>
  <si>
    <t>レジディア新宿御苑</t>
  </si>
  <si>
    <t>レジディア東日本橋</t>
  </si>
  <si>
    <t>レジディア中野</t>
  </si>
  <si>
    <t>レジディア荻窪Ⅱ</t>
  </si>
  <si>
    <t>レジディア南雪谷</t>
  </si>
  <si>
    <t>レジディア本厚木</t>
  </si>
  <si>
    <t>レジディア新大阪</t>
  </si>
  <si>
    <t>レジディア白壁</t>
  </si>
  <si>
    <t>建設仮勘定</t>
  </si>
  <si>
    <t>土地</t>
  </si>
  <si>
    <t>日付</t>
    <rPh sb="0" eb="2">
      <t>ヒヅケ</t>
    </rPh>
    <phoneticPr fontId="44"/>
  </si>
  <si>
    <t>借方</t>
    <rPh sb="0" eb="2">
      <t>カリカタ</t>
    </rPh>
    <phoneticPr fontId="44"/>
  </si>
  <si>
    <t>貸方</t>
    <rPh sb="0" eb="2">
      <t>カシカタ</t>
    </rPh>
    <phoneticPr fontId="44"/>
  </si>
  <si>
    <t>相手先</t>
    <rPh sb="0" eb="3">
      <t>アイテサキ</t>
    </rPh>
    <phoneticPr fontId="44"/>
  </si>
  <si>
    <t>摘要</t>
    <rPh sb="0" eb="2">
      <t>テキヨウ</t>
    </rPh>
    <phoneticPr fontId="44"/>
  </si>
  <si>
    <t>部門番号</t>
    <rPh sb="0" eb="2">
      <t>ブモン</t>
    </rPh>
    <rPh sb="2" eb="4">
      <t>バンゴウ</t>
    </rPh>
    <phoneticPr fontId="44"/>
  </si>
  <si>
    <t>部門名</t>
    <rPh sb="0" eb="2">
      <t>ブモン</t>
    </rPh>
    <rPh sb="2" eb="3">
      <t>メイ</t>
    </rPh>
    <phoneticPr fontId="44"/>
  </si>
  <si>
    <t>勘定コード</t>
    <rPh sb="0" eb="2">
      <t>カンジョウ</t>
    </rPh>
    <phoneticPr fontId="44"/>
  </si>
  <si>
    <t>勘定科目名</t>
    <rPh sb="0" eb="2">
      <t>カンジョウ</t>
    </rPh>
    <rPh sb="2" eb="4">
      <t>カモク</t>
    </rPh>
    <rPh sb="4" eb="5">
      <t>メイ</t>
    </rPh>
    <phoneticPr fontId="44"/>
  </si>
  <si>
    <t>補助コード</t>
    <rPh sb="0" eb="2">
      <t>ホジョ</t>
    </rPh>
    <phoneticPr fontId="44"/>
  </si>
  <si>
    <t>補助科目名</t>
    <rPh sb="0" eb="2">
      <t>ホジョ</t>
    </rPh>
    <rPh sb="2" eb="5">
      <t>カモクメイ</t>
    </rPh>
    <phoneticPr fontId="44"/>
  </si>
  <si>
    <t>税コード</t>
    <rPh sb="0" eb="1">
      <t>ゼイ</t>
    </rPh>
    <phoneticPr fontId="44"/>
  </si>
  <si>
    <t>本体金額</t>
    <rPh sb="0" eb="2">
      <t>ホンタイ</t>
    </rPh>
    <rPh sb="2" eb="4">
      <t>キンガク</t>
    </rPh>
    <phoneticPr fontId="44"/>
  </si>
  <si>
    <t>消費税額</t>
    <rPh sb="0" eb="3">
      <t>ショウヒゼイ</t>
    </rPh>
    <rPh sb="3" eb="4">
      <t>ガク</t>
    </rPh>
    <phoneticPr fontId="44"/>
  </si>
  <si>
    <t>不</t>
    <rPh sb="0" eb="1">
      <t>フ</t>
    </rPh>
    <phoneticPr fontId="44"/>
  </si>
  <si>
    <t>000098</t>
  </si>
  <si>
    <t>取得原価振替</t>
    <rPh sb="0" eb="2">
      <t>シュトク</t>
    </rPh>
    <rPh sb="2" eb="4">
      <t>ゲンカ</t>
    </rPh>
    <rPh sb="4" eb="6">
      <t>フリカエ</t>
    </rPh>
    <phoneticPr fontId="38"/>
  </si>
  <si>
    <t>000099</t>
  </si>
  <si>
    <t>取得関連費用</t>
  </si>
  <si>
    <t>売却額</t>
    <rPh sb="0" eb="3">
      <t>バイキャクガク</t>
    </rPh>
    <phoneticPr fontId="114"/>
  </si>
  <si>
    <t>原価</t>
    <rPh sb="0" eb="2">
      <t>ゲンカ</t>
    </rPh>
    <phoneticPr fontId="114"/>
  </si>
  <si>
    <t>その他</t>
    <rPh sb="2" eb="3">
      <t>タ</t>
    </rPh>
    <phoneticPr fontId="114"/>
  </si>
  <si>
    <t>損益</t>
    <rPh sb="0" eb="2">
      <t>ソンエキ</t>
    </rPh>
    <phoneticPr fontId="114"/>
  </si>
  <si>
    <t>不動産売却損失</t>
  </si>
  <si>
    <t>益</t>
    <rPh sb="0" eb="1">
      <t>エキ</t>
    </rPh>
    <phoneticPr fontId="114"/>
  </si>
  <si>
    <t>損</t>
    <rPh sb="0" eb="1">
      <t>ソン</t>
    </rPh>
    <phoneticPr fontId="114"/>
  </si>
  <si>
    <t>不動産等売却益</t>
  </si>
  <si>
    <t>P-103</t>
  </si>
  <si>
    <t>P-104</t>
  </si>
  <si>
    <t>P-105</t>
  </si>
  <si>
    <t>P-106</t>
  </si>
  <si>
    <t>レジディア南品川</t>
    <rPh sb="5" eb="8">
      <t>ミナミシナガワ</t>
    </rPh>
    <phoneticPr fontId="44"/>
  </si>
  <si>
    <t>チェスターコート御茶ノ水</t>
    <rPh sb="8" eb="10">
      <t>オチャ</t>
    </rPh>
    <rPh sb="11" eb="12">
      <t>ミズ</t>
    </rPh>
    <phoneticPr fontId="44"/>
  </si>
  <si>
    <t>レジディア神田岩本町Ⅱ</t>
    <phoneticPr fontId="44"/>
  </si>
  <si>
    <t>レジディア品川</t>
    <rPh sb="5" eb="7">
      <t>シナガワ</t>
    </rPh>
    <phoneticPr fontId="44"/>
  </si>
  <si>
    <t>C-79</t>
  </si>
  <si>
    <t>C-80</t>
  </si>
  <si>
    <t>C-81</t>
  </si>
  <si>
    <t>C-82</t>
  </si>
  <si>
    <t>C-83</t>
  </si>
  <si>
    <t>レジディア日本橋馬喰町Ⅲ</t>
    <phoneticPr fontId="44"/>
  </si>
  <si>
    <t>レジディア日本橋馬喰町Ⅱ</t>
    <phoneticPr fontId="44"/>
  </si>
  <si>
    <t>レジディア大森Ⅲ</t>
    <rPh sb="5" eb="7">
      <t>オオモリ</t>
    </rPh>
    <phoneticPr fontId="44"/>
  </si>
  <si>
    <t>レジディア秋葉原</t>
    <rPh sb="5" eb="8">
      <t>アキハバラ</t>
    </rPh>
    <phoneticPr fontId="44"/>
  </si>
  <si>
    <t>レジディア浅草吾妻橋</t>
    <rPh sb="5" eb="7">
      <t>アサクサ</t>
    </rPh>
    <rPh sb="7" eb="9">
      <t>アズマ</t>
    </rPh>
    <rPh sb="9" eb="10">
      <t>バシ</t>
    </rPh>
    <phoneticPr fontId="44"/>
  </si>
  <si>
    <t>※C-55レジディア南千住、C-65レジディアタワー上池袋及びS-29ココファン日吉の土地簿価には信託借地権の金額を記載しております。なお、信託借地権の償却については、減価償却累計額に含めております。</t>
    <rPh sb="10" eb="13">
      <t>ミナミセンジュ</t>
    </rPh>
    <rPh sb="26" eb="29">
      <t>カミイケブクロ</t>
    </rPh>
    <rPh sb="29" eb="30">
      <t>オヨ</t>
    </rPh>
    <rPh sb="40" eb="42">
      <t>ヒヨシ</t>
    </rPh>
    <rPh sb="43" eb="45">
      <t>トチ</t>
    </rPh>
    <rPh sb="45" eb="47">
      <t>ボカ</t>
    </rPh>
    <rPh sb="49" eb="51">
      <t>シンタク</t>
    </rPh>
    <rPh sb="51" eb="54">
      <t>シャクチケン</t>
    </rPh>
    <rPh sb="55" eb="57">
      <t>キンガク</t>
    </rPh>
    <rPh sb="58" eb="60">
      <t>キサイ</t>
    </rPh>
    <rPh sb="70" eb="72">
      <t>シンタク</t>
    </rPh>
    <rPh sb="72" eb="75">
      <t>シャクチケン</t>
    </rPh>
    <rPh sb="76" eb="78">
      <t>ショウキャク</t>
    </rPh>
    <rPh sb="84" eb="86">
      <t>ゲンカ</t>
    </rPh>
    <rPh sb="86" eb="88">
      <t>ショウキャク</t>
    </rPh>
    <rPh sb="88" eb="90">
      <t>ルイケイ</t>
    </rPh>
    <rPh sb="90" eb="91">
      <t>ガク</t>
    </rPh>
    <rPh sb="92" eb="93">
      <t>フク</t>
    </rPh>
    <phoneticPr fontId="44"/>
  </si>
  <si>
    <t>P-107</t>
  </si>
  <si>
    <t>レジディア代々木Ⅱ</t>
    <rPh sb="5" eb="8">
      <t>ヨヨギ</t>
    </rPh>
    <phoneticPr fontId="44"/>
  </si>
  <si>
    <t>R-71</t>
  </si>
  <si>
    <t>レジディア栄</t>
    <rPh sb="5" eb="6">
      <t>サカエ</t>
    </rPh>
    <phoneticPr fontId="44"/>
  </si>
  <si>
    <t>P-108</t>
  </si>
  <si>
    <t>P-109</t>
  </si>
  <si>
    <t>C-84</t>
  </si>
  <si>
    <t>C-85</t>
  </si>
  <si>
    <t>レジディア船橋Ⅲ</t>
    <rPh sb="5" eb="7">
      <t>フナバシ</t>
    </rPh>
    <phoneticPr fontId="9"/>
  </si>
  <si>
    <t>レジディア文京本郷Ⅲ</t>
    <rPh sb="5" eb="7">
      <t>ブンキョウ</t>
    </rPh>
    <rPh sb="7" eb="9">
      <t>ホンゴウ</t>
    </rPh>
    <phoneticPr fontId="9"/>
  </si>
  <si>
    <t>レジディア新御徒町Ⅱ</t>
    <phoneticPr fontId="9"/>
  </si>
  <si>
    <t>レジディア中延Ⅱ</t>
    <rPh sb="5" eb="7">
      <t>ナカノブ</t>
    </rPh>
    <phoneticPr fontId="9"/>
  </si>
  <si>
    <t>レジディア御茶ノ水Ⅱ</t>
    <rPh sb="5" eb="7">
      <t>オチャ</t>
    </rPh>
    <rPh sb="8" eb="9">
      <t>ミズ</t>
    </rPh>
    <phoneticPr fontId="9"/>
  </si>
  <si>
    <t>レジディア三宿</t>
    <rPh sb="5" eb="7">
      <t>ミシュク</t>
    </rPh>
    <phoneticPr fontId="9"/>
  </si>
  <si>
    <t>R-73</t>
    <phoneticPr fontId="44"/>
  </si>
  <si>
    <t>レジディア千里万博公園</t>
    <rPh sb="5" eb="7">
      <t>センリ</t>
    </rPh>
    <rPh sb="7" eb="9">
      <t>バンパク</t>
    </rPh>
    <rPh sb="9" eb="11">
      <t>コウエン</t>
    </rPh>
    <phoneticPr fontId="9"/>
  </si>
  <si>
    <t>R-72</t>
    <phoneticPr fontId="44"/>
  </si>
  <si>
    <t>レジディア千里藤白台</t>
    <rPh sb="5" eb="7">
      <t>センリ</t>
    </rPh>
    <rPh sb="7" eb="10">
      <t>フジシロダイ</t>
    </rPh>
    <phoneticPr fontId="9"/>
  </si>
  <si>
    <t>C-86</t>
  </si>
  <si>
    <t>C-87</t>
  </si>
  <si>
    <t>レジディア高円寺</t>
    <phoneticPr fontId="9"/>
  </si>
  <si>
    <t>レジディア亀戸</t>
    <phoneticPr fontId="9"/>
  </si>
  <si>
    <t>P-62</t>
    <phoneticPr fontId="44"/>
  </si>
  <si>
    <t>資本的支出
等累計額</t>
  </si>
  <si>
    <t>建設仮勘定
累計額</t>
  </si>
  <si>
    <t>減損損失
累計額</t>
  </si>
  <si>
    <t>R-74</t>
    <phoneticPr fontId="44"/>
  </si>
  <si>
    <t>レジディア札幌駅ノース</t>
    <rPh sb="5" eb="8">
      <t>サッポロエキ</t>
    </rPh>
    <phoneticPr fontId="44"/>
  </si>
  <si>
    <t>第16期末簿価</t>
  </si>
  <si>
    <t>C-88</t>
  </si>
  <si>
    <t>C-89</t>
  </si>
  <si>
    <t>R-75</t>
  </si>
  <si>
    <t>P-110</t>
    <phoneticPr fontId="44"/>
  </si>
  <si>
    <t>レジディア蒲田Ⅴ</t>
    <rPh sb="5" eb="7">
      <t>カマタ</t>
    </rPh>
    <phoneticPr fontId="44"/>
  </si>
  <si>
    <t>レジディア蒲田Ⅳ</t>
    <rPh sb="2" eb="7">
      <t>カマタ</t>
    </rPh>
    <phoneticPr fontId="44"/>
  </si>
  <si>
    <t>S-34</t>
    <phoneticPr fontId="44"/>
  </si>
  <si>
    <t>レジディア船橋Ⅳ</t>
    <rPh sb="5" eb="7">
      <t>フナバシ</t>
    </rPh>
    <phoneticPr fontId="44"/>
  </si>
  <si>
    <t>レジディア比治山公園</t>
    <rPh sb="5" eb="10">
      <t>ヒジヤマコウエン</t>
    </rPh>
    <phoneticPr fontId="44"/>
  </si>
  <si>
    <t>その他資産計上
累計額</t>
    <rPh sb="2" eb="5">
      <t>タシサン</t>
    </rPh>
    <rPh sb="5" eb="7">
      <t>ケイジョウ</t>
    </rPh>
    <rPh sb="8" eb="11">
      <t>ルイケイガク</t>
    </rPh>
    <phoneticPr fontId="44"/>
  </si>
  <si>
    <t>アドバンス・レジデンス投資法人【第17期】（2018年8月1日～2019年1月31日）</t>
    <rPh sb="16" eb="17">
      <t>ダイ</t>
    </rPh>
    <rPh sb="19" eb="20">
      <t>キ</t>
    </rPh>
    <rPh sb="26" eb="27">
      <t>ネン</t>
    </rPh>
    <rPh sb="28" eb="29">
      <t>ガツ</t>
    </rPh>
    <rPh sb="30" eb="31">
      <t>ヒ</t>
    </rPh>
    <rPh sb="36" eb="37">
      <t>ネン</t>
    </rPh>
    <rPh sb="38" eb="39">
      <t>ガツ</t>
    </rPh>
    <rPh sb="41" eb="42">
      <t>ヒ</t>
    </rPh>
    <phoneticPr fontId="44"/>
  </si>
  <si>
    <t>期中取得</t>
    <rPh sb="0" eb="2">
      <t>キチュウ</t>
    </rPh>
    <rPh sb="2" eb="4">
      <t>シュトク</t>
    </rPh>
    <phoneticPr fontId="44"/>
  </si>
  <si>
    <t>新ADR</t>
    <rPh sb="0" eb="1">
      <t>シン</t>
    </rPh>
    <phoneticPr fontId="48"/>
  </si>
  <si>
    <t>レジディア北二条イーストⅢ</t>
    <rPh sb="5" eb="8">
      <t>キタニジョウ</t>
    </rPh>
    <phoneticPr fontId="48"/>
  </si>
  <si>
    <t>R-76</t>
  </si>
  <si>
    <t>第17期末
資本的支出等</t>
  </si>
  <si>
    <t>第17期末
建設仮勘定</t>
  </si>
  <si>
    <t>第17期末
その他資産計上</t>
    <rPh sb="8" eb="9">
      <t>タ</t>
    </rPh>
    <rPh sb="9" eb="11">
      <t>シサン</t>
    </rPh>
    <rPh sb="11" eb="13">
      <t>ケイジョウ</t>
    </rPh>
    <phoneticPr fontId="44"/>
  </si>
  <si>
    <t>第17期末
除却・売却</t>
  </si>
  <si>
    <t>第17期末
減損損失</t>
  </si>
  <si>
    <t>第17期末
減価償却</t>
    <phoneticPr fontId="44"/>
  </si>
  <si>
    <t>第17期末簿価</t>
    <phoneticPr fontId="44"/>
  </si>
</sst>
</file>

<file path=xl/styles.xml><?xml version="1.0" encoding="utf-8"?>
<styleSheet xmlns="http://schemas.openxmlformats.org/spreadsheetml/2006/main" xmlns:mc="http://schemas.openxmlformats.org/markup-compatibility/2006" xmlns:x14ac="http://schemas.microsoft.com/office/spreadsheetml/2009/9/ac" mc:Ignorable="x14ac">
  <numFmts count="53">
    <numFmt numFmtId="5" formatCode="&quot;¥&quot;#,##0;&quot;¥&quot;\-#,##0"/>
    <numFmt numFmtId="8" formatCode="&quot;¥&quot;#,##0.00;[Red]&quot;¥&quot;\-#,##0.00"/>
    <numFmt numFmtId="24" formatCode="\$#,##0_);[Red]\(\$#,##0\)"/>
    <numFmt numFmtId="25" formatCode="\$#,##0.00_);\(\$#,##0.00\)"/>
    <numFmt numFmtId="176" formatCode="&quot;(&quot;0%&quot;)   &quot;;[Red]\-&quot;(&quot;0%&quot;)   &quot;;&quot;－    &quot;"/>
    <numFmt numFmtId="177" formatCode="&quot;(&quot;0.00%&quot;)   &quot;;[Red]\-&quot;(&quot;0.00%&quot;)   &quot;;&quot;－    &quot;"/>
    <numFmt numFmtId="178" formatCode="0.00%;[Red]\-0.00%;&quot;－&quot;"/>
    <numFmt numFmtId="179" formatCode="_-* #,##0_-;\-* #,##0_-;_-* &quot;-&quot;_-;_-@_-"/>
    <numFmt numFmtId="180" formatCode="_-* #,##0.00_-;\-* #,##0.00_-;_-* &quot;-&quot;??_-;_-@_-"/>
    <numFmt numFmtId="181" formatCode="#,##0.0_);\(#,##0.0\)"/>
    <numFmt numFmtId="182" formatCode="&quot;¥&quot;_(#,##0.00_);&quot;¥&quot;\(#,##0.00\)"/>
    <numFmt numFmtId="183" formatCode="#,##0.0_)\x;\(#,##0.0\)\x"/>
    <numFmt numFmtId="184" formatCode="#,##0.0_)_x;\(#,##0.0\)_x"/>
    <numFmt numFmtId="185" formatCode="0.0_)\%;\(0.0\)\%"/>
    <numFmt numFmtId="186" formatCode="#,##0.0_)_%;\(#,##0.0\)_%"/>
    <numFmt numFmtId="187" formatCode="#\ ?/8"/>
    <numFmt numFmtId="188" formatCode="#,##0;\-#,##0;&quot;-&quot;"/>
    <numFmt numFmtId="189" formatCode="#,##0.00;\-#,##0.00;&quot;-&quot;"/>
    <numFmt numFmtId="190" formatCode="#,##0%;\-#,##0%;&quot;- &quot;"/>
    <numFmt numFmtId="191" formatCode="#,##0.0%;\-#,##0.0%;&quot;- &quot;"/>
    <numFmt numFmtId="192" formatCode="#,##0.00%;\-#,##0.00%;&quot;- &quot;"/>
    <numFmt numFmtId="193" formatCode="#,##0.0;\-#,##0.0;&quot;-&quot;"/>
    <numFmt numFmtId="194" formatCode="_-&quot;$&quot;* #,##0_-;\-&quot;$&quot;* #,##0_-;_-&quot;$&quot;* &quot;-&quot;_-;_-@_-"/>
    <numFmt numFmtId="195" formatCode="_-&quot;$&quot;* #,##0.00_-;\-&quot;$&quot;* #,##0.00_-;_-&quot;$&quot;* &quot;-&quot;??_-;_-@_-"/>
    <numFmt numFmtId="196" formatCode="_([$€-2]* #,##0.00_);_([$€-2]* \(#,##0.00\);_([$€-2]* &quot;-&quot;??_)"/>
    <numFmt numFmtId="197" formatCode="#,##0_ "/>
    <numFmt numFmtId="198" formatCode="&quot;[&quot;@&quot;]&quot;"/>
    <numFmt numFmtId="199" formatCode="_(* #,##0_);_(* \(#,##0\);_(* &quot;-&quot;_);_(@_)"/>
    <numFmt numFmtId="200" formatCode="_(&quot;$&quot;* #,##0_);_(&quot;$&quot;* \(#,##0\);_(&quot;$&quot;* &quot;-&quot;_);_(@_)"/>
    <numFmt numFmtId="201" formatCode="0.000000000"/>
    <numFmt numFmtId="202" formatCode="m/yy"/>
    <numFmt numFmtId="203" formatCode="General_)"/>
    <numFmt numFmtId="204" formatCode="000000000"/>
    <numFmt numFmtId="205" formatCode="000"/>
    <numFmt numFmtId="206" formatCode="&quot;$&quot;#,##0_);\(&quot;$&quot;#,##0\)"/>
    <numFmt numFmtId="207" formatCode="&quot;$&quot;#,##0.0_);\(&quot;$&quot;#,##0.0\)"/>
    <numFmt numFmtId="208" formatCode="&quot;¥&quot;#,##0_);\(&quot;¥&quot;#,##0\)"/>
    <numFmt numFmtId="209" formatCode="mm/dd"/>
    <numFmt numFmtId="210" formatCode="_-* #,##0\ _D_M_-;\-* #,##0\ _D_M_-;_-* &quot;-&quot;\ _D_M_-;_-@_-"/>
    <numFmt numFmtId="211" formatCode="_-* #,##0.00\ _D_M_-;\-* #,##0.00\ _D_M_-;_-* &quot;-&quot;??\ _D_M_-;_-@_-"/>
    <numFmt numFmtId="212" formatCode="_-* #,##0\ &quot;DM&quot;_-;\-* #,##0\ &quot;DM&quot;_-;_-* &quot;-&quot;\ &quot;DM&quot;_-;_-@_-"/>
    <numFmt numFmtId="213" formatCode="_-* #,##0.00\ &quot;DM&quot;_-;\-* #,##0.00\ &quot;DM&quot;_-;_-* &quot;-&quot;??\ &quot;DM&quot;_-;_-@_-"/>
    <numFmt numFmtId="214" formatCode="#,##0.0\x_);\(#,##0.0\x\);#,##0.0\x_);@_)"/>
    <numFmt numFmtId="215" formatCode="0.0%"/>
    <numFmt numFmtId="216" formatCode="#,##0.0\%_);\(#,##0.0\%\);#,##0.0\%_);@_)"/>
    <numFmt numFmtId="217" formatCode="mm/dd/yy"/>
    <numFmt numFmtId="218" formatCode="#,##0.000_ ;[Red]\-#,##0.000\ "/>
    <numFmt numFmtId="219" formatCode="0_);[Red]\(0\)"/>
    <numFmt numFmtId="220" formatCode="#,##0;[Red]\-#,##0;\-"/>
    <numFmt numFmtId="221" formatCode="#,##0_);[Red]\(#,##0\)"/>
    <numFmt numFmtId="222" formatCode="0000"/>
    <numFmt numFmtId="223" formatCode="[$-411]&quot;＜&quot;&quot;平&quot;&quot;成&quot;e&quot;年&quot;m&quot;月&quot;d&quot;日&quot;&quot;付&quot;&quot;仕訳&quot;&quot;＞&quot;"/>
    <numFmt numFmtId="224" formatCode="yyyy/mm/dd"/>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8"/>
      <name val="Arial"/>
      <family val="2"/>
    </font>
    <font>
      <sz val="10"/>
      <color indexed="8"/>
      <name val="Arial"/>
      <family val="2"/>
    </font>
    <font>
      <sz val="10"/>
      <name val="Arial"/>
      <family val="2"/>
    </font>
    <font>
      <sz val="10"/>
      <color indexed="12"/>
      <name val="Arial"/>
      <family val="2"/>
    </font>
    <font>
      <sz val="12"/>
      <name val="Arial"/>
      <family val="2"/>
    </font>
    <font>
      <b/>
      <sz val="12"/>
      <name val="Arial"/>
      <family val="2"/>
    </font>
    <font>
      <sz val="10"/>
      <color indexed="14"/>
      <name val="Arial"/>
      <family val="2"/>
    </font>
    <font>
      <sz val="12"/>
      <name val="標準明朝"/>
      <family val="1"/>
      <charset val="128"/>
    </font>
    <font>
      <sz val="10"/>
      <color indexed="10"/>
      <name val="Arial"/>
      <family val="2"/>
    </font>
    <font>
      <b/>
      <sz val="11"/>
      <name val="Helv"/>
      <family val="2"/>
    </font>
    <font>
      <b/>
      <i/>
      <sz val="14"/>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ゴシック"/>
      <family val="3"/>
      <charset val="128"/>
    </font>
    <font>
      <sz val="11"/>
      <color indexed="52"/>
      <name val="ＭＳ Ｐゴシック"/>
      <family val="3"/>
      <charset val="128"/>
    </font>
    <font>
      <sz val="11"/>
      <color indexed="20"/>
      <name val="ＭＳ Ｐゴシック"/>
      <family val="3"/>
      <charset val="128"/>
    </font>
    <font>
      <sz val="10"/>
      <name val="ＭＳ 明朝"/>
      <family val="1"/>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4"/>
      <name val="ＭＳ Ｐゴシック"/>
      <family val="3"/>
      <charset val="128"/>
    </font>
    <font>
      <b/>
      <sz val="11"/>
      <color indexed="8"/>
      <name val="ＭＳ Ｐゴシック"/>
      <family val="3"/>
      <charset val="128"/>
    </font>
    <font>
      <b/>
      <sz val="11"/>
      <color indexed="63"/>
      <name val="ＭＳ Ｐゴシック"/>
      <family val="3"/>
      <charset val="128"/>
    </font>
    <font>
      <sz val="11"/>
      <name val="ＭＳ 明朝"/>
      <family val="1"/>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4"/>
      <name val="ＭＳ 明朝"/>
      <family val="1"/>
      <charset val="128"/>
    </font>
    <font>
      <sz val="11"/>
      <color indexed="17"/>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9"/>
      <color indexed="8"/>
      <name val="ＭＳ Ｐゴシック"/>
      <family val="3"/>
      <charset val="128"/>
    </font>
    <font>
      <b/>
      <sz val="11"/>
      <name val="ＭＳ Ｐ明朝"/>
      <family val="1"/>
      <charset val="128"/>
    </font>
    <font>
      <b/>
      <sz val="11"/>
      <name val="Times New Roman"/>
      <family val="1"/>
    </font>
    <font>
      <sz val="9"/>
      <name val="Times New Roman"/>
      <family val="1"/>
    </font>
    <font>
      <sz val="9"/>
      <name val="ＭＳ 明朝"/>
      <family val="1"/>
      <charset val="128"/>
    </font>
    <font>
      <sz val="8"/>
      <name val="ＭＳ 明朝"/>
      <family val="1"/>
      <charset val="128"/>
    </font>
    <font>
      <sz val="11"/>
      <name val="ＭＳ Ｐ明朝"/>
      <family val="1"/>
      <charset val="128"/>
    </font>
    <font>
      <sz val="10"/>
      <name val="TIMES NEW ROMAN"/>
      <family val="1"/>
    </font>
    <font>
      <sz val="11"/>
      <name val="MS P????"/>
      <family val="3"/>
    </font>
    <font>
      <sz val="11"/>
      <name val="?? ?????"/>
      <family val="3"/>
    </font>
    <font>
      <u/>
      <sz val="8.4"/>
      <color indexed="12"/>
      <name val="Arial"/>
      <family val="2"/>
    </font>
    <font>
      <sz val="11"/>
      <name val="?l?r ?o?S?V?b?N"/>
      <family val="3"/>
    </font>
    <font>
      <sz val="11"/>
      <name val="?l?r ?S?V?b?N"/>
      <family val="3"/>
    </font>
    <font>
      <sz val="11"/>
      <name val="??l"/>
      <family val="1"/>
    </font>
    <font>
      <sz val="12"/>
      <name val="ＭＳ 明朝"/>
      <family val="1"/>
      <charset val="128"/>
    </font>
    <font>
      <sz val="10"/>
      <name val="Book Antiqua"/>
      <family val="1"/>
    </font>
    <font>
      <sz val="10"/>
      <name val="Geneva"/>
      <family val="2"/>
    </font>
    <font>
      <sz val="8"/>
      <name val="Times New Roman"/>
      <family val="1"/>
    </font>
    <font>
      <b/>
      <sz val="12"/>
      <name val="Helv"/>
      <family val="2"/>
    </font>
    <font>
      <sz val="12"/>
      <name val="Helv"/>
      <family val="2"/>
    </font>
    <font>
      <sz val="12"/>
      <name val="Times New Roman"/>
      <family val="1"/>
    </font>
    <font>
      <sz val="10"/>
      <name val="BERNHARD"/>
      <family val="1"/>
    </font>
    <font>
      <sz val="10"/>
      <name val="Helv"/>
      <family val="2"/>
    </font>
    <font>
      <sz val="10"/>
      <name val="MS Serif"/>
      <family val="1"/>
    </font>
    <font>
      <sz val="10"/>
      <color indexed="16"/>
      <name val="MS Serif"/>
      <family val="1"/>
    </font>
    <font>
      <b/>
      <sz val="10"/>
      <name val="Times New Roman"/>
      <family val="1"/>
    </font>
    <font>
      <sz val="8"/>
      <name val="Palatino"/>
      <family val="1"/>
    </font>
    <font>
      <b/>
      <sz val="26"/>
      <name val="Times New Roman"/>
      <family val="1"/>
    </font>
    <font>
      <b/>
      <sz val="18"/>
      <name val="Times New Roman"/>
      <family val="1"/>
    </font>
    <font>
      <sz val="22"/>
      <name val="UBSHeadline"/>
      <family val="1"/>
    </font>
    <font>
      <sz val="10"/>
      <name val="MS Sans Serif"/>
      <family val="2"/>
    </font>
    <font>
      <b/>
      <sz val="10"/>
      <name val="MS Sans Serif"/>
      <family val="2"/>
    </font>
    <font>
      <sz val="8"/>
      <color indexed="16"/>
      <name val="Century Schoolbook"/>
      <family val="1"/>
    </font>
    <font>
      <sz val="8"/>
      <name val="Helv"/>
      <family val="2"/>
    </font>
    <font>
      <b/>
      <i/>
      <sz val="10"/>
      <name val="Times New Roman"/>
      <family val="1"/>
    </font>
    <font>
      <b/>
      <sz val="8"/>
      <color indexed="8"/>
      <name val="Helv"/>
      <family val="2"/>
    </font>
    <font>
      <b/>
      <sz val="9"/>
      <name val="Arial"/>
      <family val="2"/>
    </font>
    <font>
      <b/>
      <sz val="8"/>
      <name val="Arial"/>
      <family val="2"/>
    </font>
    <font>
      <b/>
      <sz val="10"/>
      <name val="Arial"/>
      <family val="2"/>
    </font>
    <font>
      <sz val="7"/>
      <name val="Times New Roman"/>
      <family val="1"/>
    </font>
    <font>
      <sz val="10"/>
      <name val="Frutiger 45 Light"/>
      <family val="2"/>
    </font>
    <font>
      <b/>
      <sz val="14"/>
      <name val="Times New Roman"/>
      <family val="1"/>
    </font>
    <font>
      <sz val="10"/>
      <name val="ＭＳ ゴシック"/>
      <family val="3"/>
      <charset val="128"/>
    </font>
    <font>
      <sz val="10"/>
      <color indexed="72"/>
      <name val="ＭＳ Ｐゴシック"/>
      <family val="3"/>
      <charset val="128"/>
    </font>
    <font>
      <sz val="8"/>
      <name val="ＭＳ Ｐゴシック"/>
      <family val="3"/>
      <charset val="128"/>
    </font>
    <font>
      <b/>
      <sz val="9"/>
      <color indexed="81"/>
      <name val="ＭＳ Ｐゴシック"/>
      <family val="3"/>
      <charset val="128"/>
    </font>
    <font>
      <sz val="9"/>
      <color indexed="81"/>
      <name val="ＭＳ Ｐゴシック"/>
      <family val="3"/>
      <charset val="128"/>
    </font>
    <font>
      <sz val="8"/>
      <color indexed="10"/>
      <name val="ＭＳ 明朝"/>
      <family val="1"/>
      <charset val="128"/>
    </font>
    <font>
      <sz val="7.5"/>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theme="0" tint="-0.34998626667073579"/>
      <name val="ＭＳ 明朝"/>
      <family val="1"/>
      <charset val="128"/>
    </font>
    <font>
      <sz val="6"/>
      <name val="ＭＳ Ｐゴシック"/>
      <family val="2"/>
      <charset val="128"/>
      <scheme val="minor"/>
    </font>
    <font>
      <sz val="11"/>
      <color rgb="FFFFFFFF"/>
      <name val="ＭＳ Ｐゴシック"/>
      <family val="2"/>
      <charset val="128"/>
      <scheme val="minor"/>
    </font>
    <font>
      <sz val="8"/>
      <color indexed="81"/>
      <name val="ＭＳ Ｐゴシック"/>
      <family val="3"/>
      <charset val="128"/>
    </font>
    <font>
      <sz val="14"/>
      <color indexed="81"/>
      <name val="ＭＳ Ｐゴシック"/>
      <family val="3"/>
      <charset val="128"/>
    </font>
    <font>
      <b/>
      <sz val="11"/>
      <color theme="1"/>
      <name val="ＭＳ Ｐ明朝"/>
      <family val="1"/>
      <charset val="128"/>
    </font>
  </fonts>
  <fills count="7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1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00FF"/>
        <bgColor indexed="64"/>
      </patternFill>
    </fill>
    <fill>
      <patternFill patternType="solid">
        <fgColor theme="5" tint="0.59999389629810485"/>
        <bgColor indexed="64"/>
      </patternFill>
    </fill>
    <fill>
      <patternFill patternType="solid">
        <fgColor rgb="FFFF6699"/>
        <bgColor indexed="64"/>
      </patternFill>
    </fill>
    <fill>
      <patternFill patternType="solid">
        <fgColor rgb="FF0000FF"/>
        <bgColor indexed="64"/>
      </patternFill>
    </fill>
    <fill>
      <patternFill patternType="solid">
        <fgColor rgb="FFCCFFCC"/>
        <bgColor indexed="64"/>
      </patternFill>
    </fill>
    <fill>
      <patternFill patternType="solid">
        <fgColor theme="9" tint="0.59999389629810485"/>
        <bgColor indexed="64"/>
      </patternFill>
    </fill>
    <fill>
      <patternFill patternType="solid">
        <fgColor rgb="FF00B0F0"/>
        <bgColor indexed="64"/>
      </patternFill>
    </fill>
    <fill>
      <patternFill patternType="solid">
        <fgColor rgb="FF66CCFF"/>
        <bgColor indexed="64"/>
      </patternFill>
    </fill>
    <fill>
      <patternFill patternType="solid">
        <fgColor rgb="FFFF66FF"/>
        <bgColor indexed="64"/>
      </patternFill>
    </fill>
    <fill>
      <patternFill patternType="solid">
        <fgColor rgb="FFFF99FF"/>
        <bgColor indexed="64"/>
      </patternFill>
    </fill>
    <fill>
      <patternFill patternType="solid">
        <fgColor indexed="27"/>
        <bgColor indexed="64"/>
      </patternFill>
    </fill>
    <fill>
      <patternFill patternType="solid">
        <fgColor theme="0" tint="-0.499984740745262"/>
        <bgColor indexed="64"/>
      </patternFill>
    </fill>
  </fills>
  <borders count="170">
    <border>
      <left/>
      <right/>
      <top/>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bottom style="medium">
        <color indexed="64"/>
      </bottom>
      <diagonal/>
    </border>
    <border>
      <left/>
      <right/>
      <top/>
      <bottom style="thin">
        <color indexed="44"/>
      </bottom>
      <diagonal/>
    </border>
    <border>
      <left/>
      <right/>
      <top style="medium">
        <color indexed="64"/>
      </top>
      <bottom style="medium">
        <color indexed="64"/>
      </bottom>
      <diagonal/>
    </border>
    <border>
      <left/>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double">
        <color indexed="64"/>
      </left>
      <right style="double">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double">
        <color indexed="64"/>
      </right>
      <top style="medium">
        <color indexed="64"/>
      </top>
      <bottom style="double">
        <color indexed="64"/>
      </bottom>
      <diagonal/>
    </border>
    <border>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hair">
        <color indexed="64"/>
      </left>
      <right style="hair">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double">
        <color indexed="64"/>
      </left>
      <right style="hair">
        <color indexed="64"/>
      </right>
      <top style="medium">
        <color indexed="64"/>
      </top>
      <bottom style="double">
        <color indexed="64"/>
      </bottom>
      <diagonal/>
    </border>
    <border>
      <left style="medium">
        <color indexed="64"/>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hair">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style="hair">
        <color indexed="64"/>
      </top>
      <bottom style="hair">
        <color indexed="64"/>
      </bottom>
      <diagonal/>
    </border>
    <border>
      <left/>
      <right/>
      <top style="hair">
        <color indexed="64"/>
      </top>
      <bottom/>
      <diagonal/>
    </border>
    <border>
      <left style="double">
        <color indexed="64"/>
      </left>
      <right style="thin">
        <color indexed="64"/>
      </right>
      <top style="hair">
        <color indexed="64"/>
      </top>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diagonal/>
    </border>
    <border>
      <left/>
      <right style="hair">
        <color indexed="64"/>
      </right>
      <top style="medium">
        <color indexed="64"/>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medium">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style="thin">
        <color indexed="64"/>
      </right>
      <top style="medium">
        <color indexed="64"/>
      </top>
      <bottom style="double">
        <color indexed="64"/>
      </bottom>
      <diagonal/>
    </border>
    <border>
      <left style="double">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hair">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diagonalUp="1">
      <left style="hair">
        <color indexed="64"/>
      </left>
      <right style="hair">
        <color indexed="64"/>
      </right>
      <top style="medium">
        <color indexed="64"/>
      </top>
      <bottom style="medium">
        <color indexed="64"/>
      </bottom>
      <diagonal style="hair">
        <color indexed="64"/>
      </diagonal>
    </border>
    <border>
      <left style="hair">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bottom style="thin">
        <color indexed="64"/>
      </bottom>
      <diagonal/>
    </border>
    <border>
      <left/>
      <right style="hair">
        <color indexed="64"/>
      </right>
      <top style="double">
        <color indexed="64"/>
      </top>
      <bottom style="double">
        <color indexed="64"/>
      </bottom>
      <diagonal/>
    </border>
    <border>
      <left/>
      <right style="hair">
        <color indexed="64"/>
      </right>
      <top style="double">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thin">
        <color indexed="64"/>
      </left>
      <right style="hair">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double">
        <color indexed="64"/>
      </right>
      <top/>
      <bottom/>
      <diagonal/>
    </border>
  </borders>
  <cellStyleXfs count="803">
    <xf numFmtId="0" fontId="0" fillId="0" borderId="0">
      <alignment vertical="center"/>
    </xf>
    <xf numFmtId="0" fontId="26" fillId="0" borderId="0" applyFont="0" applyFill="0" applyBorder="0" applyAlignment="0" applyProtection="0"/>
    <xf numFmtId="0" fontId="54" fillId="0" borderId="0">
      <alignment horizontal="center"/>
    </xf>
    <xf numFmtId="200" fontId="14" fillId="0" borderId="0" applyFont="0" applyFill="0" applyBorder="0" applyAlignment="0" applyProtection="0"/>
    <xf numFmtId="8" fontId="55" fillId="0" borderId="0" applyFont="0" applyFill="0" applyBorder="0" applyAlignment="0" applyProtection="0"/>
    <xf numFmtId="201" fontId="56" fillId="0" borderId="0" applyFont="0" applyFill="0" applyBorder="0" applyAlignment="0" applyProtection="0"/>
    <xf numFmtId="40" fontId="55" fillId="0" borderId="0" applyFont="0" applyFill="0" applyBorder="0" applyAlignment="0" applyProtection="0"/>
    <xf numFmtId="0" fontId="57" fillId="0" borderId="0" applyNumberFormat="0" applyFill="0" applyBorder="0" applyAlignment="0" applyProtection="0">
      <alignment vertical="top"/>
      <protection locked="0"/>
    </xf>
    <xf numFmtId="38" fontId="55" fillId="0" borderId="0" applyFont="0" applyFill="0" applyBorder="0" applyAlignment="0" applyProtection="0"/>
    <xf numFmtId="0" fontId="55" fillId="0" borderId="0"/>
    <xf numFmtId="40" fontId="58" fillId="0" borderId="0" applyFont="0" applyFill="0" applyBorder="0" applyAlignment="0" applyProtection="0"/>
    <xf numFmtId="38" fontId="58" fillId="0" borderId="0" applyFon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0" fontId="59" fillId="0" borderId="0"/>
    <xf numFmtId="0" fontId="60" fillId="0" borderId="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181" fontId="9" fillId="0" borderId="0" applyFont="0" applyFill="0" applyBorder="0" applyAlignment="0" applyProtection="0"/>
    <xf numFmtId="182" fontId="9" fillId="0" borderId="0" applyFont="0" applyFill="0" applyBorder="0" applyAlignment="0" applyProtection="0"/>
    <xf numFmtId="39" fontId="9"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83" fontId="9" fillId="0" borderId="0" applyFont="0" applyFill="0" applyBorder="0" applyAlignment="0" applyProtection="0"/>
    <xf numFmtId="184" fontId="9" fillId="0" borderId="0" applyFont="0" applyFill="0" applyBorder="0" applyAlignment="0" applyProtection="0"/>
    <xf numFmtId="185" fontId="9" fillId="0" borderId="0" applyFont="0" applyFill="0" applyBorder="0" applyAlignment="0" applyProtection="0"/>
    <xf numFmtId="186" fontId="9"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1" fillId="0" borderId="1" applyNumberFormat="0" applyFont="0" applyFill="0" applyAlignment="0" applyProtection="0"/>
    <xf numFmtId="0" fontId="62" fillId="0" borderId="2" applyNumberFormat="0" applyFont="0" applyFill="0" applyBorder="0" applyAlignment="0"/>
    <xf numFmtId="0" fontId="10" fillId="2" borderId="0" applyNumberFormat="0" applyBorder="0" applyAlignment="0" applyProtection="0">
      <alignment vertical="center"/>
    </xf>
    <xf numFmtId="0" fontId="96" fillId="32" borderId="0" applyNumberFormat="0" applyBorder="0" applyAlignment="0" applyProtection="0">
      <alignment vertical="center"/>
    </xf>
    <xf numFmtId="0" fontId="96" fillId="32" borderId="0" applyNumberFormat="0" applyBorder="0" applyAlignment="0" applyProtection="0">
      <alignment vertical="center"/>
    </xf>
    <xf numFmtId="0" fontId="96" fillId="32" borderId="0" applyNumberFormat="0" applyBorder="0" applyAlignment="0" applyProtection="0">
      <alignment vertical="center"/>
    </xf>
    <xf numFmtId="0" fontId="96" fillId="32" borderId="0" applyNumberFormat="0" applyBorder="0" applyAlignment="0" applyProtection="0">
      <alignment vertical="center"/>
    </xf>
    <xf numFmtId="0" fontId="96" fillId="32" borderId="0" applyNumberFormat="0" applyBorder="0" applyAlignment="0" applyProtection="0">
      <alignment vertical="center"/>
    </xf>
    <xf numFmtId="0" fontId="96" fillId="32" borderId="0" applyNumberFormat="0" applyBorder="0" applyAlignment="0" applyProtection="0">
      <alignment vertical="center"/>
    </xf>
    <xf numFmtId="0" fontId="96" fillId="32" borderId="0" applyNumberFormat="0" applyBorder="0" applyAlignment="0" applyProtection="0">
      <alignment vertical="center"/>
    </xf>
    <xf numFmtId="0" fontId="96" fillId="32" borderId="0" applyNumberFormat="0" applyBorder="0" applyAlignment="0" applyProtection="0">
      <alignment vertical="center"/>
    </xf>
    <xf numFmtId="0" fontId="96" fillId="32" borderId="0" applyNumberFormat="0" applyBorder="0" applyAlignment="0" applyProtection="0">
      <alignment vertical="center"/>
    </xf>
    <xf numFmtId="0" fontId="96" fillId="32" borderId="0" applyNumberFormat="0" applyBorder="0" applyAlignment="0" applyProtection="0">
      <alignment vertical="center"/>
    </xf>
    <xf numFmtId="0" fontId="10" fillId="3" borderId="0" applyNumberFormat="0" applyBorder="0" applyAlignment="0" applyProtection="0">
      <alignment vertical="center"/>
    </xf>
    <xf numFmtId="0" fontId="96" fillId="33" borderId="0" applyNumberFormat="0" applyBorder="0" applyAlignment="0" applyProtection="0">
      <alignment vertical="center"/>
    </xf>
    <xf numFmtId="0" fontId="96" fillId="33" borderId="0" applyNumberFormat="0" applyBorder="0" applyAlignment="0" applyProtection="0">
      <alignment vertical="center"/>
    </xf>
    <xf numFmtId="0" fontId="96" fillId="33" borderId="0" applyNumberFormat="0" applyBorder="0" applyAlignment="0" applyProtection="0">
      <alignment vertical="center"/>
    </xf>
    <xf numFmtId="0" fontId="96" fillId="33" borderId="0" applyNumberFormat="0" applyBorder="0" applyAlignment="0" applyProtection="0">
      <alignment vertical="center"/>
    </xf>
    <xf numFmtId="0" fontId="96" fillId="33" borderId="0" applyNumberFormat="0" applyBorder="0" applyAlignment="0" applyProtection="0">
      <alignment vertical="center"/>
    </xf>
    <xf numFmtId="0" fontId="96" fillId="33" borderId="0" applyNumberFormat="0" applyBorder="0" applyAlignment="0" applyProtection="0">
      <alignment vertical="center"/>
    </xf>
    <xf numFmtId="0" fontId="96" fillId="33" borderId="0" applyNumberFormat="0" applyBorder="0" applyAlignment="0" applyProtection="0">
      <alignment vertical="center"/>
    </xf>
    <xf numFmtId="0" fontId="96" fillId="33" borderId="0" applyNumberFormat="0" applyBorder="0" applyAlignment="0" applyProtection="0">
      <alignment vertical="center"/>
    </xf>
    <xf numFmtId="0" fontId="96" fillId="33" borderId="0" applyNumberFormat="0" applyBorder="0" applyAlignment="0" applyProtection="0">
      <alignment vertical="center"/>
    </xf>
    <xf numFmtId="0" fontId="96" fillId="33" borderId="0" applyNumberFormat="0" applyBorder="0" applyAlignment="0" applyProtection="0">
      <alignment vertical="center"/>
    </xf>
    <xf numFmtId="0" fontId="10" fillId="4" borderId="0" applyNumberFormat="0" applyBorder="0" applyAlignment="0" applyProtection="0">
      <alignment vertical="center"/>
    </xf>
    <xf numFmtId="0" fontId="96" fillId="34" borderId="0" applyNumberFormat="0" applyBorder="0" applyAlignment="0" applyProtection="0">
      <alignment vertical="center"/>
    </xf>
    <xf numFmtId="0" fontId="96" fillId="34" borderId="0" applyNumberFormat="0" applyBorder="0" applyAlignment="0" applyProtection="0">
      <alignment vertical="center"/>
    </xf>
    <xf numFmtId="0" fontId="96" fillId="34" borderId="0" applyNumberFormat="0" applyBorder="0" applyAlignment="0" applyProtection="0">
      <alignment vertical="center"/>
    </xf>
    <xf numFmtId="0" fontId="96" fillId="34" borderId="0" applyNumberFormat="0" applyBorder="0" applyAlignment="0" applyProtection="0">
      <alignment vertical="center"/>
    </xf>
    <xf numFmtId="0" fontId="96" fillId="34" borderId="0" applyNumberFormat="0" applyBorder="0" applyAlignment="0" applyProtection="0">
      <alignment vertical="center"/>
    </xf>
    <xf numFmtId="0" fontId="96" fillId="34" borderId="0" applyNumberFormat="0" applyBorder="0" applyAlignment="0" applyProtection="0">
      <alignment vertical="center"/>
    </xf>
    <xf numFmtId="0" fontId="96" fillId="34" borderId="0" applyNumberFormat="0" applyBorder="0" applyAlignment="0" applyProtection="0">
      <alignment vertical="center"/>
    </xf>
    <xf numFmtId="0" fontId="96" fillId="34" borderId="0" applyNumberFormat="0" applyBorder="0" applyAlignment="0" applyProtection="0">
      <alignment vertical="center"/>
    </xf>
    <xf numFmtId="0" fontId="96" fillId="34" borderId="0" applyNumberFormat="0" applyBorder="0" applyAlignment="0" applyProtection="0">
      <alignment vertical="center"/>
    </xf>
    <xf numFmtId="0" fontId="96" fillId="34" borderId="0" applyNumberFormat="0" applyBorder="0" applyAlignment="0" applyProtection="0">
      <alignment vertical="center"/>
    </xf>
    <xf numFmtId="0" fontId="10" fillId="5"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10" fillId="6" borderId="0" applyNumberFormat="0" applyBorder="0" applyAlignment="0" applyProtection="0">
      <alignment vertical="center"/>
    </xf>
    <xf numFmtId="0" fontId="96" fillId="36" borderId="0" applyNumberFormat="0" applyBorder="0" applyAlignment="0" applyProtection="0">
      <alignment vertical="center"/>
    </xf>
    <xf numFmtId="0" fontId="96" fillId="36" borderId="0" applyNumberFormat="0" applyBorder="0" applyAlignment="0" applyProtection="0">
      <alignment vertical="center"/>
    </xf>
    <xf numFmtId="0" fontId="96" fillId="36" borderId="0" applyNumberFormat="0" applyBorder="0" applyAlignment="0" applyProtection="0">
      <alignment vertical="center"/>
    </xf>
    <xf numFmtId="0" fontId="96" fillId="36" borderId="0" applyNumberFormat="0" applyBorder="0" applyAlignment="0" applyProtection="0">
      <alignment vertical="center"/>
    </xf>
    <xf numFmtId="0" fontId="96" fillId="36" borderId="0" applyNumberFormat="0" applyBorder="0" applyAlignment="0" applyProtection="0">
      <alignment vertical="center"/>
    </xf>
    <xf numFmtId="0" fontId="96" fillId="36" borderId="0" applyNumberFormat="0" applyBorder="0" applyAlignment="0" applyProtection="0">
      <alignment vertical="center"/>
    </xf>
    <xf numFmtId="0" fontId="96" fillId="36" borderId="0" applyNumberFormat="0" applyBorder="0" applyAlignment="0" applyProtection="0">
      <alignment vertical="center"/>
    </xf>
    <xf numFmtId="0" fontId="96" fillId="36" borderId="0" applyNumberFormat="0" applyBorder="0" applyAlignment="0" applyProtection="0">
      <alignment vertical="center"/>
    </xf>
    <xf numFmtId="0" fontId="96" fillId="36" borderId="0" applyNumberFormat="0" applyBorder="0" applyAlignment="0" applyProtection="0">
      <alignment vertical="center"/>
    </xf>
    <xf numFmtId="0" fontId="96" fillId="36" borderId="0" applyNumberFormat="0" applyBorder="0" applyAlignment="0" applyProtection="0">
      <alignment vertical="center"/>
    </xf>
    <xf numFmtId="0" fontId="10" fillId="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10" fillId="8" borderId="0" applyNumberFormat="0" applyBorder="0" applyAlignment="0" applyProtection="0">
      <alignment vertical="center"/>
    </xf>
    <xf numFmtId="0" fontId="96" fillId="38" borderId="0" applyNumberFormat="0" applyBorder="0" applyAlignment="0" applyProtection="0">
      <alignment vertical="center"/>
    </xf>
    <xf numFmtId="0" fontId="96" fillId="38" borderId="0" applyNumberFormat="0" applyBorder="0" applyAlignment="0" applyProtection="0">
      <alignment vertical="center"/>
    </xf>
    <xf numFmtId="0" fontId="96" fillId="38" borderId="0" applyNumberFormat="0" applyBorder="0" applyAlignment="0" applyProtection="0">
      <alignment vertical="center"/>
    </xf>
    <xf numFmtId="0" fontId="96" fillId="38" borderId="0" applyNumberFormat="0" applyBorder="0" applyAlignment="0" applyProtection="0">
      <alignment vertical="center"/>
    </xf>
    <xf numFmtId="0" fontId="96" fillId="38" borderId="0" applyNumberFormat="0" applyBorder="0" applyAlignment="0" applyProtection="0">
      <alignment vertical="center"/>
    </xf>
    <xf numFmtId="0" fontId="96" fillId="38" borderId="0" applyNumberFormat="0" applyBorder="0" applyAlignment="0" applyProtection="0">
      <alignment vertical="center"/>
    </xf>
    <xf numFmtId="0" fontId="96" fillId="38" borderId="0" applyNumberFormat="0" applyBorder="0" applyAlignment="0" applyProtection="0">
      <alignment vertical="center"/>
    </xf>
    <xf numFmtId="0" fontId="96" fillId="38" borderId="0" applyNumberFormat="0" applyBorder="0" applyAlignment="0" applyProtection="0">
      <alignment vertical="center"/>
    </xf>
    <xf numFmtId="0" fontId="96" fillId="38" borderId="0" applyNumberFormat="0" applyBorder="0" applyAlignment="0" applyProtection="0">
      <alignment vertical="center"/>
    </xf>
    <xf numFmtId="0" fontId="96" fillId="38" borderId="0" applyNumberFormat="0" applyBorder="0" applyAlignment="0" applyProtection="0">
      <alignment vertical="center"/>
    </xf>
    <xf numFmtId="0" fontId="10" fillId="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10" fillId="10" borderId="0" applyNumberFormat="0" applyBorder="0" applyAlignment="0" applyProtection="0">
      <alignment vertical="center"/>
    </xf>
    <xf numFmtId="0" fontId="96" fillId="40" borderId="0" applyNumberFormat="0" applyBorder="0" applyAlignment="0" applyProtection="0">
      <alignment vertical="center"/>
    </xf>
    <xf numFmtId="0" fontId="96" fillId="40" borderId="0" applyNumberFormat="0" applyBorder="0" applyAlignment="0" applyProtection="0">
      <alignment vertical="center"/>
    </xf>
    <xf numFmtId="0" fontId="96" fillId="40" borderId="0" applyNumberFormat="0" applyBorder="0" applyAlignment="0" applyProtection="0">
      <alignment vertical="center"/>
    </xf>
    <xf numFmtId="0" fontId="96" fillId="40" borderId="0" applyNumberFormat="0" applyBorder="0" applyAlignment="0" applyProtection="0">
      <alignment vertical="center"/>
    </xf>
    <xf numFmtId="0" fontId="96" fillId="40" borderId="0" applyNumberFormat="0" applyBorder="0" applyAlignment="0" applyProtection="0">
      <alignment vertical="center"/>
    </xf>
    <xf numFmtId="0" fontId="96" fillId="40" borderId="0" applyNumberFormat="0" applyBorder="0" applyAlignment="0" applyProtection="0">
      <alignment vertical="center"/>
    </xf>
    <xf numFmtId="0" fontId="96" fillId="40" borderId="0" applyNumberFormat="0" applyBorder="0" applyAlignment="0" applyProtection="0">
      <alignment vertical="center"/>
    </xf>
    <xf numFmtId="0" fontId="96" fillId="40" borderId="0" applyNumberFormat="0" applyBorder="0" applyAlignment="0" applyProtection="0">
      <alignment vertical="center"/>
    </xf>
    <xf numFmtId="0" fontId="96" fillId="40" borderId="0" applyNumberFormat="0" applyBorder="0" applyAlignment="0" applyProtection="0">
      <alignment vertical="center"/>
    </xf>
    <xf numFmtId="0" fontId="96" fillId="40" borderId="0" applyNumberFormat="0" applyBorder="0" applyAlignment="0" applyProtection="0">
      <alignment vertical="center"/>
    </xf>
    <xf numFmtId="0" fontId="10" fillId="5"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10" fillId="8" borderId="0" applyNumberFormat="0" applyBorder="0" applyAlignment="0" applyProtection="0">
      <alignment vertical="center"/>
    </xf>
    <xf numFmtId="0" fontId="96" fillId="42" borderId="0" applyNumberFormat="0" applyBorder="0" applyAlignment="0" applyProtection="0">
      <alignment vertical="center"/>
    </xf>
    <xf numFmtId="0" fontId="96" fillId="42" borderId="0" applyNumberFormat="0" applyBorder="0" applyAlignment="0" applyProtection="0">
      <alignment vertical="center"/>
    </xf>
    <xf numFmtId="0" fontId="96" fillId="42" borderId="0" applyNumberFormat="0" applyBorder="0" applyAlignment="0" applyProtection="0">
      <alignment vertical="center"/>
    </xf>
    <xf numFmtId="0" fontId="96" fillId="42" borderId="0" applyNumberFormat="0" applyBorder="0" applyAlignment="0" applyProtection="0">
      <alignment vertical="center"/>
    </xf>
    <xf numFmtId="0" fontId="96" fillId="42" borderId="0" applyNumberFormat="0" applyBorder="0" applyAlignment="0" applyProtection="0">
      <alignment vertical="center"/>
    </xf>
    <xf numFmtId="0" fontId="96" fillId="42" borderId="0" applyNumberFormat="0" applyBorder="0" applyAlignment="0" applyProtection="0">
      <alignment vertical="center"/>
    </xf>
    <xf numFmtId="0" fontId="96" fillId="42" borderId="0" applyNumberFormat="0" applyBorder="0" applyAlignment="0" applyProtection="0">
      <alignment vertical="center"/>
    </xf>
    <xf numFmtId="0" fontId="96" fillId="42" borderId="0" applyNumberFormat="0" applyBorder="0" applyAlignment="0" applyProtection="0">
      <alignment vertical="center"/>
    </xf>
    <xf numFmtId="0" fontId="96" fillId="42" borderId="0" applyNumberFormat="0" applyBorder="0" applyAlignment="0" applyProtection="0">
      <alignment vertical="center"/>
    </xf>
    <xf numFmtId="0" fontId="96" fillId="42" borderId="0" applyNumberFormat="0" applyBorder="0" applyAlignment="0" applyProtection="0">
      <alignment vertical="center"/>
    </xf>
    <xf numFmtId="0" fontId="10" fillId="11" borderId="0" applyNumberFormat="0" applyBorder="0" applyAlignment="0" applyProtection="0">
      <alignment vertical="center"/>
    </xf>
    <xf numFmtId="0" fontId="96" fillId="43" borderId="0" applyNumberFormat="0" applyBorder="0" applyAlignment="0" applyProtection="0">
      <alignment vertical="center"/>
    </xf>
    <xf numFmtId="0" fontId="96" fillId="43" borderId="0" applyNumberFormat="0" applyBorder="0" applyAlignment="0" applyProtection="0">
      <alignment vertical="center"/>
    </xf>
    <xf numFmtId="0" fontId="96" fillId="43" borderId="0" applyNumberFormat="0" applyBorder="0" applyAlignment="0" applyProtection="0">
      <alignment vertical="center"/>
    </xf>
    <xf numFmtId="0" fontId="96" fillId="43" borderId="0" applyNumberFormat="0" applyBorder="0" applyAlignment="0" applyProtection="0">
      <alignment vertical="center"/>
    </xf>
    <xf numFmtId="0" fontId="96" fillId="43" borderId="0" applyNumberFormat="0" applyBorder="0" applyAlignment="0" applyProtection="0">
      <alignment vertical="center"/>
    </xf>
    <xf numFmtId="0" fontId="96" fillId="43" borderId="0" applyNumberFormat="0" applyBorder="0" applyAlignment="0" applyProtection="0">
      <alignment vertical="center"/>
    </xf>
    <xf numFmtId="0" fontId="96" fillId="43" borderId="0" applyNumberFormat="0" applyBorder="0" applyAlignment="0" applyProtection="0">
      <alignment vertical="center"/>
    </xf>
    <xf numFmtId="0" fontId="96" fillId="43" borderId="0" applyNumberFormat="0" applyBorder="0" applyAlignment="0" applyProtection="0">
      <alignment vertical="center"/>
    </xf>
    <xf numFmtId="0" fontId="96" fillId="43" borderId="0" applyNumberFormat="0" applyBorder="0" applyAlignment="0" applyProtection="0">
      <alignment vertical="center"/>
    </xf>
    <xf numFmtId="0" fontId="96" fillId="43" borderId="0" applyNumberFormat="0" applyBorder="0" applyAlignment="0" applyProtection="0">
      <alignment vertical="center"/>
    </xf>
    <xf numFmtId="202" fontId="63" fillId="0" borderId="0">
      <alignment horizontal="center"/>
    </xf>
    <xf numFmtId="0" fontId="11" fillId="12" borderId="0" applyNumberFormat="0" applyBorder="0" applyAlignment="0" applyProtection="0">
      <alignment vertical="center"/>
    </xf>
    <xf numFmtId="0" fontId="97" fillId="44" borderId="0" applyNumberFormat="0" applyBorder="0" applyAlignment="0" applyProtection="0">
      <alignment vertical="center"/>
    </xf>
    <xf numFmtId="0" fontId="97" fillId="44" borderId="0" applyNumberFormat="0" applyBorder="0" applyAlignment="0" applyProtection="0">
      <alignment vertical="center"/>
    </xf>
    <xf numFmtId="0" fontId="97" fillId="44" borderId="0" applyNumberFormat="0" applyBorder="0" applyAlignment="0" applyProtection="0">
      <alignment vertical="center"/>
    </xf>
    <xf numFmtId="0" fontId="97" fillId="44" borderId="0" applyNumberFormat="0" applyBorder="0" applyAlignment="0" applyProtection="0">
      <alignment vertical="center"/>
    </xf>
    <xf numFmtId="0" fontId="97" fillId="44" borderId="0" applyNumberFormat="0" applyBorder="0" applyAlignment="0" applyProtection="0">
      <alignment vertical="center"/>
    </xf>
    <xf numFmtId="0" fontId="97" fillId="44" borderId="0" applyNumberFormat="0" applyBorder="0" applyAlignment="0" applyProtection="0">
      <alignment vertical="center"/>
    </xf>
    <xf numFmtId="0" fontId="97" fillId="44" borderId="0" applyNumberFormat="0" applyBorder="0" applyAlignment="0" applyProtection="0">
      <alignment vertical="center"/>
    </xf>
    <xf numFmtId="0" fontId="97" fillId="44" borderId="0" applyNumberFormat="0" applyBorder="0" applyAlignment="0" applyProtection="0">
      <alignment vertical="center"/>
    </xf>
    <xf numFmtId="0" fontId="97" fillId="44" borderId="0" applyNumberFormat="0" applyBorder="0" applyAlignment="0" applyProtection="0">
      <alignment vertical="center"/>
    </xf>
    <xf numFmtId="0" fontId="97" fillId="44" borderId="0" applyNumberFormat="0" applyBorder="0" applyAlignment="0" applyProtection="0">
      <alignment vertical="center"/>
    </xf>
    <xf numFmtId="0" fontId="11" fillId="9" borderId="0" applyNumberFormat="0" applyBorder="0" applyAlignment="0" applyProtection="0">
      <alignment vertical="center"/>
    </xf>
    <xf numFmtId="0" fontId="97" fillId="45" borderId="0" applyNumberFormat="0" applyBorder="0" applyAlignment="0" applyProtection="0">
      <alignment vertical="center"/>
    </xf>
    <xf numFmtId="0" fontId="97" fillId="45" borderId="0" applyNumberFormat="0" applyBorder="0" applyAlignment="0" applyProtection="0">
      <alignment vertical="center"/>
    </xf>
    <xf numFmtId="0" fontId="97" fillId="45" borderId="0" applyNumberFormat="0" applyBorder="0" applyAlignment="0" applyProtection="0">
      <alignment vertical="center"/>
    </xf>
    <xf numFmtId="0" fontId="97" fillId="45" borderId="0" applyNumberFormat="0" applyBorder="0" applyAlignment="0" applyProtection="0">
      <alignment vertical="center"/>
    </xf>
    <xf numFmtId="0" fontId="97" fillId="45" borderId="0" applyNumberFormat="0" applyBorder="0" applyAlignment="0" applyProtection="0">
      <alignment vertical="center"/>
    </xf>
    <xf numFmtId="0" fontId="97" fillId="45" borderId="0" applyNumberFormat="0" applyBorder="0" applyAlignment="0" applyProtection="0">
      <alignment vertical="center"/>
    </xf>
    <xf numFmtId="0" fontId="97" fillId="45" borderId="0" applyNumberFormat="0" applyBorder="0" applyAlignment="0" applyProtection="0">
      <alignment vertical="center"/>
    </xf>
    <xf numFmtId="0" fontId="97" fillId="45" borderId="0" applyNumberFormat="0" applyBorder="0" applyAlignment="0" applyProtection="0">
      <alignment vertical="center"/>
    </xf>
    <xf numFmtId="0" fontId="97" fillId="45" borderId="0" applyNumberFormat="0" applyBorder="0" applyAlignment="0" applyProtection="0">
      <alignment vertical="center"/>
    </xf>
    <xf numFmtId="0" fontId="97" fillId="45" borderId="0" applyNumberFormat="0" applyBorder="0" applyAlignment="0" applyProtection="0">
      <alignment vertical="center"/>
    </xf>
    <xf numFmtId="0" fontId="11" fillId="10" borderId="0" applyNumberFormat="0" applyBorder="0" applyAlignment="0" applyProtection="0">
      <alignment vertical="center"/>
    </xf>
    <xf numFmtId="0" fontId="97" fillId="46" borderId="0" applyNumberFormat="0" applyBorder="0" applyAlignment="0" applyProtection="0">
      <alignment vertical="center"/>
    </xf>
    <xf numFmtId="0" fontId="97" fillId="46" borderId="0" applyNumberFormat="0" applyBorder="0" applyAlignment="0" applyProtection="0">
      <alignment vertical="center"/>
    </xf>
    <xf numFmtId="0" fontId="97" fillId="46" borderId="0" applyNumberFormat="0" applyBorder="0" applyAlignment="0" applyProtection="0">
      <alignment vertical="center"/>
    </xf>
    <xf numFmtId="0" fontId="97" fillId="46" borderId="0" applyNumberFormat="0" applyBorder="0" applyAlignment="0" applyProtection="0">
      <alignment vertical="center"/>
    </xf>
    <xf numFmtId="0" fontId="97" fillId="46" borderId="0" applyNumberFormat="0" applyBorder="0" applyAlignment="0" applyProtection="0">
      <alignment vertical="center"/>
    </xf>
    <xf numFmtId="0" fontId="97" fillId="46" borderId="0" applyNumberFormat="0" applyBorder="0" applyAlignment="0" applyProtection="0">
      <alignment vertical="center"/>
    </xf>
    <xf numFmtId="0" fontId="97" fillId="46" borderId="0" applyNumberFormat="0" applyBorder="0" applyAlignment="0" applyProtection="0">
      <alignment vertical="center"/>
    </xf>
    <xf numFmtId="0" fontId="97" fillId="46" borderId="0" applyNumberFormat="0" applyBorder="0" applyAlignment="0" applyProtection="0">
      <alignment vertical="center"/>
    </xf>
    <xf numFmtId="0" fontId="97" fillId="46" borderId="0" applyNumberFormat="0" applyBorder="0" applyAlignment="0" applyProtection="0">
      <alignment vertical="center"/>
    </xf>
    <xf numFmtId="0" fontId="97" fillId="46" borderId="0" applyNumberFormat="0" applyBorder="0" applyAlignment="0" applyProtection="0">
      <alignment vertical="center"/>
    </xf>
    <xf numFmtId="0" fontId="11" fillId="13" borderId="0" applyNumberFormat="0" applyBorder="0" applyAlignment="0" applyProtection="0">
      <alignment vertical="center"/>
    </xf>
    <xf numFmtId="0" fontId="97" fillId="47" borderId="0" applyNumberFormat="0" applyBorder="0" applyAlignment="0" applyProtection="0">
      <alignment vertical="center"/>
    </xf>
    <xf numFmtId="0" fontId="97" fillId="47" borderId="0" applyNumberFormat="0" applyBorder="0" applyAlignment="0" applyProtection="0">
      <alignment vertical="center"/>
    </xf>
    <xf numFmtId="0" fontId="97" fillId="47" borderId="0" applyNumberFormat="0" applyBorder="0" applyAlignment="0" applyProtection="0">
      <alignment vertical="center"/>
    </xf>
    <xf numFmtId="0" fontId="97" fillId="47" borderId="0" applyNumberFormat="0" applyBorder="0" applyAlignment="0" applyProtection="0">
      <alignment vertical="center"/>
    </xf>
    <xf numFmtId="0" fontId="97" fillId="47" borderId="0" applyNumberFormat="0" applyBorder="0" applyAlignment="0" applyProtection="0">
      <alignment vertical="center"/>
    </xf>
    <xf numFmtId="0" fontId="97" fillId="47" borderId="0" applyNumberFormat="0" applyBorder="0" applyAlignment="0" applyProtection="0">
      <alignment vertical="center"/>
    </xf>
    <xf numFmtId="0" fontId="97" fillId="47" borderId="0" applyNumberFormat="0" applyBorder="0" applyAlignment="0" applyProtection="0">
      <alignment vertical="center"/>
    </xf>
    <xf numFmtId="0" fontId="97" fillId="47" borderId="0" applyNumberFormat="0" applyBorder="0" applyAlignment="0" applyProtection="0">
      <alignment vertical="center"/>
    </xf>
    <xf numFmtId="0" fontId="97" fillId="47" borderId="0" applyNumberFormat="0" applyBorder="0" applyAlignment="0" applyProtection="0">
      <alignment vertical="center"/>
    </xf>
    <xf numFmtId="0" fontId="97" fillId="47" borderId="0" applyNumberFormat="0" applyBorder="0" applyAlignment="0" applyProtection="0">
      <alignment vertical="center"/>
    </xf>
    <xf numFmtId="0" fontId="11" fillId="14" borderId="0" applyNumberFormat="0" applyBorder="0" applyAlignment="0" applyProtection="0">
      <alignment vertical="center"/>
    </xf>
    <xf numFmtId="0" fontId="97" fillId="48" borderId="0" applyNumberFormat="0" applyBorder="0" applyAlignment="0" applyProtection="0">
      <alignment vertical="center"/>
    </xf>
    <xf numFmtId="0" fontId="97" fillId="48" borderId="0" applyNumberFormat="0" applyBorder="0" applyAlignment="0" applyProtection="0">
      <alignment vertical="center"/>
    </xf>
    <xf numFmtId="0" fontId="97" fillId="48" borderId="0" applyNumberFormat="0" applyBorder="0" applyAlignment="0" applyProtection="0">
      <alignment vertical="center"/>
    </xf>
    <xf numFmtId="0" fontId="97" fillId="48" borderId="0" applyNumberFormat="0" applyBorder="0" applyAlignment="0" applyProtection="0">
      <alignment vertical="center"/>
    </xf>
    <xf numFmtId="0" fontId="97" fillId="48" borderId="0" applyNumberFormat="0" applyBorder="0" applyAlignment="0" applyProtection="0">
      <alignment vertical="center"/>
    </xf>
    <xf numFmtId="0" fontId="97" fillId="48" borderId="0" applyNumberFormat="0" applyBorder="0" applyAlignment="0" applyProtection="0">
      <alignment vertical="center"/>
    </xf>
    <xf numFmtId="0" fontId="97" fillId="48" borderId="0" applyNumberFormat="0" applyBorder="0" applyAlignment="0" applyProtection="0">
      <alignment vertical="center"/>
    </xf>
    <xf numFmtId="0" fontId="97" fillId="48" borderId="0" applyNumberFormat="0" applyBorder="0" applyAlignment="0" applyProtection="0">
      <alignment vertical="center"/>
    </xf>
    <xf numFmtId="0" fontId="97" fillId="48" borderId="0" applyNumberFormat="0" applyBorder="0" applyAlignment="0" applyProtection="0">
      <alignment vertical="center"/>
    </xf>
    <xf numFmtId="0" fontId="97" fillId="48" borderId="0" applyNumberFormat="0" applyBorder="0" applyAlignment="0" applyProtection="0">
      <alignment vertical="center"/>
    </xf>
    <xf numFmtId="0" fontId="11" fillId="15" borderId="0" applyNumberFormat="0" applyBorder="0" applyAlignment="0" applyProtection="0">
      <alignment vertical="center"/>
    </xf>
    <xf numFmtId="0" fontId="97" fillId="49" borderId="0" applyNumberFormat="0" applyBorder="0" applyAlignment="0" applyProtection="0">
      <alignment vertical="center"/>
    </xf>
    <xf numFmtId="0" fontId="97" fillId="49" borderId="0" applyNumberFormat="0" applyBorder="0" applyAlignment="0" applyProtection="0">
      <alignment vertical="center"/>
    </xf>
    <xf numFmtId="0" fontId="97" fillId="49" borderId="0" applyNumberFormat="0" applyBorder="0" applyAlignment="0" applyProtection="0">
      <alignment vertical="center"/>
    </xf>
    <xf numFmtId="0" fontId="97" fillId="49" borderId="0" applyNumberFormat="0" applyBorder="0" applyAlignment="0" applyProtection="0">
      <alignment vertical="center"/>
    </xf>
    <xf numFmtId="0" fontId="97" fillId="49" borderId="0" applyNumberFormat="0" applyBorder="0" applyAlignment="0" applyProtection="0">
      <alignment vertical="center"/>
    </xf>
    <xf numFmtId="0" fontId="97" fillId="49" borderId="0" applyNumberFormat="0" applyBorder="0" applyAlignment="0" applyProtection="0">
      <alignment vertical="center"/>
    </xf>
    <xf numFmtId="0" fontId="97" fillId="49" borderId="0" applyNumberFormat="0" applyBorder="0" applyAlignment="0" applyProtection="0">
      <alignment vertical="center"/>
    </xf>
    <xf numFmtId="0" fontId="97" fillId="49" borderId="0" applyNumberFormat="0" applyBorder="0" applyAlignment="0" applyProtection="0">
      <alignment vertical="center"/>
    </xf>
    <xf numFmtId="0" fontId="97" fillId="49" borderId="0" applyNumberFormat="0" applyBorder="0" applyAlignment="0" applyProtection="0">
      <alignment vertical="center"/>
    </xf>
    <xf numFmtId="0" fontId="97" fillId="49" borderId="0" applyNumberFormat="0" applyBorder="0" applyAlignment="0" applyProtection="0">
      <alignment vertical="center"/>
    </xf>
    <xf numFmtId="0" fontId="12" fillId="0" borderId="0" applyNumberFormat="0" applyAlignment="0"/>
    <xf numFmtId="0" fontId="64" fillId="0" borderId="3" applyNumberFormat="0" applyFont="0" applyFill="0" applyAlignment="0" applyProtection="0"/>
    <xf numFmtId="0" fontId="64" fillId="0" borderId="4" applyNumberFormat="0" applyFont="0" applyFill="0" applyAlignment="0" applyProtection="0"/>
    <xf numFmtId="188" fontId="13" fillId="0" borderId="0" applyFill="0" applyBorder="0" applyAlignment="0"/>
    <xf numFmtId="189" fontId="13" fillId="0" borderId="0" applyFill="0" applyBorder="0" applyAlignment="0"/>
    <xf numFmtId="190" fontId="13" fillId="0" borderId="0" applyFill="0" applyBorder="0" applyAlignment="0"/>
    <xf numFmtId="191" fontId="13" fillId="0" borderId="0" applyFill="0" applyBorder="0" applyAlignment="0"/>
    <xf numFmtId="192" fontId="13" fillId="0" borderId="0" applyFill="0" applyBorder="0" applyAlignment="0"/>
    <xf numFmtId="188" fontId="13" fillId="0" borderId="0" applyFill="0" applyBorder="0" applyAlignment="0"/>
    <xf numFmtId="193" fontId="13" fillId="0" borderId="0" applyFill="0" applyBorder="0" applyAlignment="0"/>
    <xf numFmtId="189" fontId="13" fillId="0" borderId="0" applyFill="0" applyBorder="0" applyAlignment="0"/>
    <xf numFmtId="203" fontId="65" fillId="0" borderId="0"/>
    <xf numFmtId="203" fontId="66" fillId="0" borderId="0"/>
    <xf numFmtId="203" fontId="66" fillId="0" borderId="0"/>
    <xf numFmtId="203" fontId="66" fillId="0" borderId="0"/>
    <xf numFmtId="203" fontId="66" fillId="0" borderId="0"/>
    <xf numFmtId="203" fontId="66" fillId="0" borderId="0"/>
    <xf numFmtId="203" fontId="66" fillId="0" borderId="0"/>
    <xf numFmtId="203" fontId="66" fillId="0" borderId="0"/>
    <xf numFmtId="37" fontId="14" fillId="0" borderId="0" applyFont="0" applyFill="0" applyBorder="0" applyAlignment="0" applyProtection="0"/>
    <xf numFmtId="181" fontId="54" fillId="0" borderId="0" applyFont="0" applyFill="0" applyBorder="0" applyAlignment="0" applyProtection="0"/>
    <xf numFmtId="179" fontId="14" fillId="0" borderId="0" applyFont="0" applyFill="0" applyBorder="0" applyAlignment="0" applyProtection="0"/>
    <xf numFmtId="204" fontId="56" fillId="0" borderId="0" applyFont="0" applyFill="0" applyBorder="0" applyAlignment="0" applyProtection="0"/>
    <xf numFmtId="181" fontId="67" fillId="0" borderId="0" applyFont="0" applyFill="0" applyBorder="0" applyAlignment="0" applyProtection="0"/>
    <xf numFmtId="37" fontId="41" fillId="0" borderId="0" applyFont="0" applyFill="0" applyBorder="0" applyAlignment="0" applyProtection="0"/>
    <xf numFmtId="39" fontId="41" fillId="0" borderId="0" applyFont="0" applyFill="0" applyBorder="0" applyAlignment="0" applyProtection="0"/>
    <xf numFmtId="180" fontId="14" fillId="0" borderId="0" applyFont="0" applyFill="0" applyBorder="0" applyAlignment="0" applyProtection="0"/>
    <xf numFmtId="0" fontId="68" fillId="0" borderId="0"/>
    <xf numFmtId="0" fontId="69" fillId="0" borderId="0"/>
    <xf numFmtId="0" fontId="68" fillId="0" borderId="0"/>
    <xf numFmtId="0" fontId="69" fillId="0" borderId="0"/>
    <xf numFmtId="205" fontId="56" fillId="0" borderId="0">
      <alignment horizontal="center"/>
    </xf>
    <xf numFmtId="0" fontId="70" fillId="0" borderId="0" applyNumberFormat="0" applyAlignment="0">
      <alignment horizontal="left"/>
    </xf>
    <xf numFmtId="206" fontId="54" fillId="0" borderId="0" applyFont="0" applyFill="0" applyBorder="0" applyAlignment="0" applyProtection="0"/>
    <xf numFmtId="207" fontId="5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194" fontId="14" fillId="0" borderId="0" applyFont="0" applyFill="0" applyBorder="0" applyAlignment="0" applyProtection="0"/>
    <xf numFmtId="209" fontId="14" fillId="0" borderId="0" applyFont="0" applyFill="0" applyBorder="0" applyAlignment="0" applyProtection="0"/>
    <xf numFmtId="207" fontId="67" fillId="0" borderId="0" applyFont="0" applyFill="0" applyBorder="0" applyAlignment="0" applyProtection="0"/>
    <xf numFmtId="24" fontId="41" fillId="0" borderId="0" applyFont="0" applyFill="0" applyBorder="0" applyAlignment="0" applyProtection="0"/>
    <xf numFmtId="25" fontId="41" fillId="0" borderId="0" applyFont="0" applyFill="0" applyBorder="0" applyAlignment="0" applyProtection="0"/>
    <xf numFmtId="195" fontId="14" fillId="0" borderId="0" applyFont="0" applyFill="0" applyBorder="0" applyAlignment="0" applyProtection="0"/>
    <xf numFmtId="5" fontId="41" fillId="0" borderId="0" applyFont="0" applyFill="0" applyBorder="0" applyAlignment="0" applyProtection="0"/>
    <xf numFmtId="203" fontId="64" fillId="0" borderId="0" applyFont="0" applyFill="0" applyBorder="0" applyProtection="0">
      <alignment horizontal="right"/>
    </xf>
    <xf numFmtId="14" fontId="54" fillId="0" borderId="0" applyFont="0" applyFill="0" applyBorder="0" applyAlignment="0" applyProtection="0"/>
    <xf numFmtId="14" fontId="13" fillId="0" borderId="0" applyFill="0" applyBorder="0" applyAlignment="0"/>
    <xf numFmtId="14" fontId="67" fillId="0" borderId="0" applyFont="0" applyFill="0" applyBorder="0" applyAlignment="0" applyProtection="0"/>
    <xf numFmtId="188" fontId="15" fillId="0" borderId="0" applyFill="0" applyBorder="0" applyAlignment="0"/>
    <xf numFmtId="189" fontId="15" fillId="0" borderId="0" applyFill="0" applyBorder="0" applyAlignment="0"/>
    <xf numFmtId="188" fontId="15" fillId="0" borderId="0" applyFill="0" applyBorder="0" applyAlignment="0"/>
    <xf numFmtId="193" fontId="15" fillId="0" borderId="0" applyFill="0" applyBorder="0" applyAlignment="0"/>
    <xf numFmtId="189" fontId="15" fillId="0" borderId="0" applyFill="0" applyBorder="0" applyAlignment="0"/>
    <xf numFmtId="0" fontId="71" fillId="0" borderId="0" applyNumberFormat="0" applyAlignment="0">
      <alignment horizontal="left"/>
    </xf>
    <xf numFmtId="0" fontId="50" fillId="0" borderId="0">
      <alignment horizontal="left"/>
    </xf>
    <xf numFmtId="196" fontId="16" fillId="0" borderId="0" applyFont="0" applyFill="0" applyBorder="0" applyAlignment="0" applyProtection="0"/>
    <xf numFmtId="0" fontId="64" fillId="0" borderId="0" applyFill="0" applyBorder="0" applyProtection="0">
      <alignment horizontal="left"/>
    </xf>
    <xf numFmtId="38" fontId="12" fillId="16" borderId="0" applyNumberFormat="0" applyBorder="0" applyAlignment="0" applyProtection="0"/>
    <xf numFmtId="0" fontId="17" fillId="0" borderId="5" applyNumberFormat="0" applyAlignment="0" applyProtection="0">
      <alignment horizontal="left" vertical="center"/>
    </xf>
    <xf numFmtId="0" fontId="17" fillId="0" borderId="6">
      <alignment horizontal="left" vertical="center"/>
    </xf>
    <xf numFmtId="0" fontId="72" fillId="0" borderId="7">
      <alignment vertical="top"/>
    </xf>
    <xf numFmtId="10" fontId="12" fillId="17" borderId="8" applyNumberFormat="0" applyBorder="0" applyAlignment="0" applyProtection="0"/>
    <xf numFmtId="188" fontId="18" fillId="0" borderId="0" applyFill="0" applyBorder="0" applyAlignment="0"/>
    <xf numFmtId="189" fontId="18" fillId="0" borderId="0" applyFill="0" applyBorder="0" applyAlignment="0"/>
    <xf numFmtId="188" fontId="18" fillId="0" borderId="0" applyFill="0" applyBorder="0" applyAlignment="0"/>
    <xf numFmtId="193" fontId="18" fillId="0" borderId="0" applyFill="0" applyBorder="0" applyAlignment="0"/>
    <xf numFmtId="189" fontId="18" fillId="0" borderId="0" applyFill="0" applyBorder="0" applyAlignment="0"/>
    <xf numFmtId="38" fontId="54" fillId="0" borderId="0"/>
    <xf numFmtId="38" fontId="72" fillId="1" borderId="9"/>
    <xf numFmtId="210" fontId="14" fillId="0" borderId="0" applyFont="0" applyFill="0" applyBorder="0" applyAlignment="0" applyProtection="0"/>
    <xf numFmtId="211" fontId="14" fillId="0" borderId="0" applyFont="0" applyFill="0" applyBorder="0" applyAlignment="0" applyProtection="0"/>
    <xf numFmtId="212" fontId="14" fillId="0" borderId="0" applyFont="0" applyFill="0" applyBorder="0" applyAlignment="0" applyProtection="0"/>
    <xf numFmtId="213" fontId="14" fillId="0" borderId="0" applyFont="0" applyFill="0" applyBorder="0" applyAlignment="0" applyProtection="0"/>
    <xf numFmtId="214" fontId="73" fillId="0" borderId="0" applyFont="0" applyFill="0" applyBorder="0" applyProtection="0">
      <alignment horizontal="right"/>
    </xf>
    <xf numFmtId="187" fontId="19" fillId="0" borderId="0"/>
    <xf numFmtId="0" fontId="14" fillId="0" borderId="0"/>
    <xf numFmtId="0" fontId="14" fillId="0" borderId="0"/>
    <xf numFmtId="0" fontId="74" fillId="0" borderId="0" applyFill="0" applyBorder="0" applyProtection="0">
      <alignment horizontal="left"/>
    </xf>
    <xf numFmtId="0" fontId="75" fillId="0" borderId="0" applyFill="0" applyBorder="0" applyProtection="0">
      <alignment horizontal="left"/>
    </xf>
    <xf numFmtId="49" fontId="76" fillId="0" borderId="9" applyFill="0" applyProtection="0">
      <alignment vertical="center"/>
    </xf>
    <xf numFmtId="215" fontId="54" fillId="0" borderId="0" applyFont="0" applyFill="0" applyBorder="0" applyAlignment="0" applyProtection="0"/>
    <xf numFmtId="10" fontId="54" fillId="0" borderId="0" applyFont="0" applyFill="0" applyBorder="0" applyAlignment="0" applyProtection="0"/>
    <xf numFmtId="215" fontId="67" fillId="0" borderId="0" applyFont="0" applyFill="0" applyBorder="0" applyAlignment="0" applyProtection="0"/>
    <xf numFmtId="10" fontId="14" fillId="0" borderId="0" applyFont="0" applyFill="0" applyBorder="0" applyAlignment="0" applyProtection="0"/>
    <xf numFmtId="216" fontId="64" fillId="0" borderId="0" applyFont="0" applyFill="0" applyBorder="0" applyProtection="0">
      <alignment horizontal="right"/>
    </xf>
    <xf numFmtId="9" fontId="41" fillId="0" borderId="0" applyFont="0" applyFill="0" applyBorder="0" applyAlignment="0" applyProtection="0"/>
    <xf numFmtId="10" fontId="41" fillId="0" borderId="0" applyFont="0" applyFill="0" applyBorder="0" applyAlignment="0" applyProtection="0"/>
    <xf numFmtId="188" fontId="20" fillId="0" borderId="0" applyFill="0" applyBorder="0" applyAlignment="0"/>
    <xf numFmtId="189" fontId="20" fillId="0" borderId="0" applyFill="0" applyBorder="0" applyAlignment="0"/>
    <xf numFmtId="188" fontId="20" fillId="0" borderId="0" applyFill="0" applyBorder="0" applyAlignment="0"/>
    <xf numFmtId="193" fontId="20" fillId="0" borderId="0" applyFill="0" applyBorder="0" applyAlignment="0"/>
    <xf numFmtId="189" fontId="20" fillId="0" borderId="0" applyFill="0" applyBorder="0" applyAlignment="0"/>
    <xf numFmtId="4" fontId="50" fillId="0" borderId="0">
      <alignment horizontal="right"/>
    </xf>
    <xf numFmtId="0" fontId="77" fillId="0" borderId="0" applyNumberFormat="0" applyFont="0" applyFill="0" applyBorder="0" applyAlignment="0" applyProtection="0">
      <alignment horizontal="left"/>
    </xf>
    <xf numFmtId="0" fontId="78" fillId="0" borderId="3">
      <alignment horizontal="center"/>
    </xf>
    <xf numFmtId="4" fontId="79" fillId="0" borderId="0">
      <alignment horizontal="right"/>
    </xf>
    <xf numFmtId="217" fontId="80" fillId="0" borderId="0" applyNumberFormat="0" applyFill="0" applyBorder="0" applyAlignment="0" applyProtection="0">
      <alignment horizontal="left"/>
    </xf>
    <xf numFmtId="0" fontId="81" fillId="0" borderId="0">
      <alignment horizontal="left"/>
    </xf>
    <xf numFmtId="0" fontId="54" fillId="18" borderId="0" applyNumberFormat="0" applyFont="0" applyBorder="0" applyAlignment="0" applyProtection="0"/>
    <xf numFmtId="0" fontId="21" fillId="0" borderId="0"/>
    <xf numFmtId="40" fontId="82" fillId="0" borderId="0" applyBorder="0">
      <alignment horizontal="right"/>
    </xf>
    <xf numFmtId="0" fontId="83" fillId="0" borderId="0" applyFill="0" applyBorder="0" applyProtection="0">
      <alignment horizontal="center" vertical="center"/>
    </xf>
    <xf numFmtId="0" fontId="84" fillId="0" borderId="0" applyBorder="0" applyProtection="0">
      <alignment horizontal="left"/>
    </xf>
    <xf numFmtId="0" fontId="83" fillId="0" borderId="0" applyFill="0" applyBorder="0" applyProtection="0"/>
    <xf numFmtId="0" fontId="85" fillId="0" borderId="0" applyFill="0" applyBorder="0" applyProtection="0">
      <alignment horizontal="left"/>
    </xf>
    <xf numFmtId="0" fontId="86" fillId="0" borderId="0" applyFill="0" applyBorder="0" applyProtection="0">
      <alignment horizontal="left" vertical="top"/>
    </xf>
    <xf numFmtId="49" fontId="87" fillId="0" borderId="9">
      <alignment vertical="center"/>
    </xf>
    <xf numFmtId="49" fontId="13" fillId="0" borderId="0" applyFill="0" applyBorder="0" applyAlignment="0"/>
    <xf numFmtId="0" fontId="13" fillId="0" borderId="0" applyFill="0" applyBorder="0" applyAlignment="0"/>
    <xf numFmtId="0" fontId="13" fillId="0" borderId="0" applyFill="0" applyBorder="0" applyAlignment="0"/>
    <xf numFmtId="40" fontId="49" fillId="0" borderId="0"/>
    <xf numFmtId="0" fontId="22" fillId="0" borderId="0">
      <alignment wrapText="1"/>
    </xf>
    <xf numFmtId="0" fontId="88" fillId="0" borderId="0" applyAlignment="0">
      <alignment wrapText="1"/>
    </xf>
    <xf numFmtId="0" fontId="72" fillId="16" borderId="0">
      <alignment vertical="top"/>
    </xf>
    <xf numFmtId="0" fontId="85" fillId="16" borderId="0">
      <alignment horizontal="center"/>
    </xf>
    <xf numFmtId="203" fontId="64" fillId="0" borderId="0" applyFont="0" applyFill="0" applyBorder="0" applyProtection="0">
      <alignment horizontal="right"/>
    </xf>
    <xf numFmtId="0" fontId="11" fillId="19" borderId="0" applyNumberFormat="0" applyBorder="0" applyAlignment="0" applyProtection="0">
      <alignmen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11" fillId="20" borderId="0" applyNumberFormat="0" applyBorder="0" applyAlignment="0" applyProtection="0">
      <alignment vertical="center"/>
    </xf>
    <xf numFmtId="0" fontId="97" fillId="51" borderId="0" applyNumberFormat="0" applyBorder="0" applyAlignment="0" applyProtection="0">
      <alignment vertical="center"/>
    </xf>
    <xf numFmtId="0" fontId="97" fillId="51" borderId="0" applyNumberFormat="0" applyBorder="0" applyAlignment="0" applyProtection="0">
      <alignment vertical="center"/>
    </xf>
    <xf numFmtId="0" fontId="97" fillId="51" borderId="0" applyNumberFormat="0" applyBorder="0" applyAlignment="0" applyProtection="0">
      <alignment vertical="center"/>
    </xf>
    <xf numFmtId="0" fontId="97" fillId="51" borderId="0" applyNumberFormat="0" applyBorder="0" applyAlignment="0" applyProtection="0">
      <alignment vertical="center"/>
    </xf>
    <xf numFmtId="0" fontId="97" fillId="51" borderId="0" applyNumberFormat="0" applyBorder="0" applyAlignment="0" applyProtection="0">
      <alignment vertical="center"/>
    </xf>
    <xf numFmtId="0" fontId="97" fillId="51" borderId="0" applyNumberFormat="0" applyBorder="0" applyAlignment="0" applyProtection="0">
      <alignment vertical="center"/>
    </xf>
    <xf numFmtId="0" fontId="97" fillId="51" borderId="0" applyNumberFormat="0" applyBorder="0" applyAlignment="0" applyProtection="0">
      <alignment vertical="center"/>
    </xf>
    <xf numFmtId="0" fontId="97" fillId="51" borderId="0" applyNumberFormat="0" applyBorder="0" applyAlignment="0" applyProtection="0">
      <alignment vertical="center"/>
    </xf>
    <xf numFmtId="0" fontId="97" fillId="51" borderId="0" applyNumberFormat="0" applyBorder="0" applyAlignment="0" applyProtection="0">
      <alignment vertical="center"/>
    </xf>
    <xf numFmtId="0" fontId="97" fillId="51" borderId="0" applyNumberFormat="0" applyBorder="0" applyAlignment="0" applyProtection="0">
      <alignment vertical="center"/>
    </xf>
    <xf numFmtId="0" fontId="11" fillId="21"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11" fillId="13" borderId="0" applyNumberFormat="0" applyBorder="0" applyAlignment="0" applyProtection="0">
      <alignment vertical="center"/>
    </xf>
    <xf numFmtId="0" fontId="97" fillId="53" borderId="0" applyNumberFormat="0" applyBorder="0" applyAlignment="0" applyProtection="0">
      <alignment vertical="center"/>
    </xf>
    <xf numFmtId="0" fontId="97" fillId="53" borderId="0" applyNumberFormat="0" applyBorder="0" applyAlignment="0" applyProtection="0">
      <alignment vertical="center"/>
    </xf>
    <xf numFmtId="0" fontId="97" fillId="53" borderId="0" applyNumberFormat="0" applyBorder="0" applyAlignment="0" applyProtection="0">
      <alignment vertical="center"/>
    </xf>
    <xf numFmtId="0" fontId="97" fillId="53" borderId="0" applyNumberFormat="0" applyBorder="0" applyAlignment="0" applyProtection="0">
      <alignment vertical="center"/>
    </xf>
    <xf numFmtId="0" fontId="97" fillId="53" borderId="0" applyNumberFormat="0" applyBorder="0" applyAlignment="0" applyProtection="0">
      <alignment vertical="center"/>
    </xf>
    <xf numFmtId="0" fontId="97" fillId="53" borderId="0" applyNumberFormat="0" applyBorder="0" applyAlignment="0" applyProtection="0">
      <alignment vertical="center"/>
    </xf>
    <xf numFmtId="0" fontId="97" fillId="53" borderId="0" applyNumberFormat="0" applyBorder="0" applyAlignment="0" applyProtection="0">
      <alignment vertical="center"/>
    </xf>
    <xf numFmtId="0" fontId="97" fillId="53" borderId="0" applyNumberFormat="0" applyBorder="0" applyAlignment="0" applyProtection="0">
      <alignment vertical="center"/>
    </xf>
    <xf numFmtId="0" fontId="97" fillId="53" borderId="0" applyNumberFormat="0" applyBorder="0" applyAlignment="0" applyProtection="0">
      <alignment vertical="center"/>
    </xf>
    <xf numFmtId="0" fontId="97" fillId="53" borderId="0" applyNumberFormat="0" applyBorder="0" applyAlignment="0" applyProtection="0">
      <alignment vertical="center"/>
    </xf>
    <xf numFmtId="0" fontId="11" fillId="14" borderId="0" applyNumberFormat="0" applyBorder="0" applyAlignment="0" applyProtection="0">
      <alignment vertical="center"/>
    </xf>
    <xf numFmtId="0" fontId="97" fillId="54" borderId="0" applyNumberFormat="0" applyBorder="0" applyAlignment="0" applyProtection="0">
      <alignment vertical="center"/>
    </xf>
    <xf numFmtId="0" fontId="97" fillId="54" borderId="0" applyNumberFormat="0" applyBorder="0" applyAlignment="0" applyProtection="0">
      <alignment vertical="center"/>
    </xf>
    <xf numFmtId="0" fontId="97" fillId="54" borderId="0" applyNumberFormat="0" applyBorder="0" applyAlignment="0" applyProtection="0">
      <alignment vertical="center"/>
    </xf>
    <xf numFmtId="0" fontId="97" fillId="54" borderId="0" applyNumberFormat="0" applyBorder="0" applyAlignment="0" applyProtection="0">
      <alignment vertical="center"/>
    </xf>
    <xf numFmtId="0" fontId="97" fillId="54" borderId="0" applyNumberFormat="0" applyBorder="0" applyAlignment="0" applyProtection="0">
      <alignment vertical="center"/>
    </xf>
    <xf numFmtId="0" fontId="97" fillId="54" borderId="0" applyNumberFormat="0" applyBorder="0" applyAlignment="0" applyProtection="0">
      <alignment vertical="center"/>
    </xf>
    <xf numFmtId="0" fontId="97" fillId="54" borderId="0" applyNumberFormat="0" applyBorder="0" applyAlignment="0" applyProtection="0">
      <alignment vertical="center"/>
    </xf>
    <xf numFmtId="0" fontId="97" fillId="54" borderId="0" applyNumberFormat="0" applyBorder="0" applyAlignment="0" applyProtection="0">
      <alignment vertical="center"/>
    </xf>
    <xf numFmtId="0" fontId="97" fillId="54" borderId="0" applyNumberFormat="0" applyBorder="0" applyAlignment="0" applyProtection="0">
      <alignment vertical="center"/>
    </xf>
    <xf numFmtId="0" fontId="97" fillId="54" borderId="0" applyNumberFormat="0" applyBorder="0" applyAlignment="0" applyProtection="0">
      <alignment vertical="center"/>
    </xf>
    <xf numFmtId="0" fontId="11" fillId="22" borderId="0" applyNumberFormat="0" applyBorder="0" applyAlignment="0" applyProtection="0">
      <alignment vertical="center"/>
    </xf>
    <xf numFmtId="0" fontId="97" fillId="55" borderId="0" applyNumberFormat="0" applyBorder="0" applyAlignment="0" applyProtection="0">
      <alignment vertical="center"/>
    </xf>
    <xf numFmtId="0" fontId="97" fillId="55" borderId="0" applyNumberFormat="0" applyBorder="0" applyAlignment="0" applyProtection="0">
      <alignment vertical="center"/>
    </xf>
    <xf numFmtId="0" fontId="97" fillId="55" borderId="0" applyNumberFormat="0" applyBorder="0" applyAlignment="0" applyProtection="0">
      <alignment vertical="center"/>
    </xf>
    <xf numFmtId="0" fontId="97" fillId="55" borderId="0" applyNumberFormat="0" applyBorder="0" applyAlignment="0" applyProtection="0">
      <alignment vertical="center"/>
    </xf>
    <xf numFmtId="0" fontId="97" fillId="55" borderId="0" applyNumberFormat="0" applyBorder="0" applyAlignment="0" applyProtection="0">
      <alignment vertical="center"/>
    </xf>
    <xf numFmtId="0" fontId="97" fillId="55" borderId="0" applyNumberFormat="0" applyBorder="0" applyAlignment="0" applyProtection="0">
      <alignment vertical="center"/>
    </xf>
    <xf numFmtId="0" fontId="97" fillId="55" borderId="0" applyNumberFormat="0" applyBorder="0" applyAlignment="0" applyProtection="0">
      <alignment vertical="center"/>
    </xf>
    <xf numFmtId="0" fontId="97" fillId="55" borderId="0" applyNumberFormat="0" applyBorder="0" applyAlignment="0" applyProtection="0">
      <alignment vertical="center"/>
    </xf>
    <xf numFmtId="0" fontId="97" fillId="55" borderId="0" applyNumberFormat="0" applyBorder="0" applyAlignment="0" applyProtection="0">
      <alignment vertical="center"/>
    </xf>
    <xf numFmtId="0" fontId="97" fillId="55" borderId="0" applyNumberFormat="0" applyBorder="0" applyAlignment="0" applyProtection="0">
      <alignment vertical="center"/>
    </xf>
    <xf numFmtId="0" fontId="26" fillId="0" borderId="0" applyFont="0" applyFill="0" applyBorder="0" applyAlignment="0" applyProtection="0"/>
    <xf numFmtId="0" fontId="26" fillId="0" borderId="0" applyFont="0" applyFill="0" applyBorder="0" applyAlignment="0" applyProtection="0"/>
    <xf numFmtId="0" fontId="23"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24" fillId="23" borderId="10" applyNumberFormat="0" applyAlignment="0" applyProtection="0">
      <alignment vertical="center"/>
    </xf>
    <xf numFmtId="0" fontId="99" fillId="56" borderId="155" applyNumberFormat="0" applyAlignment="0" applyProtection="0">
      <alignment vertical="center"/>
    </xf>
    <xf numFmtId="0" fontId="99" fillId="56" borderId="155" applyNumberFormat="0" applyAlignment="0" applyProtection="0">
      <alignment vertical="center"/>
    </xf>
    <xf numFmtId="0" fontId="99" fillId="56" borderId="155" applyNumberFormat="0" applyAlignment="0" applyProtection="0">
      <alignment vertical="center"/>
    </xf>
    <xf numFmtId="0" fontId="99" fillId="56" borderId="155" applyNumberFormat="0" applyAlignment="0" applyProtection="0">
      <alignment vertical="center"/>
    </xf>
    <xf numFmtId="0" fontId="99" fillId="56" borderId="155" applyNumberFormat="0" applyAlignment="0" applyProtection="0">
      <alignment vertical="center"/>
    </xf>
    <xf numFmtId="0" fontId="99" fillId="56" borderId="155" applyNumberFormat="0" applyAlignment="0" applyProtection="0">
      <alignment vertical="center"/>
    </xf>
    <xf numFmtId="0" fontId="99" fillId="56" borderId="155" applyNumberFormat="0" applyAlignment="0" applyProtection="0">
      <alignment vertical="center"/>
    </xf>
    <xf numFmtId="0" fontId="99" fillId="56" borderId="155" applyNumberFormat="0" applyAlignment="0" applyProtection="0">
      <alignment vertical="center"/>
    </xf>
    <xf numFmtId="0" fontId="99" fillId="56" borderId="155" applyNumberFormat="0" applyAlignment="0" applyProtection="0">
      <alignment vertical="center"/>
    </xf>
    <xf numFmtId="0" fontId="99" fillId="56" borderId="155" applyNumberFormat="0" applyAlignment="0" applyProtection="0">
      <alignment vertical="center"/>
    </xf>
    <xf numFmtId="0" fontId="25" fillId="24" borderId="0" applyNumberFormat="0" applyBorder="0" applyAlignment="0" applyProtection="0">
      <alignment vertical="center"/>
    </xf>
    <xf numFmtId="0" fontId="100" fillId="57" borderId="0" applyNumberFormat="0" applyBorder="0" applyAlignment="0" applyProtection="0">
      <alignment vertical="center"/>
    </xf>
    <xf numFmtId="0" fontId="100" fillId="57" borderId="0" applyNumberFormat="0" applyBorder="0" applyAlignment="0" applyProtection="0">
      <alignment vertical="center"/>
    </xf>
    <xf numFmtId="0" fontId="100" fillId="57" borderId="0" applyNumberFormat="0" applyBorder="0" applyAlignment="0" applyProtection="0">
      <alignment vertical="center"/>
    </xf>
    <xf numFmtId="0" fontId="100" fillId="57" borderId="0" applyNumberFormat="0" applyBorder="0" applyAlignment="0" applyProtection="0">
      <alignment vertical="center"/>
    </xf>
    <xf numFmtId="0" fontId="100" fillId="57" borderId="0" applyNumberFormat="0" applyBorder="0" applyAlignment="0" applyProtection="0">
      <alignment vertical="center"/>
    </xf>
    <xf numFmtId="0" fontId="100" fillId="57" borderId="0" applyNumberFormat="0" applyBorder="0" applyAlignment="0" applyProtection="0">
      <alignment vertical="center"/>
    </xf>
    <xf numFmtId="0" fontId="100" fillId="57" borderId="0" applyNumberFormat="0" applyBorder="0" applyAlignment="0" applyProtection="0">
      <alignment vertical="center"/>
    </xf>
    <xf numFmtId="0" fontId="100" fillId="57" borderId="0" applyNumberFormat="0" applyBorder="0" applyAlignment="0" applyProtection="0">
      <alignment vertical="center"/>
    </xf>
    <xf numFmtId="0" fontId="100" fillId="57" borderId="0" applyNumberFormat="0" applyBorder="0" applyAlignment="0" applyProtection="0">
      <alignment vertical="center"/>
    </xf>
    <xf numFmtId="0" fontId="100" fillId="57" borderId="0" applyNumberFormat="0" applyBorder="0" applyAlignment="0" applyProtection="0">
      <alignment vertical="center"/>
    </xf>
    <xf numFmtId="9" fontId="9" fillId="0" borderId="0" applyFont="0" applyFill="0" applyBorder="0" applyAlignment="0" applyProtection="0">
      <alignment vertical="center"/>
    </xf>
    <xf numFmtId="176" fontId="26" fillId="0" borderId="0" applyFont="0" applyFill="0" applyBorder="0" applyAlignment="0" applyProtection="0"/>
    <xf numFmtId="177" fontId="26" fillId="0" borderId="0" applyFont="0" applyFill="0" applyBorder="0" applyAlignment="0" applyProtection="0">
      <alignment vertical="top"/>
    </xf>
    <xf numFmtId="178" fontId="26" fillId="0" borderId="0" applyFont="0" applyFill="0" applyBorder="0" applyAlignment="0" applyProtection="0"/>
    <xf numFmtId="0" fontId="9" fillId="25" borderId="11" applyNumberFormat="0" applyFont="0" applyAlignment="0" applyProtection="0">
      <alignment vertical="center"/>
    </xf>
    <xf numFmtId="0" fontId="96" fillId="58" borderId="156" applyNumberFormat="0" applyFont="0" applyAlignment="0" applyProtection="0">
      <alignment vertical="center"/>
    </xf>
    <xf numFmtId="0" fontId="96" fillId="58" borderId="156" applyNumberFormat="0" applyFont="0" applyAlignment="0" applyProtection="0">
      <alignment vertical="center"/>
    </xf>
    <xf numFmtId="0" fontId="96" fillId="58" borderId="156" applyNumberFormat="0" applyFont="0" applyAlignment="0" applyProtection="0">
      <alignment vertical="center"/>
    </xf>
    <xf numFmtId="0" fontId="96" fillId="58" borderId="156" applyNumberFormat="0" applyFont="0" applyAlignment="0" applyProtection="0">
      <alignment vertical="center"/>
    </xf>
    <xf numFmtId="0" fontId="96" fillId="58" borderId="156" applyNumberFormat="0" applyFont="0" applyAlignment="0" applyProtection="0">
      <alignment vertical="center"/>
    </xf>
    <xf numFmtId="0" fontId="96" fillId="58" borderId="156" applyNumberFormat="0" applyFont="0" applyAlignment="0" applyProtection="0">
      <alignment vertical="center"/>
    </xf>
    <xf numFmtId="0" fontId="96" fillId="58" borderId="156" applyNumberFormat="0" applyFont="0" applyAlignment="0" applyProtection="0">
      <alignment vertical="center"/>
    </xf>
    <xf numFmtId="0" fontId="96" fillId="58" borderId="156" applyNumberFormat="0" applyFont="0" applyAlignment="0" applyProtection="0">
      <alignment vertical="center"/>
    </xf>
    <xf numFmtId="0" fontId="96" fillId="58" borderId="156" applyNumberFormat="0" applyFont="0" applyAlignment="0" applyProtection="0">
      <alignment vertical="center"/>
    </xf>
    <xf numFmtId="0" fontId="96" fillId="58" borderId="156" applyNumberFormat="0" applyFont="0" applyAlignment="0" applyProtection="0">
      <alignment vertical="center"/>
    </xf>
    <xf numFmtId="0" fontId="27" fillId="0" borderId="12" applyNumberFormat="0" applyFill="0" applyAlignment="0" applyProtection="0">
      <alignment vertical="center"/>
    </xf>
    <xf numFmtId="0" fontId="101" fillId="0" borderId="157" applyNumberFormat="0" applyFill="0" applyAlignment="0" applyProtection="0">
      <alignment vertical="center"/>
    </xf>
    <xf numFmtId="0" fontId="101" fillId="0" borderId="157" applyNumberFormat="0" applyFill="0" applyAlignment="0" applyProtection="0">
      <alignment vertical="center"/>
    </xf>
    <xf numFmtId="0" fontId="101" fillId="0" borderId="157" applyNumberFormat="0" applyFill="0" applyAlignment="0" applyProtection="0">
      <alignment vertical="center"/>
    </xf>
    <xf numFmtId="0" fontId="101" fillId="0" borderId="157" applyNumberFormat="0" applyFill="0" applyAlignment="0" applyProtection="0">
      <alignment vertical="center"/>
    </xf>
    <xf numFmtId="0" fontId="101" fillId="0" borderId="157" applyNumberFormat="0" applyFill="0" applyAlignment="0" applyProtection="0">
      <alignment vertical="center"/>
    </xf>
    <xf numFmtId="0" fontId="101" fillId="0" borderId="157" applyNumberFormat="0" applyFill="0" applyAlignment="0" applyProtection="0">
      <alignment vertical="center"/>
    </xf>
    <xf numFmtId="0" fontId="101" fillId="0" borderId="157" applyNumberFormat="0" applyFill="0" applyAlignment="0" applyProtection="0">
      <alignment vertical="center"/>
    </xf>
    <xf numFmtId="0" fontId="101" fillId="0" borderId="157" applyNumberFormat="0" applyFill="0" applyAlignment="0" applyProtection="0">
      <alignment vertical="center"/>
    </xf>
    <xf numFmtId="0" fontId="101" fillId="0" borderId="157" applyNumberFormat="0" applyFill="0" applyAlignment="0" applyProtection="0">
      <alignment vertical="center"/>
    </xf>
    <xf numFmtId="0" fontId="101" fillId="0" borderId="157" applyNumberFormat="0" applyFill="0" applyAlignment="0" applyProtection="0">
      <alignment vertical="center"/>
    </xf>
    <xf numFmtId="0" fontId="28" fillId="3" borderId="0" applyNumberFormat="0" applyBorder="0" applyAlignment="0" applyProtection="0">
      <alignment vertical="center"/>
    </xf>
    <xf numFmtId="0" fontId="102" fillId="59" borderId="0" applyNumberFormat="0" applyBorder="0" applyAlignment="0" applyProtection="0">
      <alignment vertical="center"/>
    </xf>
    <xf numFmtId="0" fontId="102" fillId="59" borderId="0" applyNumberFormat="0" applyBorder="0" applyAlignment="0" applyProtection="0">
      <alignment vertical="center"/>
    </xf>
    <xf numFmtId="0" fontId="102" fillId="59" borderId="0" applyNumberFormat="0" applyBorder="0" applyAlignment="0" applyProtection="0">
      <alignment vertical="center"/>
    </xf>
    <xf numFmtId="0" fontId="102" fillId="59" borderId="0" applyNumberFormat="0" applyBorder="0" applyAlignment="0" applyProtection="0">
      <alignment vertical="center"/>
    </xf>
    <xf numFmtId="0" fontId="102" fillId="59" borderId="0" applyNumberFormat="0" applyBorder="0" applyAlignment="0" applyProtection="0">
      <alignment vertical="center"/>
    </xf>
    <xf numFmtId="0" fontId="102" fillId="59" borderId="0" applyNumberFormat="0" applyBorder="0" applyAlignment="0" applyProtection="0">
      <alignment vertical="center"/>
    </xf>
    <xf numFmtId="0" fontId="102" fillId="59" borderId="0" applyNumberFormat="0" applyBorder="0" applyAlignment="0" applyProtection="0">
      <alignment vertical="center"/>
    </xf>
    <xf numFmtId="0" fontId="102" fillId="59" borderId="0" applyNumberFormat="0" applyBorder="0" applyAlignment="0" applyProtection="0">
      <alignment vertical="center"/>
    </xf>
    <xf numFmtId="0" fontId="102" fillId="59" borderId="0" applyNumberFormat="0" applyBorder="0" applyAlignment="0" applyProtection="0">
      <alignment vertical="center"/>
    </xf>
    <xf numFmtId="0" fontId="102" fillId="59" borderId="0" applyNumberFormat="0" applyBorder="0" applyAlignment="0" applyProtection="0">
      <alignment vertical="center"/>
    </xf>
    <xf numFmtId="0" fontId="29" fillId="0" borderId="0">
      <alignment vertical="center"/>
    </xf>
    <xf numFmtId="0" fontId="30" fillId="26" borderId="13" applyNumberFormat="0" applyAlignment="0" applyProtection="0">
      <alignment vertical="center"/>
    </xf>
    <xf numFmtId="0" fontId="103" fillId="60" borderId="158" applyNumberFormat="0" applyAlignment="0" applyProtection="0">
      <alignment vertical="center"/>
    </xf>
    <xf numFmtId="0" fontId="103" fillId="60" borderId="158" applyNumberFormat="0" applyAlignment="0" applyProtection="0">
      <alignment vertical="center"/>
    </xf>
    <xf numFmtId="0" fontId="103" fillId="60" borderId="158" applyNumberFormat="0" applyAlignment="0" applyProtection="0">
      <alignment vertical="center"/>
    </xf>
    <xf numFmtId="0" fontId="103" fillId="60" borderId="158" applyNumberFormat="0" applyAlignment="0" applyProtection="0">
      <alignment vertical="center"/>
    </xf>
    <xf numFmtId="0" fontId="103" fillId="60" borderId="158" applyNumberFormat="0" applyAlignment="0" applyProtection="0">
      <alignment vertical="center"/>
    </xf>
    <xf numFmtId="0" fontId="103" fillId="60" borderId="158" applyNumberFormat="0" applyAlignment="0" applyProtection="0">
      <alignment vertical="center"/>
    </xf>
    <xf numFmtId="0" fontId="103" fillId="60" borderId="158" applyNumberFormat="0" applyAlignment="0" applyProtection="0">
      <alignment vertical="center"/>
    </xf>
    <xf numFmtId="0" fontId="103" fillId="60" borderId="158" applyNumberFormat="0" applyAlignment="0" applyProtection="0">
      <alignment vertical="center"/>
    </xf>
    <xf numFmtId="0" fontId="103" fillId="60" borderId="158" applyNumberFormat="0" applyAlignment="0" applyProtection="0">
      <alignment vertical="center"/>
    </xf>
    <xf numFmtId="0" fontId="103" fillId="60" borderId="158" applyNumberFormat="0" applyAlignment="0" applyProtection="0">
      <alignment vertical="center"/>
    </xf>
    <xf numFmtId="0" fontId="31"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alignment vertical="center"/>
    </xf>
    <xf numFmtId="38" fontId="9" fillId="0" borderId="0" applyFont="0" applyFill="0" applyBorder="0" applyAlignment="0" applyProtection="0"/>
    <xf numFmtId="199" fontId="47" fillId="0" borderId="0" applyFont="0" applyFill="0" applyBorder="0" applyAlignment="0" applyProtection="0"/>
    <xf numFmtId="38" fontId="9" fillId="0" borderId="0" applyFont="0" applyFill="0" applyBorder="0" applyAlignment="0" applyProtection="0"/>
    <xf numFmtId="38" fontId="96" fillId="0" borderId="0" applyFont="0" applyFill="0" applyBorder="0" applyAlignment="0" applyProtection="0">
      <alignment vertical="center"/>
    </xf>
    <xf numFmtId="38" fontId="96" fillId="0" borderId="0" applyFont="0" applyFill="0" applyBorder="0" applyAlignment="0" applyProtection="0">
      <alignment vertical="center"/>
    </xf>
    <xf numFmtId="38" fontId="96" fillId="0" borderId="0" applyFont="0" applyFill="0" applyBorder="0" applyAlignment="0" applyProtection="0">
      <alignment vertical="center"/>
    </xf>
    <xf numFmtId="0" fontId="32" fillId="0" borderId="14" applyNumberFormat="0" applyFill="0" applyAlignment="0" applyProtection="0">
      <alignment vertical="center"/>
    </xf>
    <xf numFmtId="0" fontId="105" fillId="0" borderId="159" applyNumberFormat="0" applyFill="0" applyAlignment="0" applyProtection="0">
      <alignment vertical="center"/>
    </xf>
    <xf numFmtId="0" fontId="105" fillId="0" borderId="159" applyNumberFormat="0" applyFill="0" applyAlignment="0" applyProtection="0">
      <alignment vertical="center"/>
    </xf>
    <xf numFmtId="0" fontId="105" fillId="0" borderId="159" applyNumberFormat="0" applyFill="0" applyAlignment="0" applyProtection="0">
      <alignment vertical="center"/>
    </xf>
    <xf numFmtId="0" fontId="105" fillId="0" borderId="159" applyNumberFormat="0" applyFill="0" applyAlignment="0" applyProtection="0">
      <alignment vertical="center"/>
    </xf>
    <xf numFmtId="0" fontId="105" fillId="0" borderId="159" applyNumberFormat="0" applyFill="0" applyAlignment="0" applyProtection="0">
      <alignment vertical="center"/>
    </xf>
    <xf numFmtId="0" fontId="105" fillId="0" borderId="159" applyNumberFormat="0" applyFill="0" applyAlignment="0" applyProtection="0">
      <alignment vertical="center"/>
    </xf>
    <xf numFmtId="0" fontId="105" fillId="0" borderId="159" applyNumberFormat="0" applyFill="0" applyAlignment="0" applyProtection="0">
      <alignment vertical="center"/>
    </xf>
    <xf numFmtId="0" fontId="105" fillId="0" borderId="159" applyNumberFormat="0" applyFill="0" applyAlignment="0" applyProtection="0">
      <alignment vertical="center"/>
    </xf>
    <xf numFmtId="0" fontId="105" fillId="0" borderId="159" applyNumberFormat="0" applyFill="0" applyAlignment="0" applyProtection="0">
      <alignment vertical="center"/>
    </xf>
    <xf numFmtId="0" fontId="105" fillId="0" borderId="159" applyNumberFormat="0" applyFill="0" applyAlignment="0" applyProtection="0">
      <alignment vertical="center"/>
    </xf>
    <xf numFmtId="0" fontId="33" fillId="0" borderId="15" applyNumberFormat="0" applyFill="0" applyAlignment="0" applyProtection="0">
      <alignment vertical="center"/>
    </xf>
    <xf numFmtId="0" fontId="106" fillId="0" borderId="160" applyNumberFormat="0" applyFill="0" applyAlignment="0" applyProtection="0">
      <alignment vertical="center"/>
    </xf>
    <xf numFmtId="0" fontId="106" fillId="0" borderId="160" applyNumberFormat="0" applyFill="0" applyAlignment="0" applyProtection="0">
      <alignment vertical="center"/>
    </xf>
    <xf numFmtId="0" fontId="106" fillId="0" borderId="160" applyNumberFormat="0" applyFill="0" applyAlignment="0" applyProtection="0">
      <alignment vertical="center"/>
    </xf>
    <xf numFmtId="0" fontId="106" fillId="0" borderId="160" applyNumberFormat="0" applyFill="0" applyAlignment="0" applyProtection="0">
      <alignment vertical="center"/>
    </xf>
    <xf numFmtId="0" fontId="106" fillId="0" borderId="160" applyNumberFormat="0" applyFill="0" applyAlignment="0" applyProtection="0">
      <alignment vertical="center"/>
    </xf>
    <xf numFmtId="0" fontId="106" fillId="0" borderId="160" applyNumberFormat="0" applyFill="0" applyAlignment="0" applyProtection="0">
      <alignment vertical="center"/>
    </xf>
    <xf numFmtId="0" fontId="106" fillId="0" borderId="160" applyNumberFormat="0" applyFill="0" applyAlignment="0" applyProtection="0">
      <alignment vertical="center"/>
    </xf>
    <xf numFmtId="0" fontId="106" fillId="0" borderId="160" applyNumberFormat="0" applyFill="0" applyAlignment="0" applyProtection="0">
      <alignment vertical="center"/>
    </xf>
    <xf numFmtId="0" fontId="106" fillId="0" borderId="160" applyNumberFormat="0" applyFill="0" applyAlignment="0" applyProtection="0">
      <alignment vertical="center"/>
    </xf>
    <xf numFmtId="0" fontId="106" fillId="0" borderId="160" applyNumberFormat="0" applyFill="0" applyAlignment="0" applyProtection="0">
      <alignment vertical="center"/>
    </xf>
    <xf numFmtId="0" fontId="34" fillId="0" borderId="16" applyNumberFormat="0" applyFill="0" applyAlignment="0" applyProtection="0">
      <alignment vertical="center"/>
    </xf>
    <xf numFmtId="0" fontId="107" fillId="0" borderId="161" applyNumberFormat="0" applyFill="0" applyAlignment="0" applyProtection="0">
      <alignment vertical="center"/>
    </xf>
    <xf numFmtId="0" fontId="107" fillId="0" borderId="161" applyNumberFormat="0" applyFill="0" applyAlignment="0" applyProtection="0">
      <alignment vertical="center"/>
    </xf>
    <xf numFmtId="0" fontId="107" fillId="0" borderId="161" applyNumberFormat="0" applyFill="0" applyAlignment="0" applyProtection="0">
      <alignment vertical="center"/>
    </xf>
    <xf numFmtId="0" fontId="107" fillId="0" borderId="161" applyNumberFormat="0" applyFill="0" applyAlignment="0" applyProtection="0">
      <alignment vertical="center"/>
    </xf>
    <xf numFmtId="0" fontId="107" fillId="0" borderId="161" applyNumberFormat="0" applyFill="0" applyAlignment="0" applyProtection="0">
      <alignment vertical="center"/>
    </xf>
    <xf numFmtId="0" fontId="107" fillId="0" borderId="161" applyNumberFormat="0" applyFill="0" applyAlignment="0" applyProtection="0">
      <alignment vertical="center"/>
    </xf>
    <xf numFmtId="0" fontId="107" fillId="0" borderId="161" applyNumberFormat="0" applyFill="0" applyAlignment="0" applyProtection="0">
      <alignment vertical="center"/>
    </xf>
    <xf numFmtId="0" fontId="107" fillId="0" borderId="161" applyNumberFormat="0" applyFill="0" applyAlignment="0" applyProtection="0">
      <alignment vertical="center"/>
    </xf>
    <xf numFmtId="0" fontId="107" fillId="0" borderId="161" applyNumberFormat="0" applyFill="0" applyAlignment="0" applyProtection="0">
      <alignment vertical="center"/>
    </xf>
    <xf numFmtId="0" fontId="107" fillId="0" borderId="161" applyNumberFormat="0" applyFill="0" applyAlignment="0" applyProtection="0">
      <alignment vertical="center"/>
    </xf>
    <xf numFmtId="0" fontId="34"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35" fillId="0" borderId="0" applyFill="0" applyBorder="0" applyProtection="0"/>
    <xf numFmtId="0" fontId="36" fillId="0" borderId="17" applyNumberFormat="0" applyFill="0" applyAlignment="0" applyProtection="0">
      <alignment vertical="center"/>
    </xf>
    <xf numFmtId="0" fontId="108" fillId="0" borderId="162" applyNumberFormat="0" applyFill="0" applyAlignment="0" applyProtection="0">
      <alignment vertical="center"/>
    </xf>
    <xf numFmtId="0" fontId="108" fillId="0" borderId="162" applyNumberFormat="0" applyFill="0" applyAlignment="0" applyProtection="0">
      <alignment vertical="center"/>
    </xf>
    <xf numFmtId="0" fontId="108" fillId="0" borderId="162" applyNumberFormat="0" applyFill="0" applyAlignment="0" applyProtection="0">
      <alignment vertical="center"/>
    </xf>
    <xf numFmtId="0" fontId="108" fillId="0" borderId="162" applyNumberFormat="0" applyFill="0" applyAlignment="0" applyProtection="0">
      <alignment vertical="center"/>
    </xf>
    <xf numFmtId="0" fontId="108" fillId="0" borderId="162" applyNumberFormat="0" applyFill="0" applyAlignment="0" applyProtection="0">
      <alignment vertical="center"/>
    </xf>
    <xf numFmtId="0" fontId="108" fillId="0" borderId="162" applyNumberFormat="0" applyFill="0" applyAlignment="0" applyProtection="0">
      <alignment vertical="center"/>
    </xf>
    <xf numFmtId="0" fontId="108" fillId="0" borderId="162" applyNumberFormat="0" applyFill="0" applyAlignment="0" applyProtection="0">
      <alignment vertical="center"/>
    </xf>
    <xf numFmtId="0" fontId="108" fillId="0" borderId="162" applyNumberFormat="0" applyFill="0" applyAlignment="0" applyProtection="0">
      <alignment vertical="center"/>
    </xf>
    <xf numFmtId="0" fontId="108" fillId="0" borderId="162" applyNumberFormat="0" applyFill="0" applyAlignment="0" applyProtection="0">
      <alignment vertical="center"/>
    </xf>
    <xf numFmtId="0" fontId="108" fillId="0" borderId="162" applyNumberFormat="0" applyFill="0" applyAlignment="0" applyProtection="0">
      <alignment vertical="center"/>
    </xf>
    <xf numFmtId="3" fontId="89" fillId="0" borderId="18" applyFill="0" applyProtection="0">
      <protection locked="0"/>
    </xf>
    <xf numFmtId="0" fontId="37" fillId="26" borderId="19" applyNumberFormat="0" applyAlignment="0" applyProtection="0">
      <alignment vertical="center"/>
    </xf>
    <xf numFmtId="0" fontId="109" fillId="60" borderId="163" applyNumberFormat="0" applyAlignment="0" applyProtection="0">
      <alignment vertical="center"/>
    </xf>
    <xf numFmtId="0" fontId="109" fillId="60" borderId="163" applyNumberFormat="0" applyAlignment="0" applyProtection="0">
      <alignment vertical="center"/>
    </xf>
    <xf numFmtId="0" fontId="109" fillId="60" borderId="163" applyNumberFormat="0" applyAlignment="0" applyProtection="0">
      <alignment vertical="center"/>
    </xf>
    <xf numFmtId="0" fontId="109" fillId="60" borderId="163" applyNumberFormat="0" applyAlignment="0" applyProtection="0">
      <alignment vertical="center"/>
    </xf>
    <xf numFmtId="0" fontId="109" fillId="60" borderId="163" applyNumberFormat="0" applyAlignment="0" applyProtection="0">
      <alignment vertical="center"/>
    </xf>
    <xf numFmtId="0" fontId="109" fillId="60" borderId="163" applyNumberFormat="0" applyAlignment="0" applyProtection="0">
      <alignment vertical="center"/>
    </xf>
    <xf numFmtId="0" fontId="109" fillId="60" borderId="163" applyNumberFormat="0" applyAlignment="0" applyProtection="0">
      <alignment vertical="center"/>
    </xf>
    <xf numFmtId="0" fontId="109" fillId="60" borderId="163" applyNumberFormat="0" applyAlignment="0" applyProtection="0">
      <alignment vertical="center"/>
    </xf>
    <xf numFmtId="0" fontId="109" fillId="60" borderId="163" applyNumberFormat="0" applyAlignment="0" applyProtection="0">
      <alignment vertical="center"/>
    </xf>
    <xf numFmtId="0" fontId="109" fillId="60" borderId="163" applyNumberFormat="0" applyAlignment="0" applyProtection="0">
      <alignment vertical="center"/>
    </xf>
    <xf numFmtId="0" fontId="38" fillId="0" borderId="0" applyNumberFormat="0" applyFont="0" applyFill="0" applyBorder="0">
      <alignment horizontal="left" vertical="top" wrapText="1"/>
    </xf>
    <xf numFmtId="0" fontId="39"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59" fillId="0" borderId="0" applyFont="0" applyFill="0" applyBorder="0" applyAlignment="0" applyProtection="0"/>
    <xf numFmtId="0" fontId="59" fillId="0" borderId="0" applyFont="0" applyFill="0" applyBorder="0" applyAlignment="0" applyProtection="0"/>
    <xf numFmtId="0" fontId="40" fillId="7" borderId="13" applyNumberFormat="0" applyAlignment="0" applyProtection="0">
      <alignment vertical="center"/>
    </xf>
    <xf numFmtId="0" fontId="111" fillId="61" borderId="158" applyNumberFormat="0" applyAlignment="0" applyProtection="0">
      <alignment vertical="center"/>
    </xf>
    <xf numFmtId="0" fontId="111" fillId="61" borderId="158" applyNumberFormat="0" applyAlignment="0" applyProtection="0">
      <alignment vertical="center"/>
    </xf>
    <xf numFmtId="0" fontId="111" fillId="61" borderId="158" applyNumberFormat="0" applyAlignment="0" applyProtection="0">
      <alignment vertical="center"/>
    </xf>
    <xf numFmtId="0" fontId="111" fillId="61" borderId="158" applyNumberFormat="0" applyAlignment="0" applyProtection="0">
      <alignment vertical="center"/>
    </xf>
    <xf numFmtId="0" fontId="111" fillId="61" borderId="158" applyNumberFormat="0" applyAlignment="0" applyProtection="0">
      <alignment vertical="center"/>
    </xf>
    <xf numFmtId="0" fontId="111" fillId="61" borderId="158" applyNumberFormat="0" applyAlignment="0" applyProtection="0">
      <alignment vertical="center"/>
    </xf>
    <xf numFmtId="0" fontId="111" fillId="61" borderId="158" applyNumberFormat="0" applyAlignment="0" applyProtection="0">
      <alignment vertical="center"/>
    </xf>
    <xf numFmtId="0" fontId="111" fillId="61" borderId="158" applyNumberFormat="0" applyAlignment="0" applyProtection="0">
      <alignment vertical="center"/>
    </xf>
    <xf numFmtId="0" fontId="111" fillId="61" borderId="158" applyNumberFormat="0" applyAlignment="0" applyProtection="0">
      <alignment vertical="center"/>
    </xf>
    <xf numFmtId="0" fontId="111" fillId="61" borderId="158"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6" fillId="0" borderId="0">
      <alignment vertical="center"/>
    </xf>
    <xf numFmtId="0" fontId="9" fillId="0" borderId="0"/>
    <xf numFmtId="0" fontId="9" fillId="0" borderId="0"/>
    <xf numFmtId="0" fontId="10" fillId="0" borderId="0">
      <alignment vertical="center"/>
    </xf>
    <xf numFmtId="0" fontId="9" fillId="0" borderId="0"/>
    <xf numFmtId="0" fontId="9"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6" fillId="0" borderId="0">
      <alignment vertical="center"/>
    </xf>
    <xf numFmtId="0" fontId="9" fillId="0" borderId="0"/>
    <xf numFmtId="0" fontId="96" fillId="0" borderId="0">
      <alignment vertical="center"/>
    </xf>
    <xf numFmtId="0" fontId="41" fillId="0" borderId="0"/>
    <xf numFmtId="0" fontId="9" fillId="0" borderId="0">
      <alignment vertical="center"/>
    </xf>
    <xf numFmtId="0" fontId="9" fillId="0" borderId="0"/>
    <xf numFmtId="0" fontId="10" fillId="0" borderId="0">
      <alignment vertical="center"/>
    </xf>
    <xf numFmtId="0" fontId="10" fillId="0" borderId="0">
      <alignment vertical="center"/>
    </xf>
    <xf numFmtId="0" fontId="10" fillId="0" borderId="0"/>
    <xf numFmtId="0" fontId="9" fillId="0" borderId="0"/>
    <xf numFmtId="0" fontId="90" fillId="0" borderId="0">
      <alignment vertical="center"/>
    </xf>
    <xf numFmtId="0" fontId="9" fillId="0" borderId="0"/>
    <xf numFmtId="0" fontId="9" fillId="0" borderId="0"/>
    <xf numFmtId="0" fontId="9" fillId="0" borderId="0"/>
    <xf numFmtId="0" fontId="9" fillId="0" borderId="0"/>
    <xf numFmtId="49" fontId="38" fillId="0" borderId="0"/>
    <xf numFmtId="49" fontId="38" fillId="0" borderId="0" applyBorder="0"/>
    <xf numFmtId="49" fontId="38" fillId="0" borderId="0" applyNumberFormat="0" applyFill="0" applyBorder="0" applyAlignment="0" applyProtection="0"/>
    <xf numFmtId="0" fontId="42" fillId="0" borderId="0"/>
    <xf numFmtId="0" fontId="43" fillId="4" borderId="0" applyNumberFormat="0" applyBorder="0" applyAlignment="0" applyProtection="0">
      <alignment vertical="center"/>
    </xf>
    <xf numFmtId="0" fontId="112" fillId="62" borderId="0" applyNumberFormat="0" applyBorder="0" applyAlignment="0" applyProtection="0">
      <alignment vertical="center"/>
    </xf>
    <xf numFmtId="0" fontId="112" fillId="62" borderId="0" applyNumberFormat="0" applyBorder="0" applyAlignment="0" applyProtection="0">
      <alignment vertical="center"/>
    </xf>
    <xf numFmtId="0" fontId="112" fillId="62" borderId="0" applyNumberFormat="0" applyBorder="0" applyAlignment="0" applyProtection="0">
      <alignment vertical="center"/>
    </xf>
    <xf numFmtId="0" fontId="112" fillId="62" borderId="0" applyNumberFormat="0" applyBorder="0" applyAlignment="0" applyProtection="0">
      <alignment vertical="center"/>
    </xf>
    <xf numFmtId="0" fontId="112" fillId="62" borderId="0" applyNumberFormat="0" applyBorder="0" applyAlignment="0" applyProtection="0">
      <alignment vertical="center"/>
    </xf>
    <xf numFmtId="0" fontId="112" fillId="62" borderId="0" applyNumberFormat="0" applyBorder="0" applyAlignment="0" applyProtection="0">
      <alignment vertical="center"/>
    </xf>
    <xf numFmtId="0" fontId="112" fillId="62" borderId="0" applyNumberFormat="0" applyBorder="0" applyAlignment="0" applyProtection="0">
      <alignment vertical="center"/>
    </xf>
    <xf numFmtId="0" fontId="112" fillId="62" borderId="0" applyNumberFormat="0" applyBorder="0" applyAlignment="0" applyProtection="0">
      <alignment vertical="center"/>
    </xf>
    <xf numFmtId="0" fontId="112" fillId="62" borderId="0" applyNumberFormat="0" applyBorder="0" applyAlignment="0" applyProtection="0">
      <alignment vertical="center"/>
    </xf>
    <xf numFmtId="0" fontId="112" fillId="62" borderId="0" applyNumberFormat="0" applyBorder="0" applyAlignment="0" applyProtection="0">
      <alignment vertical="center"/>
    </xf>
    <xf numFmtId="0" fontId="26"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8" fillId="0" borderId="0">
      <alignment vertical="center"/>
    </xf>
    <xf numFmtId="0" fontId="8" fillId="0" borderId="0">
      <alignment vertical="center"/>
    </xf>
    <xf numFmtId="0" fontId="96" fillId="0" borderId="0">
      <alignment vertical="center"/>
    </xf>
    <xf numFmtId="0" fontId="9" fillId="0" borderId="0"/>
    <xf numFmtId="0" fontId="9" fillId="0" borderId="0"/>
    <xf numFmtId="0" fontId="9" fillId="0" borderId="0"/>
    <xf numFmtId="0" fontId="7" fillId="0" borderId="0">
      <alignment vertical="center"/>
    </xf>
    <xf numFmtId="0" fontId="7" fillId="0" borderId="0">
      <alignment vertical="center"/>
    </xf>
    <xf numFmtId="0" fontId="9" fillId="0" borderId="0"/>
    <xf numFmtId="0" fontId="96" fillId="0" borderId="0">
      <alignment vertical="center"/>
    </xf>
    <xf numFmtId="38" fontId="10"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59">
    <xf numFmtId="0" fontId="0" fillId="0" borderId="0" xfId="0">
      <alignment vertical="center"/>
    </xf>
    <xf numFmtId="0" fontId="45" fillId="27" borderId="20" xfId="737" applyFont="1" applyFill="1" applyBorder="1" applyAlignment="1">
      <alignment vertical="center"/>
    </xf>
    <xf numFmtId="0" fontId="45" fillId="27" borderId="21" xfId="737" applyFont="1" applyFill="1" applyBorder="1" applyAlignment="1">
      <alignment vertical="center"/>
    </xf>
    <xf numFmtId="0" fontId="45" fillId="27" borderId="21" xfId="737" applyNumberFormat="1" applyFont="1" applyFill="1" applyBorder="1" applyAlignment="1">
      <alignment vertical="center"/>
    </xf>
    <xf numFmtId="0" fontId="45" fillId="0" borderId="0" xfId="738" applyFont="1"/>
    <xf numFmtId="0" fontId="47" fillId="27" borderId="22" xfId="731" applyFont="1" applyFill="1" applyBorder="1" applyAlignment="1">
      <alignment horizontal="center" vertical="center" wrapText="1" shrinkToFit="1"/>
    </xf>
    <xf numFmtId="0" fontId="47" fillId="27" borderId="23" xfId="731" applyNumberFormat="1" applyFont="1" applyFill="1" applyBorder="1" applyAlignment="1">
      <alignment horizontal="center" vertical="center" shrinkToFit="1"/>
    </xf>
    <xf numFmtId="38" fontId="45" fillId="0" borderId="24" xfId="604" applyFont="1" applyFill="1" applyBorder="1" applyAlignment="1">
      <alignment vertical="center"/>
    </xf>
    <xf numFmtId="38" fontId="45" fillId="0" borderId="25" xfId="604" applyFont="1" applyFill="1" applyBorder="1" applyAlignment="1">
      <alignment vertical="center"/>
    </xf>
    <xf numFmtId="38" fontId="45" fillId="0" borderId="1" xfId="604" applyFont="1" applyFill="1" applyBorder="1" applyAlignment="1">
      <alignment vertical="center"/>
    </xf>
    <xf numFmtId="38" fontId="45" fillId="0" borderId="26" xfId="604" applyFont="1" applyFill="1" applyBorder="1" applyAlignment="1">
      <alignment vertical="center"/>
    </xf>
    <xf numFmtId="38" fontId="45" fillId="0" borderId="27" xfId="604" applyFont="1" applyFill="1" applyBorder="1" applyAlignment="1">
      <alignment vertical="center"/>
    </xf>
    <xf numFmtId="38" fontId="45" fillId="0" borderId="28" xfId="604" applyFont="1" applyFill="1" applyBorder="1" applyAlignment="1">
      <alignment vertical="center"/>
    </xf>
    <xf numFmtId="38" fontId="45" fillId="0" borderId="25" xfId="604" applyFont="1" applyBorder="1" applyAlignment="1">
      <alignment vertical="center"/>
    </xf>
    <xf numFmtId="38" fontId="45" fillId="0" borderId="30" xfId="604" applyFont="1" applyFill="1" applyBorder="1" applyAlignment="1">
      <alignment vertical="center"/>
    </xf>
    <xf numFmtId="38" fontId="45" fillId="0" borderId="31" xfId="604" applyFont="1" applyBorder="1" applyAlignment="1">
      <alignment vertical="center"/>
    </xf>
    <xf numFmtId="38" fontId="45" fillId="0" borderId="32" xfId="604" applyFont="1" applyBorder="1" applyAlignment="1">
      <alignment vertical="center"/>
    </xf>
    <xf numFmtId="38" fontId="45" fillId="0" borderId="33" xfId="604" applyFont="1" applyBorder="1" applyAlignment="1">
      <alignment vertical="center"/>
    </xf>
    <xf numFmtId="38" fontId="45" fillId="0" borderId="34" xfId="604" applyFont="1" applyBorder="1" applyAlignment="1">
      <alignment vertical="center"/>
    </xf>
    <xf numFmtId="38" fontId="45" fillId="0" borderId="35" xfId="604" applyFont="1" applyBorder="1" applyAlignment="1">
      <alignment vertical="center"/>
    </xf>
    <xf numFmtId="38" fontId="45" fillId="0" borderId="36" xfId="604" applyFont="1" applyBorder="1" applyAlignment="1">
      <alignment vertical="center"/>
    </xf>
    <xf numFmtId="38" fontId="45" fillId="0" borderId="37" xfId="604" applyFont="1" applyBorder="1" applyAlignment="1">
      <alignment vertical="center"/>
    </xf>
    <xf numFmtId="38" fontId="45" fillId="0" borderId="38" xfId="604" applyFont="1" applyBorder="1" applyAlignment="1">
      <alignment vertical="center"/>
    </xf>
    <xf numFmtId="38" fontId="45" fillId="0" borderId="39" xfId="604" applyFont="1" applyBorder="1" applyAlignment="1">
      <alignment vertical="center"/>
    </xf>
    <xf numFmtId="38" fontId="45" fillId="0" borderId="40" xfId="604" applyFont="1" applyBorder="1" applyAlignment="1">
      <alignment vertical="center"/>
    </xf>
    <xf numFmtId="38" fontId="45" fillId="0" borderId="41" xfId="604" applyFont="1" applyBorder="1" applyAlignment="1">
      <alignment vertical="center"/>
    </xf>
    <xf numFmtId="38" fontId="45" fillId="0" borderId="42" xfId="604" applyFont="1" applyBorder="1" applyAlignment="1">
      <alignment vertical="center"/>
    </xf>
    <xf numFmtId="38" fontId="45" fillId="0" borderId="43" xfId="604" applyFont="1" applyBorder="1" applyAlignment="1">
      <alignment vertical="center"/>
    </xf>
    <xf numFmtId="0" fontId="48" fillId="0" borderId="0" xfId="0" applyFont="1" applyAlignment="1">
      <alignment horizontal="left"/>
    </xf>
    <xf numFmtId="38" fontId="45" fillId="0" borderId="44" xfId="604" applyFont="1" applyFill="1" applyBorder="1" applyAlignment="1">
      <alignment vertical="center"/>
    </xf>
    <xf numFmtId="38" fontId="45" fillId="0" borderId="45" xfId="604" applyFont="1" applyFill="1" applyBorder="1" applyAlignment="1">
      <alignment vertical="center"/>
    </xf>
    <xf numFmtId="38" fontId="45" fillId="0" borderId="46" xfId="604" applyFont="1" applyFill="1" applyBorder="1" applyAlignment="1">
      <alignment vertical="center"/>
    </xf>
    <xf numFmtId="38" fontId="45" fillId="0" borderId="66" xfId="604" applyFont="1" applyFill="1" applyBorder="1" applyAlignment="1">
      <alignment vertical="center"/>
    </xf>
    <xf numFmtId="38" fontId="45" fillId="0" borderId="66" xfId="604" applyFont="1" applyBorder="1" applyAlignment="1">
      <alignment vertical="center"/>
    </xf>
    <xf numFmtId="38" fontId="45" fillId="0" borderId="67" xfId="604" applyFont="1" applyBorder="1" applyAlignment="1">
      <alignment vertical="center"/>
    </xf>
    <xf numFmtId="38" fontId="45" fillId="0" borderId="69" xfId="604" applyFont="1" applyFill="1" applyBorder="1" applyAlignment="1">
      <alignment vertical="center"/>
    </xf>
    <xf numFmtId="38" fontId="45" fillId="0" borderId="71" xfId="604" applyFont="1" applyBorder="1" applyAlignment="1">
      <alignment vertical="center"/>
    </xf>
    <xf numFmtId="38" fontId="45" fillId="0" borderId="72" xfId="604" applyFont="1" applyFill="1" applyBorder="1" applyAlignment="1">
      <alignment vertical="center"/>
    </xf>
    <xf numFmtId="38" fontId="45" fillId="0" borderId="74" xfId="604" applyFont="1" applyBorder="1" applyAlignment="1">
      <alignment vertical="center"/>
    </xf>
    <xf numFmtId="38" fontId="45" fillId="0" borderId="75" xfId="604" applyFont="1" applyBorder="1" applyAlignment="1">
      <alignment vertical="center"/>
    </xf>
    <xf numFmtId="38" fontId="45" fillId="0" borderId="76" xfId="604" applyFont="1" applyBorder="1" applyAlignment="1">
      <alignment vertical="center"/>
    </xf>
    <xf numFmtId="38" fontId="45" fillId="0" borderId="1" xfId="604" applyFont="1" applyBorder="1" applyAlignment="1">
      <alignment vertical="center"/>
    </xf>
    <xf numFmtId="38" fontId="45" fillId="0" borderId="77" xfId="604" applyFont="1" applyFill="1" applyBorder="1" applyAlignment="1">
      <alignment vertical="center"/>
    </xf>
    <xf numFmtId="38" fontId="45" fillId="0" borderId="69" xfId="604" applyFont="1" applyBorder="1" applyAlignment="1">
      <alignment vertical="center"/>
    </xf>
    <xf numFmtId="38" fontId="45" fillId="0" borderId="70" xfId="604" applyFont="1" applyBorder="1" applyAlignment="1">
      <alignment vertical="center"/>
    </xf>
    <xf numFmtId="38" fontId="45" fillId="0" borderId="53" xfId="604" applyFont="1" applyBorder="1" applyAlignment="1">
      <alignment vertical="center"/>
    </xf>
    <xf numFmtId="38" fontId="53" fillId="0" borderId="0" xfId="606" applyFont="1"/>
    <xf numFmtId="0" fontId="10" fillId="27" borderId="22" xfId="731" applyNumberFormat="1" applyFont="1" applyFill="1" applyBorder="1" applyAlignment="1">
      <alignment horizontal="center" vertical="center" wrapText="1" shrinkToFit="1"/>
    </xf>
    <xf numFmtId="0" fontId="10" fillId="27" borderId="87" xfId="731" applyNumberFormat="1" applyFont="1" applyFill="1" applyBorder="1" applyAlignment="1">
      <alignment horizontal="center" vertical="center" wrapText="1" shrinkToFit="1"/>
    </xf>
    <xf numFmtId="0" fontId="10" fillId="28" borderId="22" xfId="731" applyNumberFormat="1" applyFont="1" applyFill="1" applyBorder="1" applyAlignment="1">
      <alignment horizontal="center" vertical="center" wrapText="1" shrinkToFit="1"/>
    </xf>
    <xf numFmtId="0" fontId="10" fillId="28" borderId="88" xfId="731" applyNumberFormat="1" applyFont="1" applyFill="1" applyBorder="1" applyAlignment="1">
      <alignment horizontal="center" vertical="center" wrapText="1" shrinkToFit="1"/>
    </xf>
    <xf numFmtId="0" fontId="10" fillId="28" borderId="89" xfId="731" applyNumberFormat="1" applyFont="1" applyFill="1" applyBorder="1" applyAlignment="1">
      <alignment horizontal="center" vertical="center" wrapText="1" shrinkToFit="1"/>
    </xf>
    <xf numFmtId="0" fontId="10" fillId="28" borderId="22" xfId="731" applyFont="1" applyFill="1" applyBorder="1" applyAlignment="1">
      <alignment horizontal="center" vertical="center" shrinkToFit="1"/>
    </xf>
    <xf numFmtId="0" fontId="10" fillId="27" borderId="22" xfId="731" applyFont="1" applyFill="1" applyBorder="1" applyAlignment="1">
      <alignment horizontal="center" vertical="center" shrinkToFit="1"/>
    </xf>
    <xf numFmtId="0" fontId="10" fillId="27" borderId="89" xfId="731" applyNumberFormat="1" applyFont="1" applyFill="1" applyBorder="1" applyAlignment="1">
      <alignment horizontal="center" vertical="center" wrapText="1" shrinkToFit="1"/>
    </xf>
    <xf numFmtId="38" fontId="48" fillId="63" borderId="8" xfId="606" applyFont="1" applyFill="1" applyBorder="1" applyAlignment="1">
      <alignment horizontal="center" vertical="center"/>
    </xf>
    <xf numFmtId="38" fontId="48" fillId="63" borderId="90" xfId="606" applyFont="1" applyFill="1" applyBorder="1" applyAlignment="1">
      <alignment horizontal="center" vertical="center"/>
    </xf>
    <xf numFmtId="38" fontId="48" fillId="63" borderId="91" xfId="606" applyFont="1" applyFill="1" applyBorder="1" applyAlignment="1">
      <alignment horizontal="center" vertical="center"/>
    </xf>
    <xf numFmtId="38" fontId="45" fillId="0" borderId="29" xfId="604" applyFont="1" applyFill="1" applyBorder="1" applyAlignment="1">
      <alignment vertical="center"/>
    </xf>
    <xf numFmtId="38" fontId="45" fillId="0" borderId="47" xfId="604" applyFont="1" applyFill="1" applyBorder="1" applyAlignment="1">
      <alignment vertical="center"/>
    </xf>
    <xf numFmtId="38" fontId="45" fillId="0" borderId="0" xfId="604" applyFont="1" applyAlignment="1"/>
    <xf numFmtId="38" fontId="45" fillId="64" borderId="44" xfId="604" applyFont="1" applyFill="1" applyBorder="1" applyAlignment="1">
      <alignment vertical="center"/>
    </xf>
    <xf numFmtId="38" fontId="45" fillId="64" borderId="24" xfId="604" applyFont="1" applyFill="1" applyBorder="1" applyAlignment="1">
      <alignment vertical="center"/>
    </xf>
    <xf numFmtId="38" fontId="45" fillId="0" borderId="92" xfId="604" applyFont="1" applyFill="1" applyBorder="1" applyAlignment="1">
      <alignment vertical="center"/>
    </xf>
    <xf numFmtId="38" fontId="45" fillId="0" borderId="93" xfId="604" applyFont="1" applyFill="1" applyBorder="1" applyAlignment="1">
      <alignment vertical="center"/>
    </xf>
    <xf numFmtId="38" fontId="45" fillId="0" borderId="82" xfId="604" applyFont="1" applyFill="1" applyBorder="1" applyAlignment="1">
      <alignment vertical="center"/>
    </xf>
    <xf numFmtId="38" fontId="45" fillId="0" borderId="83" xfId="604" applyFont="1" applyBorder="1" applyAlignment="1">
      <alignment vertical="center"/>
    </xf>
    <xf numFmtId="38" fontId="45" fillId="0" borderId="84" xfId="604" applyFont="1" applyBorder="1" applyAlignment="1">
      <alignment vertical="center"/>
    </xf>
    <xf numFmtId="38" fontId="45" fillId="0" borderId="82" xfId="604" applyFont="1" applyBorder="1" applyAlignment="1">
      <alignment vertical="center"/>
    </xf>
    <xf numFmtId="38" fontId="45" fillId="0" borderId="94" xfId="604" applyFont="1" applyBorder="1" applyAlignment="1">
      <alignment vertical="center"/>
    </xf>
    <xf numFmtId="38" fontId="45" fillId="0" borderId="86" xfId="604" applyFont="1" applyBorder="1" applyAlignment="1">
      <alignment vertical="center"/>
    </xf>
    <xf numFmtId="38" fontId="45" fillId="0" borderId="85" xfId="604" applyFont="1" applyBorder="1" applyAlignment="1">
      <alignment vertical="center"/>
    </xf>
    <xf numFmtId="38" fontId="45" fillId="0" borderId="95" xfId="604" applyFont="1" applyBorder="1" applyAlignment="1">
      <alignment vertical="center"/>
    </xf>
    <xf numFmtId="38" fontId="45" fillId="0" borderId="96" xfId="604" applyFont="1" applyFill="1" applyBorder="1" applyAlignment="1">
      <alignment vertical="center"/>
    </xf>
    <xf numFmtId="38" fontId="45" fillId="0" borderId="92" xfId="604" applyFont="1" applyBorder="1" applyAlignment="1">
      <alignment vertical="center"/>
    </xf>
    <xf numFmtId="38" fontId="46" fillId="0" borderId="1" xfId="604" applyFont="1" applyBorder="1" applyAlignment="1">
      <alignment vertical="center"/>
    </xf>
    <xf numFmtId="38" fontId="46" fillId="0" borderId="48" xfId="604" applyFont="1" applyBorder="1" applyAlignment="1">
      <alignment vertical="center"/>
    </xf>
    <xf numFmtId="38" fontId="46" fillId="0" borderId="32" xfId="604" applyFont="1" applyBorder="1" applyAlignment="1">
      <alignment vertical="center"/>
    </xf>
    <xf numFmtId="38" fontId="46" fillId="0" borderId="49" xfId="604" applyFont="1" applyBorder="1" applyAlignment="1">
      <alignment vertical="center"/>
    </xf>
    <xf numFmtId="38" fontId="46" fillId="0" borderId="97" xfId="604" applyFont="1" applyBorder="1" applyAlignment="1">
      <alignment vertical="center"/>
    </xf>
    <xf numFmtId="38" fontId="46" fillId="0" borderId="79" xfId="604" applyFont="1" applyBorder="1" applyAlignment="1">
      <alignment vertical="center"/>
    </xf>
    <xf numFmtId="38" fontId="46" fillId="0" borderId="98" xfId="604" applyFont="1" applyBorder="1" applyAlignment="1">
      <alignment vertical="center"/>
    </xf>
    <xf numFmtId="38" fontId="46" fillId="0" borderId="81" xfId="604" applyFont="1" applyBorder="1" applyAlignment="1">
      <alignment vertical="center"/>
    </xf>
    <xf numFmtId="38" fontId="45" fillId="0" borderId="50" xfId="604" applyFont="1" applyBorder="1" applyAlignment="1">
      <alignment vertical="center"/>
    </xf>
    <xf numFmtId="38" fontId="45" fillId="0" borderId="51" xfId="604" applyFont="1" applyBorder="1" applyAlignment="1">
      <alignment vertical="center"/>
    </xf>
    <xf numFmtId="38" fontId="45" fillId="0" borderId="52" xfId="604" applyFont="1" applyBorder="1" applyAlignment="1">
      <alignment horizontal="center" vertical="center"/>
    </xf>
    <xf numFmtId="38" fontId="45" fillId="0" borderId="54" xfId="604" applyFont="1" applyBorder="1" applyAlignment="1">
      <alignment vertical="center"/>
    </xf>
    <xf numFmtId="38" fontId="45" fillId="0" borderId="55" xfId="604" applyFont="1" applyBorder="1" applyAlignment="1">
      <alignment vertical="center"/>
    </xf>
    <xf numFmtId="38" fontId="45" fillId="0" borderId="56" xfId="604" applyFont="1" applyBorder="1" applyAlignment="1">
      <alignment horizontal="center" vertical="center"/>
    </xf>
    <xf numFmtId="38" fontId="45" fillId="0" borderId="57" xfId="604" applyFont="1" applyBorder="1" applyAlignment="1">
      <alignment vertical="center"/>
    </xf>
    <xf numFmtId="38" fontId="45" fillId="0" borderId="58" xfId="604" applyFont="1" applyBorder="1" applyAlignment="1">
      <alignment vertical="center"/>
    </xf>
    <xf numFmtId="38" fontId="45" fillId="0" borderId="59" xfId="604" applyFont="1" applyBorder="1" applyAlignment="1">
      <alignment vertical="center"/>
    </xf>
    <xf numFmtId="38" fontId="45" fillId="0" borderId="60" xfId="604" applyFont="1" applyBorder="1" applyAlignment="1">
      <alignment horizontal="center" vertical="center"/>
    </xf>
    <xf numFmtId="38" fontId="45" fillId="0" borderId="61" xfId="604" applyFont="1" applyBorder="1" applyAlignment="1">
      <alignment vertical="center"/>
    </xf>
    <xf numFmtId="38" fontId="45" fillId="0" borderId="62" xfId="604" applyFont="1" applyBorder="1" applyAlignment="1">
      <alignment vertical="center"/>
    </xf>
    <xf numFmtId="38" fontId="45" fillId="0" borderId="63" xfId="604" applyFont="1" applyBorder="1" applyAlignment="1">
      <alignment vertical="center"/>
    </xf>
    <xf numFmtId="38" fontId="45" fillId="0" borderId="64" xfId="604" applyFont="1" applyBorder="1" applyAlignment="1">
      <alignment vertical="center"/>
    </xf>
    <xf numFmtId="38" fontId="45" fillId="0" borderId="99" xfId="604" applyFont="1" applyBorder="1" applyAlignment="1">
      <alignment vertical="center"/>
    </xf>
    <xf numFmtId="38" fontId="45" fillId="0" borderId="65" xfId="604" applyFont="1" applyBorder="1" applyAlignment="1">
      <alignment vertical="center"/>
    </xf>
    <xf numFmtId="38" fontId="53" fillId="0" borderId="0" xfId="606" applyFont="1" applyFill="1" applyAlignment="1"/>
    <xf numFmtId="38" fontId="46" fillId="0" borderId="80" xfId="604" applyFont="1" applyFill="1" applyBorder="1" applyAlignment="1">
      <alignment vertical="center"/>
    </xf>
    <xf numFmtId="38" fontId="47" fillId="0" borderId="48" xfId="604" applyFont="1" applyBorder="1" applyAlignment="1">
      <alignment vertical="center"/>
    </xf>
    <xf numFmtId="0" fontId="41" fillId="0" borderId="0" xfId="732" applyFont="1" applyFill="1" applyAlignment="1">
      <alignment vertical="center" wrapText="1"/>
    </xf>
    <xf numFmtId="0" fontId="41" fillId="0" borderId="0" xfId="732" applyFont="1" applyFill="1" applyAlignment="1">
      <alignment vertical="center"/>
    </xf>
    <xf numFmtId="0" fontId="41" fillId="0" borderId="0" xfId="732" applyFont="1" applyFill="1" applyAlignment="1">
      <alignment horizontal="center" vertical="center" wrapText="1"/>
    </xf>
    <xf numFmtId="38" fontId="47" fillId="0" borderId="49" xfId="604" applyFont="1" applyBorder="1" applyAlignment="1">
      <alignment vertical="center"/>
    </xf>
    <xf numFmtId="38" fontId="53" fillId="0" borderId="113" xfId="606" applyFont="1" applyFill="1" applyBorder="1" applyAlignment="1"/>
    <xf numFmtId="38" fontId="53" fillId="0" borderId="114" xfId="606" applyFont="1" applyFill="1" applyBorder="1" applyAlignment="1"/>
    <xf numFmtId="38" fontId="53" fillId="0" borderId="115" xfId="606" applyFont="1" applyFill="1" applyBorder="1" applyAlignment="1"/>
    <xf numFmtId="38" fontId="53" fillId="0" borderId="79" xfId="606" applyFont="1" applyFill="1" applyBorder="1" applyAlignment="1"/>
    <xf numFmtId="38" fontId="53" fillId="0" borderId="48" xfId="606" applyFont="1" applyFill="1" applyBorder="1" applyAlignment="1"/>
    <xf numFmtId="38" fontId="53" fillId="0" borderId="116" xfId="606" applyFont="1" applyFill="1" applyBorder="1" applyAlignment="1"/>
    <xf numFmtId="38" fontId="53" fillId="0" borderId="117" xfId="606" applyFont="1" applyFill="1" applyBorder="1" applyAlignment="1"/>
    <xf numFmtId="38" fontId="53" fillId="0" borderId="118" xfId="606" applyFont="1" applyFill="1" applyBorder="1" applyAlignment="1"/>
    <xf numFmtId="38" fontId="53" fillId="0" borderId="119" xfId="606" applyFont="1" applyFill="1" applyBorder="1" applyAlignment="1"/>
    <xf numFmtId="38" fontId="53" fillId="0" borderId="116" xfId="606" applyFont="1" applyBorder="1"/>
    <xf numFmtId="38" fontId="53" fillId="0" borderId="119" xfId="606" applyFont="1" applyBorder="1"/>
    <xf numFmtId="38" fontId="53" fillId="0" borderId="120" xfId="606" applyFont="1" applyBorder="1"/>
    <xf numFmtId="0" fontId="46" fillId="27" borderId="121" xfId="0" applyFont="1" applyFill="1" applyBorder="1" applyAlignment="1">
      <alignment horizontal="center" vertical="center" wrapText="1"/>
    </xf>
    <xf numFmtId="0" fontId="46" fillId="27" borderId="122" xfId="0" applyFont="1" applyFill="1" applyBorder="1" applyAlignment="1">
      <alignment horizontal="center" vertical="center" wrapText="1"/>
    </xf>
    <xf numFmtId="0" fontId="46" fillId="27" borderId="123" xfId="0" applyFont="1" applyFill="1" applyBorder="1" applyAlignment="1">
      <alignment horizontal="center" vertical="center" wrapText="1"/>
    </xf>
    <xf numFmtId="38" fontId="45" fillId="0" borderId="112" xfId="604" applyFont="1" applyFill="1" applyBorder="1" applyAlignment="1">
      <alignment vertical="center"/>
    </xf>
    <xf numFmtId="0" fontId="45" fillId="0" borderId="0" xfId="738" applyFont="1" applyFill="1"/>
    <xf numFmtId="38" fontId="45" fillId="0" borderId="134" xfId="604" applyFont="1" applyBorder="1" applyAlignment="1">
      <alignment vertical="center"/>
    </xf>
    <xf numFmtId="38" fontId="45" fillId="0" borderId="135" xfId="604" applyFont="1" applyBorder="1" applyAlignment="1">
      <alignment vertical="center"/>
    </xf>
    <xf numFmtId="0" fontId="53" fillId="0" borderId="0" xfId="725" applyFont="1"/>
    <xf numFmtId="0" fontId="53" fillId="0" borderId="0" xfId="725" applyFont="1" applyFill="1" applyAlignment="1"/>
    <xf numFmtId="49" fontId="9" fillId="0" borderId="1" xfId="725" applyNumberFormat="1" applyFont="1" applyBorder="1" applyAlignment="1">
      <alignment vertical="center"/>
    </xf>
    <xf numFmtId="49" fontId="9" fillId="0" borderId="25" xfId="725" applyNumberFormat="1" applyFont="1" applyBorder="1" applyAlignment="1">
      <alignment horizontal="right" vertical="center" wrapText="1"/>
    </xf>
    <xf numFmtId="0" fontId="9" fillId="0" borderId="26" xfId="725" applyFont="1" applyFill="1" applyBorder="1" applyAlignment="1"/>
    <xf numFmtId="0" fontId="9" fillId="0" borderId="72" xfId="725" applyFont="1" applyFill="1" applyBorder="1" applyAlignment="1"/>
    <xf numFmtId="49" fontId="9" fillId="0" borderId="72" xfId="725" applyNumberFormat="1" applyFont="1" applyBorder="1" applyAlignment="1">
      <alignment vertical="center"/>
    </xf>
    <xf numFmtId="38" fontId="53" fillId="0" borderId="0" xfId="725" applyNumberFormat="1" applyFont="1" applyFill="1" applyAlignment="1"/>
    <xf numFmtId="49" fontId="9" fillId="0" borderId="1" xfId="725" applyNumberFormat="1" applyFont="1" applyFill="1" applyBorder="1" applyAlignment="1">
      <alignment vertical="center"/>
    </xf>
    <xf numFmtId="49" fontId="9" fillId="0" borderId="25" xfId="725" applyNumberFormat="1" applyFont="1" applyFill="1" applyBorder="1" applyAlignment="1">
      <alignment horizontal="right" vertical="center" wrapText="1"/>
    </xf>
    <xf numFmtId="49" fontId="9" fillId="0" borderId="72" xfId="725" applyNumberFormat="1" applyFont="1" applyFill="1" applyBorder="1" applyAlignment="1">
      <alignment vertical="center"/>
    </xf>
    <xf numFmtId="49" fontId="9" fillId="16" borderId="1" xfId="725" applyNumberFormat="1" applyFont="1" applyFill="1" applyBorder="1" applyAlignment="1">
      <alignment vertical="center"/>
    </xf>
    <xf numFmtId="0" fontId="9" fillId="16" borderId="26" xfId="725" applyFont="1" applyFill="1" applyBorder="1" applyAlignment="1"/>
    <xf numFmtId="0" fontId="9" fillId="16" borderId="72" xfId="725" applyFont="1" applyFill="1" applyBorder="1" applyAlignment="1"/>
    <xf numFmtId="49" fontId="0" fillId="0" borderId="1" xfId="725" applyNumberFormat="1" applyFont="1" applyBorder="1" applyAlignment="1">
      <alignment vertical="center"/>
    </xf>
    <xf numFmtId="49" fontId="9" fillId="16" borderId="32" xfId="725" applyNumberFormat="1" applyFont="1" applyFill="1" applyBorder="1" applyAlignment="1">
      <alignment vertical="center"/>
    </xf>
    <xf numFmtId="0" fontId="9" fillId="16" borderId="29" xfId="725" applyFont="1" applyFill="1" applyBorder="1" applyAlignment="1"/>
    <xf numFmtId="0" fontId="9" fillId="16" borderId="73" xfId="725" applyFont="1" applyFill="1" applyBorder="1" applyAlignment="1"/>
    <xf numFmtId="49" fontId="9" fillId="0" borderId="32" xfId="725" applyNumberFormat="1" applyFont="1" applyBorder="1" applyAlignment="1">
      <alignment vertical="center"/>
    </xf>
    <xf numFmtId="49" fontId="9" fillId="0" borderId="73" xfId="725" applyNumberFormat="1" applyFont="1" applyBorder="1" applyAlignment="1">
      <alignment vertical="center"/>
    </xf>
    <xf numFmtId="49" fontId="9" fillId="0" borderId="137" xfId="725" applyNumberFormat="1" applyFont="1" applyBorder="1" applyAlignment="1">
      <alignment vertical="center"/>
    </xf>
    <xf numFmtId="49" fontId="9" fillId="0" borderId="138" xfId="725" applyNumberFormat="1" applyFont="1" applyBorder="1" applyAlignment="1">
      <alignment horizontal="right" vertical="center" wrapText="1"/>
    </xf>
    <xf numFmtId="49" fontId="9" fillId="16" borderId="137" xfId="725" applyNumberFormat="1" applyFont="1" applyFill="1" applyBorder="1" applyAlignment="1">
      <alignment vertical="center"/>
    </xf>
    <xf numFmtId="0" fontId="9" fillId="16" borderId="139" xfId="725" applyFont="1" applyFill="1" applyBorder="1" applyAlignment="1"/>
    <xf numFmtId="0" fontId="9" fillId="16" borderId="140" xfId="725" applyFont="1" applyFill="1" applyBorder="1" applyAlignment="1"/>
    <xf numFmtId="49" fontId="9" fillId="0" borderId="140" xfId="725" applyNumberFormat="1" applyFont="1" applyBorder="1" applyAlignment="1">
      <alignment vertical="center"/>
    </xf>
    <xf numFmtId="49" fontId="9" fillId="0" borderId="141" xfId="725" applyNumberFormat="1" applyFont="1" applyBorder="1" applyAlignment="1">
      <alignment vertical="center"/>
    </xf>
    <xf numFmtId="49" fontId="9" fillId="0" borderId="78" xfId="725" applyNumberFormat="1" applyFont="1" applyBorder="1" applyAlignment="1">
      <alignment horizontal="right" vertical="center" wrapText="1"/>
    </xf>
    <xf numFmtId="0" fontId="9" fillId="0" borderId="44" xfId="725" applyFont="1" applyFill="1" applyBorder="1" applyAlignment="1"/>
    <xf numFmtId="0" fontId="9" fillId="0" borderId="142" xfId="725" applyFont="1" applyFill="1" applyBorder="1" applyAlignment="1"/>
    <xf numFmtId="49" fontId="9" fillId="0" borderId="142" xfId="725" applyNumberFormat="1" applyFont="1" applyBorder="1" applyAlignment="1">
      <alignment vertical="center"/>
    </xf>
    <xf numFmtId="49" fontId="0" fillId="0" borderId="137" xfId="725" applyNumberFormat="1" applyFont="1" applyBorder="1" applyAlignment="1">
      <alignment vertical="center"/>
    </xf>
    <xf numFmtId="0" fontId="9" fillId="0" borderId="26" xfId="725" applyFont="1" applyBorder="1"/>
    <xf numFmtId="0" fontId="9" fillId="0" borderId="72" xfId="725" applyFont="1" applyBorder="1"/>
    <xf numFmtId="49" fontId="9" fillId="0" borderId="31" xfId="725" applyNumberFormat="1" applyFont="1" applyBorder="1" applyAlignment="1">
      <alignment horizontal="right" vertical="center" wrapText="1"/>
    </xf>
    <xf numFmtId="49" fontId="0" fillId="0" borderId="32" xfId="725" applyNumberFormat="1" applyFont="1" applyBorder="1" applyAlignment="1">
      <alignment vertical="center"/>
    </xf>
    <xf numFmtId="0" fontId="41" fillId="0" borderId="0" xfId="0" applyFont="1" applyFill="1" applyAlignment="1">
      <alignment vertical="center" wrapText="1"/>
    </xf>
    <xf numFmtId="38" fontId="41" fillId="0" borderId="0" xfId="755" applyFont="1" applyFill="1" applyAlignment="1">
      <alignment vertical="center" wrapText="1"/>
    </xf>
    <xf numFmtId="0" fontId="41" fillId="0" borderId="0" xfId="0" applyFont="1" applyFill="1" applyAlignment="1">
      <alignment vertical="center" wrapText="1" shrinkToFit="1"/>
    </xf>
    <xf numFmtId="0" fontId="41" fillId="0" borderId="0" xfId="0" applyFont="1" applyFill="1" applyAlignment="1">
      <alignment vertical="center"/>
    </xf>
    <xf numFmtId="14" fontId="41" fillId="65" borderId="100" xfId="0" applyNumberFormat="1" applyFont="1" applyFill="1" applyBorder="1" applyAlignment="1">
      <alignment horizontal="center" vertical="center" wrapText="1"/>
    </xf>
    <xf numFmtId="38" fontId="41" fillId="0" borderId="0" xfId="755" applyFont="1" applyFill="1" applyAlignment="1">
      <alignment vertical="center"/>
    </xf>
    <xf numFmtId="0" fontId="41" fillId="0" borderId="0" xfId="0" applyFont="1" applyFill="1" applyAlignment="1">
      <alignment horizontal="center" vertical="center" wrapText="1"/>
    </xf>
    <xf numFmtId="38" fontId="41" fillId="0" borderId="0" xfId="755" applyFont="1" applyFill="1" applyAlignment="1">
      <alignment horizontal="center" vertical="center" wrapText="1"/>
    </xf>
    <xf numFmtId="0" fontId="41" fillId="16" borderId="8" xfId="0" applyFont="1" applyFill="1" applyBorder="1" applyAlignment="1">
      <alignment horizontal="center" vertical="center" wrapText="1"/>
    </xf>
    <xf numFmtId="0" fontId="41" fillId="16" borderId="23" xfId="0" applyFont="1" applyFill="1" applyBorder="1" applyAlignment="1">
      <alignment horizontal="center" vertical="center" wrapText="1"/>
    </xf>
    <xf numFmtId="38" fontId="41" fillId="28" borderId="20" xfId="755" applyFont="1" applyFill="1" applyBorder="1" applyAlignment="1">
      <alignment horizontal="center" vertical="center" wrapText="1"/>
    </xf>
    <xf numFmtId="38" fontId="41" fillId="28" borderId="90" xfId="755" applyFont="1" applyFill="1" applyBorder="1" applyAlignment="1">
      <alignment horizontal="center" vertical="center" wrapText="1"/>
    </xf>
    <xf numFmtId="38" fontId="41" fillId="29" borderId="101" xfId="755" applyFont="1" applyFill="1" applyBorder="1" applyAlignment="1">
      <alignment horizontal="center" vertical="center" wrapText="1"/>
    </xf>
    <xf numFmtId="0" fontId="41" fillId="28" borderId="8" xfId="0" applyFont="1" applyFill="1" applyBorder="1" applyAlignment="1">
      <alignment vertical="center" wrapText="1" shrinkToFit="1"/>
    </xf>
    <xf numFmtId="0" fontId="41" fillId="28" borderId="8" xfId="0" applyFont="1" applyFill="1" applyBorder="1" applyAlignment="1">
      <alignment horizontal="center" vertical="center" wrapText="1"/>
    </xf>
    <xf numFmtId="38" fontId="41" fillId="28" borderId="8" xfId="755" applyFont="1" applyFill="1" applyBorder="1" applyAlignment="1">
      <alignment horizontal="center" vertical="center" wrapText="1"/>
    </xf>
    <xf numFmtId="0" fontId="41" fillId="29" borderId="91" xfId="0" applyFont="1" applyFill="1" applyBorder="1" applyAlignment="1">
      <alignment horizontal="center" vertical="center" wrapText="1"/>
    </xf>
    <xf numFmtId="38" fontId="41" fillId="67" borderId="91" xfId="755" applyFont="1" applyFill="1" applyBorder="1" applyAlignment="1">
      <alignment horizontal="center" vertical="center" wrapText="1"/>
    </xf>
    <xf numFmtId="38" fontId="41" fillId="29" borderId="91" xfId="755" applyFont="1" applyFill="1" applyBorder="1" applyAlignment="1">
      <alignment horizontal="center" vertical="center" wrapText="1"/>
    </xf>
    <xf numFmtId="0" fontId="41" fillId="0" borderId="8" xfId="0" applyFont="1" applyFill="1" applyBorder="1" applyAlignment="1">
      <alignment vertical="center" wrapText="1"/>
    </xf>
    <xf numFmtId="38" fontId="41" fillId="64" borderId="8" xfId="755" applyFont="1" applyFill="1" applyBorder="1" applyAlignment="1">
      <alignment vertical="center" wrapText="1"/>
    </xf>
    <xf numFmtId="38" fontId="41" fillId="0" borderId="8" xfId="755" applyFont="1" applyFill="1" applyBorder="1" applyAlignment="1">
      <alignment vertical="center" wrapText="1"/>
    </xf>
    <xf numFmtId="38" fontId="41" fillId="72" borderId="8" xfId="755" applyFont="1" applyFill="1" applyBorder="1" applyAlignment="1">
      <alignment vertical="center" wrapText="1"/>
    </xf>
    <xf numFmtId="38" fontId="41" fillId="0" borderId="90" xfId="755" applyFont="1" applyFill="1" applyBorder="1" applyAlignment="1">
      <alignment vertical="center" wrapText="1"/>
    </xf>
    <xf numFmtId="38" fontId="41" fillId="0" borderId="102" xfId="755" applyFont="1" applyFill="1" applyBorder="1" applyAlignment="1">
      <alignment vertical="center" wrapText="1"/>
    </xf>
    <xf numFmtId="38" fontId="41" fillId="0" borderId="0" xfId="0" applyNumberFormat="1" applyFont="1" applyFill="1" applyAlignment="1">
      <alignment vertical="center" wrapText="1"/>
    </xf>
    <xf numFmtId="0" fontId="41" fillId="0" borderId="8" xfId="0" applyFont="1" applyFill="1" applyBorder="1" applyAlignment="1">
      <alignment vertical="center" wrapText="1" shrinkToFit="1"/>
    </xf>
    <xf numFmtId="57" fontId="41" fillId="72" borderId="8" xfId="0" applyNumberFormat="1" applyFont="1" applyFill="1" applyBorder="1" applyAlignment="1">
      <alignment vertical="center" wrapText="1"/>
    </xf>
    <xf numFmtId="57" fontId="41" fillId="64" borderId="8" xfId="0" applyNumberFormat="1" applyFont="1" applyFill="1" applyBorder="1" applyAlignment="1">
      <alignment vertical="center" wrapText="1"/>
    </xf>
    <xf numFmtId="0" fontId="41" fillId="0" borderId="136" xfId="0" applyFont="1" applyFill="1" applyBorder="1" applyAlignment="1">
      <alignment vertical="center" wrapText="1"/>
    </xf>
    <xf numFmtId="218" fontId="41" fillId="0" borderId="90" xfId="755" applyNumberFormat="1" applyFont="1" applyFill="1" applyBorder="1" applyAlignment="1">
      <alignment vertical="center" wrapText="1"/>
    </xf>
    <xf numFmtId="38" fontId="41" fillId="69" borderId="136" xfId="755" applyFont="1" applyFill="1" applyBorder="1" applyAlignment="1">
      <alignment vertical="center" wrapText="1"/>
    </xf>
    <xf numFmtId="219" fontId="41" fillId="0" borderId="0" xfId="755" applyNumberFormat="1" applyFont="1" applyFill="1" applyAlignment="1">
      <alignment vertical="center" wrapText="1"/>
    </xf>
    <xf numFmtId="0" fontId="41" fillId="0" borderId="23" xfId="0" applyFont="1" applyFill="1" applyBorder="1" applyAlignment="1">
      <alignment vertical="center" wrapText="1"/>
    </xf>
    <xf numFmtId="38" fontId="41" fillId="64" borderId="23" xfId="755" applyFont="1" applyFill="1" applyBorder="1" applyAlignment="1">
      <alignment vertical="center" wrapText="1"/>
    </xf>
    <xf numFmtId="38" fontId="41" fillId="0" borderId="23" xfId="755" applyFont="1" applyFill="1" applyBorder="1" applyAlignment="1">
      <alignment vertical="center" wrapText="1"/>
    </xf>
    <xf numFmtId="38" fontId="41" fillId="0" borderId="20" xfId="755" applyFont="1" applyFill="1" applyBorder="1" applyAlignment="1">
      <alignment vertical="center" wrapText="1"/>
    </xf>
    <xf numFmtId="38" fontId="41" fillId="0" borderId="103" xfId="755" applyFont="1" applyFill="1" applyBorder="1" applyAlignment="1">
      <alignment vertical="center" wrapText="1"/>
    </xf>
    <xf numFmtId="219" fontId="41" fillId="0" borderId="0" xfId="0" applyNumberFormat="1" applyFont="1" applyFill="1" applyAlignment="1">
      <alignment vertical="center" wrapText="1"/>
    </xf>
    <xf numFmtId="0" fontId="41" fillId="0" borderId="104" xfId="0" applyFont="1" applyFill="1" applyBorder="1" applyAlignment="1">
      <alignment vertical="center" wrapText="1"/>
    </xf>
    <xf numFmtId="38" fontId="41" fillId="64" borderId="105" xfId="755" applyFont="1" applyFill="1" applyBorder="1" applyAlignment="1">
      <alignment vertical="center" wrapText="1"/>
    </xf>
    <xf numFmtId="38" fontId="41" fillId="72" borderId="105" xfId="755" applyFont="1" applyFill="1" applyBorder="1" applyAlignment="1">
      <alignment vertical="center" wrapText="1"/>
    </xf>
    <xf numFmtId="38" fontId="41" fillId="64" borderId="106" xfId="755" applyFont="1" applyFill="1" applyBorder="1" applyAlignment="1">
      <alignment vertical="center" wrapText="1"/>
    </xf>
    <xf numFmtId="38" fontId="41" fillId="0" borderId="100" xfId="755" applyFont="1" applyFill="1" applyBorder="1" applyAlignment="1">
      <alignment vertical="center" wrapText="1"/>
    </xf>
    <xf numFmtId="0" fontId="41" fillId="0" borderId="0" xfId="0" applyFont="1" applyFill="1" applyBorder="1" applyAlignment="1">
      <alignment vertical="center" wrapText="1"/>
    </xf>
    <xf numFmtId="38" fontId="41" fillId="0" borderId="0" xfId="755" applyFont="1" applyFill="1" applyBorder="1" applyAlignment="1">
      <alignment vertical="center" wrapText="1"/>
    </xf>
    <xf numFmtId="0" fontId="41" fillId="0" borderId="107" xfId="0" applyFont="1" applyFill="1" applyBorder="1" applyAlignment="1">
      <alignment vertical="center"/>
    </xf>
    <xf numFmtId="0" fontId="41" fillId="0" borderId="5" xfId="0" applyFont="1" applyFill="1" applyBorder="1" applyAlignment="1">
      <alignment vertical="center" wrapText="1"/>
    </xf>
    <xf numFmtId="0" fontId="41" fillId="0" borderId="108" xfId="0" applyFont="1" applyFill="1" applyBorder="1" applyAlignment="1">
      <alignment vertical="center" wrapText="1"/>
    </xf>
    <xf numFmtId="38" fontId="41" fillId="0" borderId="109" xfId="755" applyFont="1" applyFill="1" applyBorder="1" applyAlignment="1">
      <alignment vertical="center" wrapText="1"/>
    </xf>
    <xf numFmtId="38" fontId="41" fillId="64" borderId="109" xfId="755" applyFont="1" applyFill="1" applyBorder="1" applyAlignment="1">
      <alignment vertical="center" wrapText="1"/>
    </xf>
    <xf numFmtId="38" fontId="41" fillId="0" borderId="110" xfId="755" applyFont="1" applyFill="1" applyBorder="1" applyAlignment="1">
      <alignment horizontal="center" vertical="center" wrapText="1"/>
    </xf>
    <xf numFmtId="38" fontId="41" fillId="0" borderId="111" xfId="755" applyFont="1" applyFill="1" applyBorder="1" applyAlignment="1">
      <alignment vertical="center" wrapText="1"/>
    </xf>
    <xf numFmtId="57" fontId="41" fillId="0" borderId="8" xfId="0" applyNumberFormat="1" applyFont="1" applyFill="1" applyBorder="1" applyAlignment="1">
      <alignment vertical="center" wrapText="1"/>
    </xf>
    <xf numFmtId="57" fontId="41" fillId="68" borderId="8" xfId="0" applyNumberFormat="1" applyFont="1" applyFill="1" applyBorder="1" applyAlignment="1">
      <alignment vertical="center" wrapText="1"/>
    </xf>
    <xf numFmtId="38" fontId="41" fillId="73" borderId="8" xfId="755" applyFont="1" applyFill="1" applyBorder="1" applyAlignment="1">
      <alignment vertical="center" wrapText="1"/>
    </xf>
    <xf numFmtId="0" fontId="41" fillId="73" borderId="136" xfId="0" applyFont="1" applyFill="1" applyBorder="1" applyAlignment="1">
      <alignment vertical="center" wrapText="1"/>
    </xf>
    <xf numFmtId="38" fontId="41" fillId="65" borderId="105" xfId="755" applyFont="1" applyFill="1" applyBorder="1" applyAlignment="1">
      <alignment vertical="center" wrapText="1"/>
    </xf>
    <xf numFmtId="38" fontId="41" fillId="74" borderId="8" xfId="755" applyFont="1" applyFill="1" applyBorder="1" applyAlignment="1">
      <alignment vertical="center" wrapText="1"/>
    </xf>
    <xf numFmtId="38" fontId="41" fillId="64" borderId="90" xfId="755" applyFont="1" applyFill="1" applyBorder="1" applyAlignment="1">
      <alignment vertical="center" wrapText="1"/>
    </xf>
    <xf numFmtId="38" fontId="41" fillId="64" borderId="20" xfId="755" applyFont="1" applyFill="1" applyBorder="1" applyAlignment="1">
      <alignment vertical="center" wrapText="1"/>
    </xf>
    <xf numFmtId="38" fontId="41" fillId="74" borderId="105" xfId="755" applyFont="1" applyFill="1" applyBorder="1" applyAlignment="1">
      <alignment vertical="center" wrapText="1"/>
    </xf>
    <xf numFmtId="38" fontId="41" fillId="75" borderId="105" xfId="755" applyFont="1" applyFill="1" applyBorder="1" applyAlignment="1">
      <alignment vertical="center" wrapText="1"/>
    </xf>
    <xf numFmtId="38" fontId="41" fillId="74" borderId="109" xfId="755" applyFont="1" applyFill="1" applyBorder="1" applyAlignment="1">
      <alignment vertical="center" wrapText="1"/>
    </xf>
    <xf numFmtId="38" fontId="41" fillId="65" borderId="102" xfId="755" applyFont="1" applyFill="1" applyBorder="1" applyAlignment="1">
      <alignment vertical="center" wrapText="1"/>
    </xf>
    <xf numFmtId="38" fontId="41" fillId="65" borderId="103" xfId="755" applyFont="1" applyFill="1" applyBorder="1" applyAlignment="1">
      <alignment vertical="center" wrapText="1"/>
    </xf>
    <xf numFmtId="38" fontId="41" fillId="0" borderId="105" xfId="755" applyFont="1" applyFill="1" applyBorder="1" applyAlignment="1">
      <alignment vertical="center" wrapText="1"/>
    </xf>
    <xf numFmtId="0" fontId="0" fillId="0" borderId="0" xfId="0" applyAlignment="1"/>
    <xf numFmtId="0" fontId="41" fillId="65" borderId="8" xfId="0" applyFont="1" applyFill="1" applyBorder="1" applyAlignment="1">
      <alignment vertical="center" wrapText="1"/>
    </xf>
    <xf numFmtId="38" fontId="41" fillId="65" borderId="8" xfId="755" applyFont="1" applyFill="1" applyBorder="1" applyAlignment="1">
      <alignment vertical="center" wrapText="1"/>
    </xf>
    <xf numFmtId="38" fontId="41" fillId="65" borderId="90" xfId="755" applyFont="1" applyFill="1" applyBorder="1" applyAlignment="1">
      <alignment vertical="center" wrapText="1"/>
    </xf>
    <xf numFmtId="57" fontId="41" fillId="65" borderId="8" xfId="0" applyNumberFormat="1" applyFont="1" applyFill="1" applyBorder="1" applyAlignment="1">
      <alignment vertical="center" wrapText="1"/>
    </xf>
    <xf numFmtId="0" fontId="41" fillId="65" borderId="23" xfId="0" applyFont="1" applyFill="1" applyBorder="1" applyAlignment="1">
      <alignment vertical="center" wrapText="1"/>
    </xf>
    <xf numFmtId="38" fontId="41" fillId="65" borderId="23" xfId="755" applyFont="1" applyFill="1" applyBorder="1" applyAlignment="1">
      <alignment vertical="center" wrapText="1"/>
    </xf>
    <xf numFmtId="38" fontId="41" fillId="65" borderId="20" xfId="755" applyFont="1" applyFill="1" applyBorder="1" applyAlignment="1">
      <alignment vertical="center" wrapText="1"/>
    </xf>
    <xf numFmtId="38" fontId="41" fillId="0" borderId="106" xfId="755" applyFont="1" applyFill="1" applyBorder="1" applyAlignment="1">
      <alignment vertical="center" wrapText="1"/>
    </xf>
    <xf numFmtId="0" fontId="41" fillId="0" borderId="0" xfId="0" applyFont="1" applyFill="1" applyBorder="1" applyAlignment="1">
      <alignment vertical="center"/>
    </xf>
    <xf numFmtId="38" fontId="41" fillId="0" borderId="0" xfId="755" applyFont="1" applyFill="1" applyBorder="1" applyAlignment="1">
      <alignment horizontal="center" vertical="center" wrapText="1"/>
    </xf>
    <xf numFmtId="38" fontId="41" fillId="73" borderId="90" xfId="755" applyFont="1" applyFill="1" applyBorder="1" applyAlignment="1">
      <alignment vertical="center" wrapText="1"/>
    </xf>
    <xf numFmtId="38" fontId="41" fillId="76" borderId="105" xfId="755" applyFont="1" applyFill="1" applyBorder="1" applyAlignment="1">
      <alignment vertical="center" wrapText="1"/>
    </xf>
    <xf numFmtId="38" fontId="41" fillId="65" borderId="0" xfId="755" applyFont="1" applyFill="1" applyBorder="1" applyAlignment="1">
      <alignment vertical="center" wrapText="1"/>
    </xf>
    <xf numFmtId="38" fontId="41" fillId="73" borderId="136" xfId="755" applyFont="1" applyFill="1" applyBorder="1" applyAlignment="1">
      <alignment vertical="center" wrapText="1"/>
    </xf>
    <xf numFmtId="38" fontId="41" fillId="73" borderId="105" xfId="755" applyFont="1" applyFill="1" applyBorder="1" applyAlignment="1">
      <alignment vertical="center" wrapText="1"/>
    </xf>
    <xf numFmtId="38" fontId="41" fillId="64" borderId="0" xfId="755" applyFont="1" applyFill="1" applyBorder="1" applyAlignment="1">
      <alignment vertical="center" wrapText="1"/>
    </xf>
    <xf numFmtId="221" fontId="41" fillId="0" borderId="0" xfId="0" applyNumberFormat="1" applyFont="1" applyFill="1" applyAlignment="1">
      <alignment vertical="center" wrapText="1"/>
    </xf>
    <xf numFmtId="221" fontId="41" fillId="0" borderId="0" xfId="0" applyNumberFormat="1" applyFont="1" applyFill="1" applyAlignment="1">
      <alignment vertical="center"/>
    </xf>
    <xf numFmtId="221" fontId="41" fillId="0" borderId="0" xfId="0" applyNumberFormat="1" applyFont="1" applyFill="1" applyAlignment="1">
      <alignment horizontal="center" vertical="center" wrapText="1"/>
    </xf>
    <xf numFmtId="221" fontId="0" fillId="0" borderId="0" xfId="0" applyNumberFormat="1" applyAlignment="1"/>
    <xf numFmtId="0" fontId="41" fillId="0" borderId="0" xfId="0" applyFont="1" applyAlignment="1"/>
    <xf numFmtId="0" fontId="51" fillId="0" borderId="0" xfId="0" applyFont="1" applyAlignment="1"/>
    <xf numFmtId="49" fontId="52" fillId="29" borderId="0" xfId="0" applyNumberFormat="1" applyFont="1" applyFill="1" applyBorder="1" applyAlignment="1">
      <alignment vertical="center"/>
    </xf>
    <xf numFmtId="38" fontId="51" fillId="0" borderId="0" xfId="0" applyNumberFormat="1" applyFont="1" applyAlignment="1"/>
    <xf numFmtId="38" fontId="51" fillId="0" borderId="0" xfId="0" applyNumberFormat="1" applyFont="1" applyFill="1" applyAlignment="1"/>
    <xf numFmtId="0" fontId="51" fillId="0" borderId="0" xfId="0" applyFont="1" applyFill="1" applyAlignment="1"/>
    <xf numFmtId="38" fontId="51" fillId="0" borderId="0" xfId="755" applyFont="1" applyFill="1"/>
    <xf numFmtId="0" fontId="52" fillId="28" borderId="8" xfId="0" applyNumberFormat="1" applyFont="1" applyFill="1" applyBorder="1" applyAlignment="1">
      <alignment horizontal="center" vertical="center"/>
    </xf>
    <xf numFmtId="198" fontId="52" fillId="0" borderId="0" xfId="0" applyNumberFormat="1" applyFont="1" applyFill="1" applyBorder="1" applyAlignment="1">
      <alignment horizontal="center" vertical="center"/>
    </xf>
    <xf numFmtId="0" fontId="51" fillId="0" borderId="0" xfId="0" applyFont="1" applyAlignment="1">
      <alignment wrapText="1"/>
    </xf>
    <xf numFmtId="49" fontId="52" fillId="28" borderId="8" xfId="0" applyNumberFormat="1" applyFont="1" applyFill="1" applyBorder="1" applyAlignment="1">
      <alignment horizontal="center" vertical="center" wrapText="1"/>
    </xf>
    <xf numFmtId="49" fontId="52" fillId="0" borderId="0" xfId="0" applyNumberFormat="1" applyFont="1" applyFill="1" applyBorder="1" applyAlignment="1">
      <alignment horizontal="center" vertical="center" wrapText="1"/>
    </xf>
    <xf numFmtId="0" fontId="51" fillId="0" borderId="0" xfId="0" applyFont="1" applyFill="1" applyAlignment="1">
      <alignment wrapText="1"/>
    </xf>
    <xf numFmtId="38" fontId="113" fillId="0" borderId="0" xfId="755" applyFont="1"/>
    <xf numFmtId="0" fontId="52" fillId="0" borderId="20" xfId="0" applyFont="1" applyBorder="1" applyAlignment="1">
      <alignment vertical="center"/>
    </xf>
    <xf numFmtId="220" fontId="52" fillId="0" borderId="23" xfId="0" applyNumberFormat="1" applyFont="1" applyBorder="1" applyAlignment="1">
      <alignment horizontal="right" vertical="center"/>
    </xf>
    <xf numFmtId="220" fontId="52" fillId="0" borderId="0" xfId="0" applyNumberFormat="1" applyFont="1" applyFill="1" applyBorder="1" applyAlignment="1">
      <alignment horizontal="right" vertical="center"/>
    </xf>
    <xf numFmtId="220" fontId="52" fillId="0" borderId="103" xfId="0" applyNumberFormat="1" applyFont="1" applyBorder="1" applyAlignment="1">
      <alignment horizontal="right" vertical="center"/>
    </xf>
    <xf numFmtId="49" fontId="52" fillId="0" borderId="20" xfId="0" applyNumberFormat="1" applyFont="1" applyBorder="1" applyAlignment="1">
      <alignment vertical="center"/>
    </xf>
    <xf numFmtId="49" fontId="52" fillId="0" borderId="126" xfId="0" applyNumberFormat="1" applyFont="1" applyBorder="1" applyAlignment="1">
      <alignment vertical="center"/>
    </xf>
    <xf numFmtId="220" fontId="52" fillId="0" borderId="117" xfId="0" applyNumberFormat="1" applyFont="1" applyBorder="1" applyAlignment="1">
      <alignment horizontal="right" vertical="center"/>
    </xf>
    <xf numFmtId="220" fontId="52" fillId="0" borderId="128" xfId="0" applyNumberFormat="1" applyFont="1" applyBorder="1" applyAlignment="1">
      <alignment horizontal="right" vertical="center"/>
    </xf>
    <xf numFmtId="49" fontId="52" fillId="0" borderId="114" xfId="0" applyNumberFormat="1" applyFont="1" applyBorder="1" applyAlignment="1">
      <alignment vertical="center"/>
    </xf>
    <xf numFmtId="220" fontId="52" fillId="0" borderId="113" xfId="0" applyNumberFormat="1" applyFont="1" applyBorder="1" applyAlignment="1">
      <alignment horizontal="right" vertical="center"/>
    </xf>
    <xf numFmtId="220" fontId="52" fillId="0" borderId="115" xfId="0" applyNumberFormat="1" applyFont="1" applyBorder="1" applyAlignment="1">
      <alignment horizontal="right" vertical="center"/>
    </xf>
    <xf numFmtId="49" fontId="52" fillId="0" borderId="129" xfId="0" applyNumberFormat="1" applyFont="1" applyBorder="1" applyAlignment="1">
      <alignment vertical="center"/>
    </xf>
    <xf numFmtId="220" fontId="52" fillId="0" borderId="79" xfId="0" applyNumberFormat="1" applyFont="1" applyBorder="1" applyAlignment="1">
      <alignment horizontal="right" vertical="center"/>
    </xf>
    <xf numFmtId="220" fontId="52" fillId="0" borderId="131" xfId="0" applyNumberFormat="1" applyFont="1" applyBorder="1" applyAlignment="1">
      <alignment horizontal="right" vertical="center"/>
    </xf>
    <xf numFmtId="49" fontId="52" fillId="0" borderId="48" xfId="0" applyNumberFormat="1" applyFont="1" applyBorder="1" applyAlignment="1">
      <alignment vertical="center"/>
    </xf>
    <xf numFmtId="220" fontId="52" fillId="0" borderId="116" xfId="0" applyNumberFormat="1" applyFont="1" applyBorder="1" applyAlignment="1">
      <alignment horizontal="right" vertical="center"/>
    </xf>
    <xf numFmtId="49" fontId="52" fillId="0" borderId="49" xfId="0" applyNumberFormat="1" applyFont="1" applyBorder="1" applyAlignment="1">
      <alignment vertical="center"/>
    </xf>
    <xf numFmtId="220" fontId="52" fillId="0" borderId="132" xfId="0" applyNumberFormat="1" applyFont="1" applyBorder="1" applyAlignment="1">
      <alignment horizontal="right" vertical="center"/>
    </xf>
    <xf numFmtId="49" fontId="52" fillId="0" borderId="118" xfId="0" applyNumberFormat="1" applyFont="1" applyBorder="1" applyAlignment="1">
      <alignment vertical="center"/>
    </xf>
    <xf numFmtId="220" fontId="52" fillId="0" borderId="119" xfId="0" applyNumberFormat="1" applyFont="1" applyBorder="1" applyAlignment="1">
      <alignment horizontal="right" vertical="center"/>
    </xf>
    <xf numFmtId="49" fontId="52" fillId="0" borderId="90" xfId="0" applyNumberFormat="1" applyFont="1" applyBorder="1" applyAlignment="1">
      <alignment vertical="center"/>
    </xf>
    <xf numFmtId="220" fontId="52" fillId="0" borderId="8" xfId="0" applyNumberFormat="1" applyFont="1" applyBorder="1" applyAlignment="1">
      <alignment horizontal="right" vertical="center"/>
    </xf>
    <xf numFmtId="220" fontId="52" fillId="0" borderId="136" xfId="0" applyNumberFormat="1" applyFont="1" applyBorder="1" applyAlignment="1">
      <alignment horizontal="right" vertical="center"/>
    </xf>
    <xf numFmtId="38" fontId="52" fillId="0" borderId="0" xfId="755" applyFont="1"/>
    <xf numFmtId="38" fontId="91" fillId="0" borderId="0" xfId="755" applyFont="1"/>
    <xf numFmtId="38" fontId="91" fillId="0" borderId="0" xfId="755" applyFont="1" applyFill="1" applyBorder="1"/>
    <xf numFmtId="38" fontId="52" fillId="0" borderId="0" xfId="755" applyFont="1" applyFill="1"/>
    <xf numFmtId="38" fontId="52" fillId="66" borderId="0" xfId="755" applyFont="1" applyFill="1"/>
    <xf numFmtId="38" fontId="52" fillId="66" borderId="0" xfId="755" applyFont="1" applyFill="1" applyAlignment="1">
      <alignment horizontal="right"/>
    </xf>
    <xf numFmtId="38" fontId="91" fillId="66" borderId="0" xfId="755" applyFont="1" applyFill="1"/>
    <xf numFmtId="38" fontId="94" fillId="66" borderId="0" xfId="755" applyFont="1" applyFill="1"/>
    <xf numFmtId="0" fontId="52" fillId="0" borderId="0" xfId="0" applyFont="1" applyAlignment="1"/>
    <xf numFmtId="0" fontId="51" fillId="0" borderId="0" xfId="0" applyFont="1" applyFill="1" applyBorder="1" applyAlignment="1"/>
    <xf numFmtId="0" fontId="51" fillId="0" borderId="0" xfId="0" applyFont="1" applyFill="1" applyAlignment="1">
      <alignment horizontal="center"/>
    </xf>
    <xf numFmtId="49" fontId="52" fillId="0" borderId="0" xfId="0" applyNumberFormat="1" applyFont="1" applyFill="1" applyBorder="1" applyAlignment="1">
      <alignment horizontal="center" vertical="center"/>
    </xf>
    <xf numFmtId="0" fontId="52" fillId="0" borderId="0" xfId="0" applyNumberFormat="1" applyFont="1" applyFill="1" applyBorder="1" applyAlignment="1">
      <alignment horizontal="center" vertical="center"/>
    </xf>
    <xf numFmtId="0" fontId="52" fillId="0" borderId="0" xfId="0" applyNumberFormat="1" applyFont="1" applyFill="1" applyBorder="1" applyAlignment="1">
      <alignment horizontal="center" vertical="center" shrinkToFit="1"/>
    </xf>
    <xf numFmtId="198" fontId="52" fillId="28" borderId="8" xfId="0" applyNumberFormat="1" applyFont="1" applyFill="1" applyBorder="1" applyAlignment="1">
      <alignment horizontal="center" vertical="center"/>
    </xf>
    <xf numFmtId="220" fontId="95" fillId="0" borderId="23" xfId="0" applyNumberFormat="1" applyFont="1" applyBorder="1" applyAlignment="1">
      <alignment horizontal="right" vertical="center"/>
    </xf>
    <xf numFmtId="220" fontId="95" fillId="0" borderId="0" xfId="0" applyNumberFormat="1" applyFont="1" applyFill="1" applyBorder="1" applyAlignment="1">
      <alignment horizontal="right" vertical="center"/>
    </xf>
    <xf numFmtId="220" fontId="95" fillId="0" borderId="103" xfId="0" applyNumberFormat="1" applyFont="1" applyBorder="1" applyAlignment="1">
      <alignment horizontal="right" vertical="center"/>
    </xf>
    <xf numFmtId="220" fontId="95" fillId="0" borderId="113" xfId="0" applyNumberFormat="1" applyFont="1" applyBorder="1" applyAlignment="1">
      <alignment horizontal="right" vertical="center"/>
    </xf>
    <xf numFmtId="220" fontId="95" fillId="0" borderId="115" xfId="0" applyNumberFormat="1" applyFont="1" applyBorder="1" applyAlignment="1">
      <alignment horizontal="right" vertical="center"/>
    </xf>
    <xf numFmtId="220" fontId="95" fillId="0" borderId="8" xfId="0" applyNumberFormat="1" applyFont="1" applyBorder="1" applyAlignment="1">
      <alignment horizontal="right" vertical="center"/>
    </xf>
    <xf numFmtId="220" fontId="95" fillId="0" borderId="102" xfId="0" applyNumberFormat="1" applyFont="1" applyBorder="1" applyAlignment="1">
      <alignment horizontal="right" vertical="center"/>
    </xf>
    <xf numFmtId="220" fontId="95" fillId="0" borderId="130" xfId="0" applyNumberFormat="1" applyFont="1" applyBorder="1" applyAlignment="1">
      <alignment horizontal="right" vertical="center"/>
    </xf>
    <xf numFmtId="220" fontId="95" fillId="0" borderId="131" xfId="0" applyNumberFormat="1" applyFont="1" applyBorder="1" applyAlignment="1">
      <alignment horizontal="right" vertical="center"/>
    </xf>
    <xf numFmtId="220" fontId="95" fillId="0" borderId="79" xfId="0" applyNumberFormat="1" applyFont="1" applyBorder="1" applyAlignment="1">
      <alignment horizontal="right" vertical="center"/>
    </xf>
    <xf numFmtId="220" fontId="95" fillId="0" borderId="116" xfId="0" applyNumberFormat="1" applyFont="1" applyBorder="1" applyAlignment="1">
      <alignment horizontal="right" vertical="center"/>
    </xf>
    <xf numFmtId="220" fontId="95" fillId="0" borderId="97" xfId="0" applyNumberFormat="1" applyFont="1" applyBorder="1" applyAlignment="1">
      <alignment horizontal="right" vertical="center"/>
    </xf>
    <xf numFmtId="220" fontId="95" fillId="0" borderId="132" xfId="0" applyNumberFormat="1" applyFont="1" applyBorder="1" applyAlignment="1">
      <alignment horizontal="right" vertical="center"/>
    </xf>
    <xf numFmtId="220" fontId="95" fillId="0" borderId="117" xfId="0" applyNumberFormat="1" applyFont="1" applyBorder="1" applyAlignment="1">
      <alignment horizontal="right" vertical="center"/>
    </xf>
    <xf numFmtId="220" fontId="95" fillId="0" borderId="119" xfId="0" applyNumberFormat="1" applyFont="1" applyBorder="1" applyAlignment="1">
      <alignment horizontal="right" vertical="center"/>
    </xf>
    <xf numFmtId="220" fontId="95" fillId="0" borderId="136" xfId="0" applyNumberFormat="1" applyFont="1" applyBorder="1" applyAlignment="1">
      <alignment horizontal="right" vertical="center"/>
    </xf>
    <xf numFmtId="14" fontId="51" fillId="0" borderId="0" xfId="0" applyNumberFormat="1" applyFont="1" applyFill="1" applyAlignment="1"/>
    <xf numFmtId="14" fontId="51" fillId="0" borderId="0" xfId="0" applyNumberFormat="1" applyFont="1" applyFill="1" applyBorder="1" applyAlignment="1"/>
    <xf numFmtId="0" fontId="51" fillId="0" borderId="0" xfId="0" applyFont="1" applyFill="1" applyAlignment="1">
      <alignment shrinkToFit="1"/>
    </xf>
    <xf numFmtId="219" fontId="51" fillId="0" borderId="0" xfId="0" applyNumberFormat="1" applyFont="1" applyFill="1" applyAlignment="1"/>
    <xf numFmtId="219" fontId="51" fillId="0" borderId="0" xfId="0" applyNumberFormat="1" applyFont="1" applyFill="1" applyBorder="1" applyAlignment="1"/>
    <xf numFmtId="197" fontId="51" fillId="0" borderId="0" xfId="0" applyNumberFormat="1" applyFont="1" applyAlignment="1">
      <alignment horizontal="right"/>
    </xf>
    <xf numFmtId="197" fontId="51" fillId="0" borderId="0" xfId="0" applyNumberFormat="1" applyFont="1" applyAlignment="1">
      <alignment horizontal="left"/>
    </xf>
    <xf numFmtId="197" fontId="51" fillId="0" borderId="0" xfId="0" applyNumberFormat="1" applyFont="1" applyFill="1" applyBorder="1" applyAlignment="1">
      <alignment horizontal="right"/>
    </xf>
    <xf numFmtId="197" fontId="51" fillId="0" borderId="0" xfId="0" applyNumberFormat="1" applyFont="1" applyFill="1" applyAlignment="1">
      <alignment horizontal="right"/>
    </xf>
    <xf numFmtId="0" fontId="52" fillId="30" borderId="101" xfId="0" applyFont="1" applyFill="1" applyBorder="1" applyAlignment="1">
      <alignment horizontal="center" vertical="center"/>
    </xf>
    <xf numFmtId="0" fontId="52" fillId="30" borderId="125" xfId="0" applyFont="1" applyFill="1" applyBorder="1" applyAlignment="1">
      <alignment horizontal="center" vertical="center"/>
    </xf>
    <xf numFmtId="38" fontId="52" fillId="31" borderId="0" xfId="755" applyFont="1" applyFill="1" applyAlignment="1">
      <alignment horizontal="right"/>
    </xf>
    <xf numFmtId="197" fontId="95" fillId="0" borderId="23" xfId="0" applyNumberFormat="1" applyFont="1" applyBorder="1" applyAlignment="1">
      <alignment horizontal="right" vertical="center"/>
    </xf>
    <xf numFmtId="197" fontId="95" fillId="0" borderId="103" xfId="0" applyNumberFormat="1" applyFont="1" applyBorder="1" applyAlignment="1">
      <alignment horizontal="right" vertical="center"/>
    </xf>
    <xf numFmtId="197" fontId="52" fillId="31" borderId="0" xfId="0" applyNumberFormat="1" applyFont="1" applyFill="1" applyAlignment="1"/>
    <xf numFmtId="197" fontId="52" fillId="0" borderId="23" xfId="0" applyNumberFormat="1" applyFont="1" applyBorder="1" applyAlignment="1">
      <alignment horizontal="right" vertical="center"/>
    </xf>
    <xf numFmtId="197" fontId="51" fillId="31" borderId="0" xfId="0" applyNumberFormat="1" applyFont="1" applyFill="1" applyAlignment="1"/>
    <xf numFmtId="197" fontId="95" fillId="0" borderId="0" xfId="0" applyNumberFormat="1" applyFont="1" applyFill="1" applyBorder="1" applyAlignment="1">
      <alignment horizontal="right" vertical="center"/>
    </xf>
    <xf numFmtId="197" fontId="95" fillId="0" borderId="8" xfId="0" applyNumberFormat="1" applyFont="1" applyBorder="1" applyAlignment="1">
      <alignment horizontal="right" vertical="center"/>
    </xf>
    <xf numFmtId="197" fontId="95" fillId="0" borderId="102" xfId="0" applyNumberFormat="1" applyFont="1" applyBorder="1" applyAlignment="1">
      <alignment horizontal="right" vertical="center"/>
    </xf>
    <xf numFmtId="197" fontId="52" fillId="0" borderId="8" xfId="0" applyNumberFormat="1" applyFont="1" applyBorder="1" applyAlignment="1">
      <alignment horizontal="right" vertical="center"/>
    </xf>
    <xf numFmtId="197" fontId="95" fillId="0" borderId="130" xfId="0" applyNumberFormat="1" applyFont="1" applyBorder="1" applyAlignment="1">
      <alignment horizontal="right" vertical="center"/>
    </xf>
    <xf numFmtId="197" fontId="95" fillId="0" borderId="131" xfId="0" applyNumberFormat="1" applyFont="1" applyBorder="1" applyAlignment="1">
      <alignment horizontal="right" vertical="center"/>
    </xf>
    <xf numFmtId="197" fontId="52" fillId="0" borderId="130" xfId="0" applyNumberFormat="1" applyFont="1" applyBorder="1" applyAlignment="1">
      <alignment horizontal="right" vertical="center"/>
    </xf>
    <xf numFmtId="197" fontId="95" fillId="0" borderId="79" xfId="0" applyNumberFormat="1" applyFont="1" applyBorder="1" applyAlignment="1">
      <alignment horizontal="right" vertical="center"/>
    </xf>
    <xf numFmtId="197" fontId="95" fillId="0" borderId="116" xfId="0" applyNumberFormat="1" applyFont="1" applyBorder="1" applyAlignment="1">
      <alignment horizontal="right" vertical="center"/>
    </xf>
    <xf numFmtId="197" fontId="52" fillId="0" borderId="79" xfId="0" applyNumberFormat="1" applyFont="1" applyBorder="1" applyAlignment="1">
      <alignment horizontal="right" vertical="center"/>
    </xf>
    <xf numFmtId="197" fontId="95" fillId="0" borderId="117" xfId="0" applyNumberFormat="1" applyFont="1" applyBorder="1" applyAlignment="1">
      <alignment horizontal="right" vertical="center"/>
    </xf>
    <xf numFmtId="197" fontId="95" fillId="0" borderId="119" xfId="0" applyNumberFormat="1" applyFont="1" applyBorder="1" applyAlignment="1">
      <alignment horizontal="right" vertical="center"/>
    </xf>
    <xf numFmtId="197" fontId="52" fillId="0" borderId="117" xfId="0" applyNumberFormat="1" applyFont="1" applyBorder="1" applyAlignment="1">
      <alignment horizontal="right" vertical="center"/>
    </xf>
    <xf numFmtId="49" fontId="52" fillId="0" borderId="18" xfId="0" applyNumberFormat="1" applyFont="1" applyBorder="1" applyAlignment="1">
      <alignment vertical="center"/>
    </xf>
    <xf numFmtId="197" fontId="95" fillId="0" borderId="133" xfId="0" applyNumberFormat="1" applyFont="1" applyBorder="1" applyAlignment="1">
      <alignment horizontal="right" vertical="center"/>
    </xf>
    <xf numFmtId="197" fontId="95" fillId="0" borderId="125" xfId="0" applyNumberFormat="1" applyFont="1" applyBorder="1" applyAlignment="1">
      <alignment horizontal="right" vertical="center"/>
    </xf>
    <xf numFmtId="197" fontId="52" fillId="0" borderId="133" xfId="0" applyNumberFormat="1" applyFont="1" applyBorder="1" applyAlignment="1">
      <alignment horizontal="right" vertical="center"/>
    </xf>
    <xf numFmtId="197" fontId="52" fillId="0" borderId="0" xfId="0" applyNumberFormat="1" applyFont="1" applyAlignment="1"/>
    <xf numFmtId="197" fontId="51" fillId="0" borderId="0" xfId="0" applyNumberFormat="1" applyFont="1" applyAlignment="1"/>
    <xf numFmtId="197" fontId="52" fillId="0" borderId="0" xfId="0" applyNumberFormat="1" applyFont="1" applyAlignment="1">
      <alignment horizontal="right"/>
    </xf>
    <xf numFmtId="0" fontId="8" fillId="0" borderId="0" xfId="757">
      <alignment vertical="center"/>
    </xf>
    <xf numFmtId="49" fontId="8" fillId="0" borderId="0" xfId="757" applyNumberFormat="1">
      <alignment vertical="center"/>
    </xf>
    <xf numFmtId="197" fontId="8" fillId="0" borderId="0" xfId="757" applyNumberFormat="1">
      <alignment vertical="center"/>
    </xf>
    <xf numFmtId="49" fontId="8" fillId="0" borderId="8" xfId="757" applyNumberFormat="1" applyBorder="1">
      <alignment vertical="center"/>
    </xf>
    <xf numFmtId="49" fontId="115" fillId="70" borderId="8" xfId="757" applyNumberFormat="1" applyFont="1" applyFill="1" applyBorder="1">
      <alignment vertical="center"/>
    </xf>
    <xf numFmtId="197" fontId="8" fillId="0" borderId="8" xfId="757" applyNumberFormat="1" applyBorder="1">
      <alignment vertical="center"/>
    </xf>
    <xf numFmtId="49" fontId="8" fillId="71" borderId="8" xfId="757" applyNumberFormat="1" applyFill="1" applyBorder="1">
      <alignment vertical="center"/>
    </xf>
    <xf numFmtId="197" fontId="8" fillId="71" borderId="8" xfId="757" applyNumberFormat="1" applyFill="1" applyBorder="1">
      <alignment vertical="center"/>
    </xf>
    <xf numFmtId="49" fontId="115" fillId="70" borderId="8" xfId="757" applyNumberFormat="1" applyFont="1" applyFill="1" applyBorder="1" applyAlignment="1">
      <alignment vertical="center" wrapText="1"/>
    </xf>
    <xf numFmtId="49" fontId="8" fillId="0" borderId="0" xfId="758" applyNumberFormat="1">
      <alignment vertical="center"/>
    </xf>
    <xf numFmtId="49" fontId="8" fillId="0" borderId="8" xfId="758" applyNumberFormat="1" applyBorder="1">
      <alignment vertical="center"/>
    </xf>
    <xf numFmtId="49" fontId="115" fillId="70" borderId="8" xfId="758" applyNumberFormat="1" applyFont="1" applyFill="1" applyBorder="1">
      <alignment vertical="center"/>
    </xf>
    <xf numFmtId="197" fontId="8" fillId="0" borderId="8" xfId="758" applyNumberFormat="1" applyBorder="1">
      <alignment vertical="center"/>
    </xf>
    <xf numFmtId="49" fontId="8" fillId="71" borderId="8" xfId="758" applyNumberFormat="1" applyFill="1" applyBorder="1">
      <alignment vertical="center"/>
    </xf>
    <xf numFmtId="197" fontId="8" fillId="71" borderId="8" xfId="758" applyNumberFormat="1" applyFill="1" applyBorder="1">
      <alignment vertical="center"/>
    </xf>
    <xf numFmtId="49" fontId="115" fillId="70" borderId="8" xfId="758" applyNumberFormat="1" applyFont="1" applyFill="1" applyBorder="1" applyAlignment="1">
      <alignment vertical="center" wrapText="1"/>
    </xf>
    <xf numFmtId="0" fontId="96" fillId="0" borderId="0" xfId="759" applyAlignment="1"/>
    <xf numFmtId="222" fontId="96" fillId="0" borderId="0" xfId="759" applyNumberFormat="1" applyAlignment="1"/>
    <xf numFmtId="222" fontId="46" fillId="0" borderId="8" xfId="760" applyNumberFormat="1" applyFont="1" applyBorder="1" applyAlignment="1">
      <alignment horizontal="center" vertical="center" wrapText="1" shrinkToFit="1"/>
    </xf>
    <xf numFmtId="0" fontId="46" fillId="0" borderId="8" xfId="760" applyFont="1" applyBorder="1" applyAlignment="1">
      <alignment horizontal="center" vertical="center" wrapText="1" shrinkToFit="1"/>
    </xf>
    <xf numFmtId="49" fontId="46" fillId="0" borderId="8" xfId="760" applyNumberFormat="1" applyFont="1" applyBorder="1" applyAlignment="1">
      <alignment horizontal="center" vertical="center" wrapText="1" shrinkToFit="1"/>
    </xf>
    <xf numFmtId="38" fontId="46" fillId="0" borderId="8" xfId="605" applyFont="1" applyBorder="1" applyAlignment="1">
      <alignment horizontal="center" vertical="center" wrapText="1" shrinkToFit="1"/>
    </xf>
    <xf numFmtId="38" fontId="46" fillId="0" borderId="164" xfId="605" applyFont="1" applyBorder="1" applyAlignment="1">
      <alignment horizontal="center" vertical="center" wrapText="1" shrinkToFit="1"/>
    </xf>
    <xf numFmtId="222" fontId="46" fillId="0" borderId="165" xfId="760" applyNumberFormat="1" applyFont="1" applyBorder="1" applyAlignment="1">
      <alignment horizontal="center" vertical="center" wrapText="1" shrinkToFit="1"/>
    </xf>
    <xf numFmtId="0" fontId="96" fillId="0" borderId="0" xfId="759" applyAlignment="1">
      <alignment wrapText="1" shrinkToFit="1"/>
    </xf>
    <xf numFmtId="224" fontId="46" fillId="27" borderId="8" xfId="760" applyNumberFormat="1" applyFont="1" applyFill="1" applyBorder="1" applyAlignment="1">
      <alignment horizontal="center" vertical="center"/>
    </xf>
    <xf numFmtId="222" fontId="41" fillId="27" borderId="8" xfId="761" applyNumberFormat="1" applyFont="1" applyFill="1" applyBorder="1" applyAlignment="1" applyProtection="1">
      <alignment horizontal="center" vertical="center" shrinkToFit="1"/>
      <protection locked="0"/>
    </xf>
    <xf numFmtId="0" fontId="41" fillId="0" borderId="8" xfId="761" applyFont="1" applyFill="1" applyBorder="1" applyAlignment="1" applyProtection="1">
      <alignment horizontal="left" vertical="center" shrinkToFit="1"/>
      <protection locked="0"/>
    </xf>
    <xf numFmtId="49" fontId="41" fillId="27" borderId="8" xfId="761" applyNumberFormat="1" applyFont="1" applyFill="1" applyBorder="1" applyAlignment="1" applyProtection="1">
      <alignment horizontal="center" vertical="center" shrinkToFit="1"/>
      <protection locked="0"/>
    </xf>
    <xf numFmtId="0" fontId="41" fillId="0" borderId="8" xfId="760" applyFont="1" applyBorder="1" applyAlignment="1">
      <alignment horizontal="left" vertical="center" shrinkToFit="1"/>
    </xf>
    <xf numFmtId="0" fontId="41" fillId="77" borderId="8" xfId="761" applyFont="1" applyFill="1" applyBorder="1" applyAlignment="1" applyProtection="1">
      <alignment horizontal="center" vertical="center" shrinkToFit="1"/>
      <protection locked="0"/>
    </xf>
    <xf numFmtId="38" fontId="41" fillId="27" borderId="8" xfId="606" applyFont="1" applyFill="1" applyBorder="1" applyAlignment="1" applyProtection="1">
      <alignment horizontal="right" vertical="center"/>
      <protection locked="0"/>
    </xf>
    <xf numFmtId="38" fontId="41" fillId="27" borderId="164" xfId="605" applyFont="1" applyFill="1" applyBorder="1" applyAlignment="1" applyProtection="1">
      <alignment horizontal="right" vertical="center"/>
      <protection locked="0"/>
    </xf>
    <xf numFmtId="222" fontId="41" fillId="0" borderId="8" xfId="761" applyNumberFormat="1" applyFont="1" applyFill="1" applyBorder="1" applyAlignment="1" applyProtection="1">
      <alignment vertical="center" shrinkToFit="1"/>
      <protection locked="0"/>
    </xf>
    <xf numFmtId="0" fontId="41" fillId="77" borderId="8" xfId="760" applyFont="1" applyFill="1" applyBorder="1" applyAlignment="1">
      <alignment horizontal="center" vertical="center" shrinkToFit="1"/>
    </xf>
    <xf numFmtId="38" fontId="41" fillId="27" borderId="8" xfId="606" applyFont="1" applyFill="1" applyBorder="1" applyAlignment="1" applyProtection="1">
      <alignment vertical="center" shrinkToFit="1"/>
      <protection locked="0"/>
    </xf>
    <xf numFmtId="38" fontId="41" fillId="27" borderId="8" xfId="605" applyFont="1" applyFill="1" applyBorder="1" applyAlignment="1" applyProtection="1">
      <alignment horizontal="right" vertical="center"/>
      <protection locked="0"/>
    </xf>
    <xf numFmtId="38" fontId="41" fillId="27" borderId="8" xfId="605" applyFont="1" applyFill="1" applyBorder="1" applyAlignment="1" applyProtection="1">
      <alignment vertical="center"/>
      <protection locked="0"/>
    </xf>
    <xf numFmtId="0" fontId="41" fillId="27" borderId="8" xfId="760" applyFont="1" applyFill="1" applyBorder="1" applyAlignment="1">
      <alignment vertical="center" wrapText="1"/>
    </xf>
    <xf numFmtId="38" fontId="96" fillId="0" borderId="0" xfId="759" applyNumberFormat="1" applyAlignment="1"/>
    <xf numFmtId="0" fontId="41" fillId="0" borderId="21" xfId="761" applyFont="1" applyFill="1" applyBorder="1" applyAlignment="1" applyProtection="1">
      <alignment horizontal="left" vertical="center" shrinkToFit="1"/>
      <protection locked="0"/>
    </xf>
    <xf numFmtId="0" fontId="31" fillId="0" borderId="0" xfId="759" applyFont="1" applyAlignment="1">
      <alignment horizontal="left"/>
    </xf>
    <xf numFmtId="0" fontId="96" fillId="0" borderId="0" xfId="759" applyBorder="1" applyAlignment="1"/>
    <xf numFmtId="222" fontId="96" fillId="0" borderId="0" xfId="759" applyNumberFormat="1" applyBorder="1" applyAlignment="1"/>
    <xf numFmtId="49" fontId="115" fillId="70" borderId="8" xfId="757" applyNumberFormat="1" applyFont="1" applyFill="1" applyBorder="1" applyAlignment="1">
      <alignment horizontal="center" vertical="center" wrapText="1"/>
    </xf>
    <xf numFmtId="197" fontId="8" fillId="0" borderId="0" xfId="757" applyNumberFormat="1" applyAlignment="1">
      <alignment horizontal="right" vertical="center"/>
    </xf>
    <xf numFmtId="38" fontId="45" fillId="0" borderId="168" xfId="604" applyFont="1" applyFill="1" applyBorder="1" applyAlignment="1">
      <alignment vertical="center"/>
    </xf>
    <xf numFmtId="38" fontId="45" fillId="0" borderId="169" xfId="604" applyFont="1" applyFill="1" applyBorder="1" applyAlignment="1">
      <alignment vertical="center"/>
    </xf>
    <xf numFmtId="38" fontId="46" fillId="64" borderId="1" xfId="604" applyFont="1" applyFill="1" applyBorder="1" applyAlignment="1">
      <alignment vertical="center"/>
    </xf>
    <xf numFmtId="38" fontId="46" fillId="64" borderId="32" xfId="604" applyFont="1" applyFill="1" applyBorder="1" applyAlignment="1">
      <alignment vertical="center"/>
    </xf>
    <xf numFmtId="38" fontId="46" fillId="64" borderId="48" xfId="604" applyFont="1" applyFill="1" applyBorder="1" applyAlignment="1">
      <alignment vertical="center"/>
    </xf>
    <xf numFmtId="38" fontId="46" fillId="64" borderId="79" xfId="604" applyFont="1" applyFill="1" applyBorder="1" applyAlignment="1">
      <alignment vertical="center"/>
    </xf>
    <xf numFmtId="38" fontId="46" fillId="64" borderId="97" xfId="604" applyFont="1" applyFill="1" applyBorder="1" applyAlignment="1">
      <alignment vertical="center"/>
    </xf>
    <xf numFmtId="38" fontId="46" fillId="0" borderId="126" xfId="604" applyFont="1" applyBorder="1" applyAlignment="1">
      <alignment vertical="center"/>
    </xf>
    <xf numFmtId="38" fontId="46" fillId="64" borderId="49" xfId="604" applyFont="1" applyFill="1" applyBorder="1" applyAlignment="1">
      <alignment vertical="center"/>
    </xf>
    <xf numFmtId="38" fontId="45" fillId="0" borderId="67" xfId="604" applyFont="1" applyFill="1" applyBorder="1" applyAlignment="1">
      <alignment vertical="center"/>
    </xf>
    <xf numFmtId="38" fontId="45" fillId="0" borderId="73" xfId="604" applyFont="1" applyFill="1" applyBorder="1" applyAlignment="1">
      <alignment vertical="center"/>
    </xf>
    <xf numFmtId="38" fontId="45" fillId="78" borderId="68" xfId="604" applyFont="1" applyFill="1" applyBorder="1" applyAlignment="1">
      <alignment vertical="center"/>
    </xf>
    <xf numFmtId="0" fontId="46" fillId="28" borderId="144" xfId="0" applyFont="1" applyFill="1" applyBorder="1" applyAlignment="1">
      <alignment horizontal="center" vertical="center" wrapText="1" shrinkToFit="1"/>
    </xf>
    <xf numFmtId="0" fontId="46" fillId="28" borderId="145" xfId="0" applyFont="1" applyFill="1" applyBorder="1" applyAlignment="1">
      <alignment horizontal="center" vertical="center" wrapText="1" shrinkToFit="1"/>
    </xf>
    <xf numFmtId="0" fontId="46" fillId="27" borderId="6" xfId="0" applyFont="1" applyFill="1" applyBorder="1" applyAlignment="1">
      <alignment horizontal="center" vertical="center" wrapText="1" shrinkToFit="1"/>
    </xf>
    <xf numFmtId="0" fontId="46" fillId="27" borderId="151" xfId="0" applyFont="1" applyFill="1" applyBorder="1" applyAlignment="1">
      <alignment horizontal="center" vertical="center" wrapText="1" shrinkToFit="1"/>
    </xf>
    <xf numFmtId="0" fontId="46" fillId="27" borderId="149" xfId="0" applyFont="1" applyFill="1" applyBorder="1" applyAlignment="1">
      <alignment horizontal="center" vertical="center" wrapText="1" shrinkToFit="1"/>
    </xf>
    <xf numFmtId="0" fontId="46" fillId="27" borderId="150" xfId="0" applyFont="1" applyFill="1" applyBorder="1" applyAlignment="1">
      <alignment horizontal="center" vertical="center" wrapText="1" shrinkToFit="1"/>
    </xf>
    <xf numFmtId="38" fontId="46" fillId="27" borderId="89" xfId="604" applyFont="1" applyFill="1" applyBorder="1" applyAlignment="1">
      <alignment horizontal="center" vertical="center" wrapText="1" shrinkToFit="1"/>
    </xf>
    <xf numFmtId="38" fontId="46" fillId="27" borderId="143" xfId="604" applyFont="1" applyFill="1" applyBorder="1" applyAlignment="1">
      <alignment horizontal="center" vertical="center" wrapText="1" shrinkToFit="1"/>
    </xf>
    <xf numFmtId="38" fontId="46" fillId="27" borderId="88" xfId="604" applyFont="1" applyFill="1" applyBorder="1" applyAlignment="1">
      <alignment horizontal="center" vertical="center" wrapText="1" shrinkToFit="1"/>
    </xf>
    <xf numFmtId="38" fontId="46" fillId="27" borderId="124" xfId="604" applyFont="1" applyFill="1" applyBorder="1" applyAlignment="1">
      <alignment horizontal="center" vertical="center" wrapText="1" shrinkToFit="1"/>
    </xf>
    <xf numFmtId="0" fontId="46" fillId="27" borderId="88" xfId="0" applyFont="1" applyFill="1" applyBorder="1" applyAlignment="1">
      <alignment horizontal="center" vertical="center" wrapText="1" shrinkToFit="1"/>
    </xf>
    <xf numFmtId="0" fontId="46" fillId="27" borderId="124" xfId="0" applyFont="1" applyFill="1" applyBorder="1" applyAlignment="1">
      <alignment horizontal="center" vertical="center" wrapText="1" shrinkToFit="1"/>
    </xf>
    <xf numFmtId="38" fontId="46" fillId="27" borderId="146" xfId="604" applyFont="1" applyFill="1" applyBorder="1" applyAlignment="1">
      <alignment horizontal="center" vertical="center" wrapText="1" shrinkToFit="1"/>
    </xf>
    <xf numFmtId="38" fontId="46" fillId="27" borderId="147" xfId="604" applyFont="1" applyFill="1" applyBorder="1" applyAlignment="1">
      <alignment horizontal="center" vertical="center" wrapText="1" shrinkToFit="1"/>
    </xf>
    <xf numFmtId="0" fontId="46" fillId="27" borderId="89" xfId="0" applyFont="1" applyFill="1" applyBorder="1" applyAlignment="1">
      <alignment horizontal="center" vertical="center" wrapText="1" shrinkToFit="1"/>
    </xf>
    <xf numFmtId="0" fontId="46" fillId="27" borderId="143" xfId="0" applyFont="1" applyFill="1" applyBorder="1" applyAlignment="1">
      <alignment horizontal="center" vertical="center" wrapText="1" shrinkToFit="1"/>
    </xf>
    <xf numFmtId="0" fontId="46" fillId="27" borderId="22" xfId="0" applyFont="1" applyFill="1" applyBorder="1" applyAlignment="1">
      <alignment horizontal="center" vertical="center" wrapText="1" shrinkToFit="1"/>
    </xf>
    <xf numFmtId="0" fontId="46" fillId="27" borderId="148" xfId="0" applyFont="1" applyFill="1" applyBorder="1" applyAlignment="1">
      <alignment horizontal="center" vertical="center" wrapText="1" shrinkToFit="1"/>
    </xf>
    <xf numFmtId="38" fontId="41" fillId="28" borderId="90" xfId="755" applyFont="1" applyFill="1" applyBorder="1" applyAlignment="1">
      <alignment horizontal="center" vertical="center" wrapText="1"/>
    </xf>
    <xf numFmtId="38" fontId="41" fillId="28" borderId="152" xfId="755" applyFont="1" applyFill="1" applyBorder="1" applyAlignment="1">
      <alignment horizontal="center" vertical="center" wrapText="1"/>
    </xf>
    <xf numFmtId="0" fontId="41" fillId="0" borderId="23" xfId="0" quotePrefix="1" applyFont="1" applyFill="1" applyBorder="1" applyAlignment="1">
      <alignment vertical="center" wrapText="1"/>
    </xf>
    <xf numFmtId="0" fontId="41" fillId="0" borderId="127" xfId="0" quotePrefix="1" applyFont="1" applyFill="1" applyBorder="1" applyAlignment="1">
      <alignment vertical="center" wrapText="1"/>
    </xf>
    <xf numFmtId="0" fontId="41" fillId="0" borderId="133" xfId="0" quotePrefix="1" applyFont="1" applyFill="1" applyBorder="1" applyAlignment="1">
      <alignment vertical="center" wrapText="1"/>
    </xf>
    <xf numFmtId="0" fontId="41" fillId="0" borderId="20" xfId="0" applyFont="1" applyFill="1" applyBorder="1" applyAlignment="1">
      <alignment vertical="center" wrapText="1"/>
    </xf>
    <xf numFmtId="0" fontId="41" fillId="0" borderId="126" xfId="0" applyFont="1" applyFill="1" applyBorder="1" applyAlignment="1">
      <alignment vertical="center" wrapText="1"/>
    </xf>
    <xf numFmtId="0" fontId="41" fillId="0" borderId="18" xfId="0" applyFont="1" applyFill="1" applyBorder="1" applyAlignment="1">
      <alignment vertical="center" wrapText="1"/>
    </xf>
    <xf numFmtId="0" fontId="41" fillId="65" borderId="23" xfId="0" quotePrefix="1" applyFont="1" applyFill="1" applyBorder="1" applyAlignment="1">
      <alignment vertical="center" wrapText="1"/>
    </xf>
    <xf numFmtId="0" fontId="41" fillId="65" borderId="127" xfId="0" quotePrefix="1" applyFont="1" applyFill="1" applyBorder="1" applyAlignment="1">
      <alignment vertical="center" wrapText="1"/>
    </xf>
    <xf numFmtId="0" fontId="41" fillId="65" borderId="133" xfId="0" quotePrefix="1" applyFont="1" applyFill="1" applyBorder="1" applyAlignment="1">
      <alignment vertical="center" wrapText="1"/>
    </xf>
    <xf numFmtId="0" fontId="41" fillId="65" borderId="20" xfId="0" applyFont="1" applyFill="1" applyBorder="1" applyAlignment="1">
      <alignment vertical="center" wrapText="1"/>
    </xf>
    <xf numFmtId="0" fontId="41" fillId="65" borderId="126" xfId="0" applyFont="1" applyFill="1" applyBorder="1" applyAlignment="1">
      <alignment vertical="center" wrapText="1"/>
    </xf>
    <xf numFmtId="0" fontId="41" fillId="65" borderId="18" xfId="0" applyFont="1" applyFill="1" applyBorder="1" applyAlignment="1">
      <alignment vertical="center" wrapText="1"/>
    </xf>
    <xf numFmtId="0" fontId="52" fillId="30" borderId="101" xfId="0" applyFont="1" applyFill="1" applyBorder="1" applyAlignment="1">
      <alignment horizontal="center" vertical="center"/>
    </xf>
    <xf numFmtId="0" fontId="52" fillId="30" borderId="125" xfId="0" applyFont="1" applyFill="1" applyBorder="1" applyAlignment="1">
      <alignment horizontal="center" vertical="center"/>
    </xf>
    <xf numFmtId="0" fontId="52" fillId="28" borderId="153" xfId="0" applyFont="1" applyFill="1" applyBorder="1" applyAlignment="1">
      <alignment horizontal="center" vertical="center"/>
    </xf>
    <xf numFmtId="0" fontId="52" fillId="28" borderId="154" xfId="0" applyFont="1" applyFill="1" applyBorder="1" applyAlignment="1">
      <alignment horizontal="center" vertical="center"/>
    </xf>
    <xf numFmtId="0" fontId="35" fillId="0" borderId="23" xfId="760" applyFont="1" applyBorder="1" applyAlignment="1">
      <alignment horizontal="center" vertical="center"/>
    </xf>
    <xf numFmtId="0" fontId="35" fillId="0" borderId="133" xfId="760" applyFont="1" applyBorder="1" applyAlignment="1">
      <alignment horizontal="center" vertical="center"/>
    </xf>
    <xf numFmtId="223" fontId="0" fillId="27" borderId="9" xfId="760" applyNumberFormat="1" applyFont="1" applyFill="1" applyBorder="1" applyAlignment="1" applyProtection="1">
      <alignment horizontal="center" shrinkToFit="1"/>
      <protection locked="0"/>
    </xf>
    <xf numFmtId="0" fontId="35" fillId="0" borderId="90" xfId="760" applyFont="1" applyBorder="1" applyAlignment="1">
      <alignment horizontal="center"/>
    </xf>
    <xf numFmtId="0" fontId="35" fillId="0" borderId="6" xfId="760" applyFont="1" applyBorder="1" applyAlignment="1">
      <alignment horizontal="center"/>
    </xf>
    <xf numFmtId="0" fontId="35" fillId="0" borderId="167" xfId="760" applyFont="1" applyBorder="1" applyAlignment="1">
      <alignment horizontal="center"/>
    </xf>
    <xf numFmtId="0" fontId="35" fillId="0" borderId="166" xfId="760" applyFont="1" applyBorder="1" applyAlignment="1">
      <alignment horizontal="center"/>
    </xf>
    <xf numFmtId="0" fontId="35" fillId="0" borderId="152" xfId="760" applyFont="1" applyBorder="1" applyAlignment="1">
      <alignment horizontal="center"/>
    </xf>
    <xf numFmtId="0" fontId="96" fillId="0" borderId="23" xfId="759" applyBorder="1" applyAlignment="1">
      <alignment horizontal="center" vertical="center"/>
    </xf>
    <xf numFmtId="0" fontId="96" fillId="0" borderId="133" xfId="759" applyBorder="1" applyAlignment="1">
      <alignment horizontal="center" vertical="center"/>
    </xf>
    <xf numFmtId="0" fontId="118" fillId="0" borderId="0" xfId="0" applyFont="1" applyAlignment="1">
      <alignment horizontal="left"/>
    </xf>
  </cellXfs>
  <cellStyles count="803">
    <cellStyle name="_xffff__x0005__xffff_" xfId="1"/>
    <cellStyle name="-" xfId="2"/>
    <cellStyle name="??" xfId="3"/>
    <cellStyle name="?? [0.00]_Analysis of Loans" xfId="4"/>
    <cellStyle name="?? [0]_VERA" xfId="5"/>
    <cellStyle name="???? [0.00]_Analysis of Loans" xfId="6"/>
    <cellStyle name="?????_VERA" xfId="7"/>
    <cellStyle name="????_Analysis of Loans" xfId="8"/>
    <cellStyle name="??_Analysis of Loans" xfId="9"/>
    <cellStyle name="?・a??e [0.00]_Book2" xfId="10"/>
    <cellStyle name="?・a??e_Book2]_" xfId="11"/>
    <cellStyle name="?…?a唇?e [0.00]_Book2" xfId="12"/>
    <cellStyle name="?…?a唇?e_Book2]_" xfId="13"/>
    <cellStyle name="?W?_?f??^ (2)\?" xfId="14"/>
    <cellStyle name="?W準_?f?o‘O‰n香EAL_B" xfId="15"/>
    <cellStyle name="_1表紙～ｺﾝｾﾌﾟﾄ" xfId="16"/>
    <cellStyle name="_1表紙～ｺﾝｾﾌﾟﾄ.xls グラフ 16" xfId="17"/>
    <cellStyle name="_1表紙～ｺﾝｾﾌﾟﾄ.xls グラフ 16_1" xfId="18"/>
    <cellStyle name="_1表紙～ｺﾝｾﾌﾟﾄ.xls グラフ 16_2" xfId="19"/>
    <cellStyle name="_1表紙～ｺﾝｾﾌﾟﾄ.xls グラフ 16_3" xfId="20"/>
    <cellStyle name="_1表紙～ｺﾝｾﾌﾟﾄ_1" xfId="21"/>
    <cellStyle name="_1表紙～ｺﾝｾﾌﾟﾄ_2" xfId="22"/>
    <cellStyle name="_1表紙～ｺﾝｾﾌﾟﾄ_3" xfId="23"/>
    <cellStyle name="_２管理提案（目次）" xfId="24"/>
    <cellStyle name="_２管理提案（目次）_1" xfId="25"/>
    <cellStyle name="_２管理提案（目次）_2" xfId="26"/>
    <cellStyle name="_２管理提案（目次）_3" xfId="27"/>
    <cellStyle name="_４管理提案（ｺﾝｾﾌﾟﾄ）" xfId="28"/>
    <cellStyle name="_４管理提案（ｺﾝｾﾌﾟﾄ）_1" xfId="29"/>
    <cellStyle name="_４管理提案（ｺﾝｾﾌﾟﾄ）_2" xfId="30"/>
    <cellStyle name="_４管理提案（ｺﾝｾﾌﾟﾄ）_3" xfId="31"/>
    <cellStyle name="_５管理提案（教育体制）" xfId="32"/>
    <cellStyle name="_５管理提案（教育体制）_1" xfId="33"/>
    <cellStyle name="_５管理提案（教育体制）_2" xfId="34"/>
    <cellStyle name="_５管理提案（教育体制）_3" xfId="35"/>
    <cellStyle name="_６管理提案（年間計画）" xfId="36"/>
    <cellStyle name="_６管理提案（年間計画）_1" xfId="37"/>
    <cellStyle name="_６管理提案（年間計画）_2" xfId="38"/>
    <cellStyle name="_６管理提案（年間計画）_3" xfId="39"/>
    <cellStyle name="_７管理提案（ﾊﾞｯｸｱｯﾌﾟ）" xfId="40"/>
    <cellStyle name="_７管理提案（ﾊﾞｯｸｱｯﾌﾟ）_1" xfId="41"/>
    <cellStyle name="_７管理提案（ﾊﾞｯｸｱｯﾌﾟ）_2" xfId="42"/>
    <cellStyle name="_７管理提案（ﾊﾞｯｸｱｯﾌﾟ）_3" xfId="43"/>
    <cellStyle name="_８管理提案（長期１）" xfId="44"/>
    <cellStyle name="_８管理提案（長期１）_1" xfId="45"/>
    <cellStyle name="_８管理提案（長期１）_2" xfId="46"/>
    <cellStyle name="_８管理提案（長期１）_3" xfId="47"/>
    <cellStyle name="_８管理提案(長期２)" xfId="48"/>
    <cellStyle name="_９管理提案（管理方式）" xfId="49"/>
    <cellStyle name="_９管理提案（管理方式）_1" xfId="50"/>
    <cellStyle name="_９管理提案（管理方式）_2" xfId="51"/>
    <cellStyle name="_９管理提案（管理方式）_3" xfId="52"/>
    <cellStyle name="_Comma" xfId="53"/>
    <cellStyle name="_Currency" xfId="54"/>
    <cellStyle name="_CurrencySpace" xfId="55"/>
    <cellStyle name="_kanri" xfId="56"/>
    <cellStyle name="_kanri_1" xfId="57"/>
    <cellStyle name="_kanri_2" xfId="58"/>
    <cellStyle name="_kanri_3" xfId="59"/>
    <cellStyle name="_Multiple" xfId="60"/>
    <cellStyle name="_MultipleSpace" xfId="61"/>
    <cellStyle name="_Percent" xfId="62"/>
    <cellStyle name="_PercentSpace" xfId="63"/>
    <cellStyle name="_リニューアル工事.xls グラフ 175" xfId="64"/>
    <cellStyle name="_リニューアル工事.xls グラフ 175_1" xfId="65"/>
    <cellStyle name="_リニューアル工事.xls グラフ 175_2" xfId="66"/>
    <cellStyle name="_リニューアル工事.xls グラフ 175_3" xfId="67"/>
    <cellStyle name="_リニューアル工事.xls グラフ 176" xfId="68"/>
    <cellStyle name="_リニューアル工事.xls グラフ 176_1" xfId="69"/>
    <cellStyle name="_リニューアル工事.xls グラフ 176_2" xfId="70"/>
    <cellStyle name="_リニューアル工事.xls グラフ 176_3" xfId="71"/>
    <cellStyle name="_リニューアル工事.xls グラフ 3" xfId="72"/>
    <cellStyle name="_リニューアル工事.xls グラフ 3_1" xfId="73"/>
    <cellStyle name="_リニューアル工事.xls グラフ 3_2" xfId="74"/>
    <cellStyle name="_リニューアル工事.xls グラフ 3_3" xfId="75"/>
    <cellStyle name="_リニューアル工事.xls グラフ 4" xfId="76"/>
    <cellStyle name="_リニューアル工事.xls グラフ 4_1" xfId="77"/>
    <cellStyle name="_リニューアル工事.xls グラフ 4_2" xfId="78"/>
    <cellStyle name="_リニューアル工事.xls グラフ 4_3" xfId="79"/>
    <cellStyle name="_管理提案（本   文）" xfId="80"/>
    <cellStyle name="_管理提案（本   文）_1" xfId="81"/>
    <cellStyle name="_管理提案（本   文）_2" xfId="82"/>
    <cellStyle name="_管理提案（本   文）_3" xfId="83"/>
    <cellStyle name="_管理提案（本   文）－２" xfId="84"/>
    <cellStyle name="_管理提案（本   文）－２_1" xfId="85"/>
    <cellStyle name="_管理提案（本   文）－２_2" xfId="86"/>
    <cellStyle name="_管理提案（本   文）－２_3" xfId="87"/>
    <cellStyle name="_管理提案（目　次）２" xfId="88"/>
    <cellStyle name="_管理提案（目　次）２_1" xfId="89"/>
    <cellStyle name="_管理提案（目　次）２_2" xfId="90"/>
    <cellStyle name="_管理提案（目　次）２_3" xfId="91"/>
    <cellStyle name="_管理提案書A3.xls グラフ 4" xfId="92"/>
    <cellStyle name="_管理提案書A3.xls グラフ 4_1" xfId="93"/>
    <cellStyle name="_管理提案書A3.xls グラフ 4_2" xfId="94"/>
    <cellStyle name="_管理提案書A3.xls グラフ 4_3" xfId="95"/>
    <cellStyle name="_管理提案書A3.xls グラフ 5" xfId="96"/>
    <cellStyle name="_管理提案書A3.xls グラフ 5_1" xfId="97"/>
    <cellStyle name="_管理提案書A3.xls グラフ 5_2" xfId="98"/>
    <cellStyle name="_管理提案書A3.xls グラフ 5_3" xfId="99"/>
    <cellStyle name="_管理提案書A3.xls グラフ 9" xfId="100"/>
    <cellStyle name="_管理提案書A3.xls グラフ 9_1" xfId="101"/>
    <cellStyle name="_管理提案書A3.xls グラフ 9_2" xfId="102"/>
    <cellStyle name="_管理提案書A3.xls グラフ 9_3" xfId="103"/>
    <cellStyle name="_室町ＮＳビル総合管理提案２" xfId="104"/>
    <cellStyle name="_室町ＮＳビル総合管理提案２.xls グラフ 3" xfId="105"/>
    <cellStyle name="_室町ＮＳビル総合管理提案２.xls グラフ 3_1" xfId="106"/>
    <cellStyle name="_室町ＮＳビル総合管理提案２.xls グラフ 3_2" xfId="107"/>
    <cellStyle name="_室町ＮＳビル総合管理提案２.xls グラフ 3_3" xfId="108"/>
    <cellStyle name="_室町ＮＳビル総合管理提案２.xls グラフ 4" xfId="109"/>
    <cellStyle name="_室町ＮＳビル総合管理提案２.xls グラフ 4_1" xfId="110"/>
    <cellStyle name="_室町ＮＳビル総合管理提案２.xls グラフ 4_2" xfId="111"/>
    <cellStyle name="_室町ＮＳビル総合管理提案２.xls グラフ 4_3" xfId="112"/>
    <cellStyle name="_室町ＮＳビル総合管理提案２.xls グラフ 8" xfId="113"/>
    <cellStyle name="_室町ＮＳビル総合管理提案２.xls グラフ 8_1" xfId="114"/>
    <cellStyle name="_室町ＮＳビル総合管理提案２.xls グラフ 8_2" xfId="115"/>
    <cellStyle name="_室町ＮＳビル総合管理提案２.xls グラフ 8_3" xfId="116"/>
    <cellStyle name="_室町ＮＳビル総合管理提案２_1" xfId="117"/>
    <cellStyle name="_室町ＮＳビル総合管理提案２_2" xfId="118"/>
    <cellStyle name="_室町ＮＳビル総合管理提案２_3" xfId="119"/>
    <cellStyle name="_提案書2-2" xfId="120"/>
    <cellStyle name="_提案書2-2_1" xfId="121"/>
    <cellStyle name="_提案書2-2_2" xfId="122"/>
    <cellStyle name="_提案書2-2_3" xfId="123"/>
    <cellStyle name="’E‰Y [0.00]_?f?o‘O‰n香ELpect" xfId="124"/>
    <cellStyle name="’E‰Y_?f?o‘O‰n香ESONAL" xfId="125"/>
    <cellStyle name="121" xfId="126"/>
    <cellStyle name="1Normal" xfId="127"/>
    <cellStyle name="20% - アクセント 1" xfId="128" builtinId="30" customBuiltin="1"/>
    <cellStyle name="20% - アクセント 1 10" xfId="129"/>
    <cellStyle name="20% - アクセント 1 11" xfId="130"/>
    <cellStyle name="20% - アクセント 1 2" xfId="131"/>
    <cellStyle name="20% - アクセント 1 3" xfId="132"/>
    <cellStyle name="20% - アクセント 1 4" xfId="133"/>
    <cellStyle name="20% - アクセント 1 5" xfId="134"/>
    <cellStyle name="20% - アクセント 1 6" xfId="135"/>
    <cellStyle name="20% - アクセント 1 7" xfId="136"/>
    <cellStyle name="20% - アクセント 1 8" xfId="137"/>
    <cellStyle name="20% - アクセント 1 9" xfId="138"/>
    <cellStyle name="20% - アクセント 2" xfId="139" builtinId="34" customBuiltin="1"/>
    <cellStyle name="20% - アクセント 2 10" xfId="140"/>
    <cellStyle name="20% - アクセント 2 11" xfId="141"/>
    <cellStyle name="20% - アクセント 2 2" xfId="142"/>
    <cellStyle name="20% - アクセント 2 3" xfId="143"/>
    <cellStyle name="20% - アクセント 2 4" xfId="144"/>
    <cellStyle name="20% - アクセント 2 5" xfId="145"/>
    <cellStyle name="20% - アクセント 2 6" xfId="146"/>
    <cellStyle name="20% - アクセント 2 7" xfId="147"/>
    <cellStyle name="20% - アクセント 2 8" xfId="148"/>
    <cellStyle name="20% - アクセント 2 9" xfId="149"/>
    <cellStyle name="20% - アクセント 3" xfId="150" builtinId="38" customBuiltin="1"/>
    <cellStyle name="20% - アクセント 3 10" xfId="151"/>
    <cellStyle name="20% - アクセント 3 11" xfId="152"/>
    <cellStyle name="20% - アクセント 3 2" xfId="153"/>
    <cellStyle name="20% - アクセント 3 3" xfId="154"/>
    <cellStyle name="20% - アクセント 3 4" xfId="155"/>
    <cellStyle name="20% - アクセント 3 5" xfId="156"/>
    <cellStyle name="20% - アクセント 3 6" xfId="157"/>
    <cellStyle name="20% - アクセント 3 7" xfId="158"/>
    <cellStyle name="20% - アクセント 3 8" xfId="159"/>
    <cellStyle name="20% - アクセント 3 9" xfId="160"/>
    <cellStyle name="20% - アクセント 4" xfId="161" builtinId="42" customBuiltin="1"/>
    <cellStyle name="20% - アクセント 4 10" xfId="162"/>
    <cellStyle name="20% - アクセント 4 11" xfId="163"/>
    <cellStyle name="20% - アクセント 4 2" xfId="164"/>
    <cellStyle name="20% - アクセント 4 3" xfId="165"/>
    <cellStyle name="20% - アクセント 4 4" xfId="166"/>
    <cellStyle name="20% - アクセント 4 5" xfId="167"/>
    <cellStyle name="20% - アクセント 4 6" xfId="168"/>
    <cellStyle name="20% - アクセント 4 7" xfId="169"/>
    <cellStyle name="20% - アクセント 4 8" xfId="170"/>
    <cellStyle name="20% - アクセント 4 9" xfId="171"/>
    <cellStyle name="20% - アクセント 5" xfId="172" builtinId="46" customBuiltin="1"/>
    <cellStyle name="20% - アクセント 5 10" xfId="173"/>
    <cellStyle name="20% - アクセント 5 11" xfId="174"/>
    <cellStyle name="20% - アクセント 5 2" xfId="175"/>
    <cellStyle name="20% - アクセント 5 3" xfId="176"/>
    <cellStyle name="20% - アクセント 5 4" xfId="177"/>
    <cellStyle name="20% - アクセント 5 5" xfId="178"/>
    <cellStyle name="20% - アクセント 5 6" xfId="179"/>
    <cellStyle name="20% - アクセント 5 7" xfId="180"/>
    <cellStyle name="20% - アクセント 5 8" xfId="181"/>
    <cellStyle name="20% - アクセント 5 9" xfId="182"/>
    <cellStyle name="20% - アクセント 6" xfId="183" builtinId="50" customBuiltin="1"/>
    <cellStyle name="20% - アクセント 6 10" xfId="184"/>
    <cellStyle name="20% - アクセント 6 11" xfId="185"/>
    <cellStyle name="20% - アクセント 6 2" xfId="186"/>
    <cellStyle name="20% - アクセント 6 3" xfId="187"/>
    <cellStyle name="20% - アクセント 6 4" xfId="188"/>
    <cellStyle name="20% - アクセント 6 5" xfId="189"/>
    <cellStyle name="20% - アクセント 6 6" xfId="190"/>
    <cellStyle name="20% - アクセント 6 7" xfId="191"/>
    <cellStyle name="20% - アクセント 6 8" xfId="192"/>
    <cellStyle name="20% - アクセント 6 9" xfId="193"/>
    <cellStyle name="40% - アクセント 1" xfId="194" builtinId="31" customBuiltin="1"/>
    <cellStyle name="40% - アクセント 1 10" xfId="195"/>
    <cellStyle name="40% - アクセント 1 11" xfId="196"/>
    <cellStyle name="40% - アクセント 1 2" xfId="197"/>
    <cellStyle name="40% - アクセント 1 3" xfId="198"/>
    <cellStyle name="40% - アクセント 1 4" xfId="199"/>
    <cellStyle name="40% - アクセント 1 5" xfId="200"/>
    <cellStyle name="40% - アクセント 1 6" xfId="201"/>
    <cellStyle name="40% - アクセント 1 7" xfId="202"/>
    <cellStyle name="40% - アクセント 1 8" xfId="203"/>
    <cellStyle name="40% - アクセント 1 9" xfId="204"/>
    <cellStyle name="40% - アクセント 2" xfId="205" builtinId="35" customBuiltin="1"/>
    <cellStyle name="40% - アクセント 2 10" xfId="206"/>
    <cellStyle name="40% - アクセント 2 11" xfId="207"/>
    <cellStyle name="40% - アクセント 2 2" xfId="208"/>
    <cellStyle name="40% - アクセント 2 3" xfId="209"/>
    <cellStyle name="40% - アクセント 2 4" xfId="210"/>
    <cellStyle name="40% - アクセント 2 5" xfId="211"/>
    <cellStyle name="40% - アクセント 2 6" xfId="212"/>
    <cellStyle name="40% - アクセント 2 7" xfId="213"/>
    <cellStyle name="40% - アクセント 2 8" xfId="214"/>
    <cellStyle name="40% - アクセント 2 9" xfId="215"/>
    <cellStyle name="40% - アクセント 3" xfId="216" builtinId="39" customBuiltin="1"/>
    <cellStyle name="40% - アクセント 3 10" xfId="217"/>
    <cellStyle name="40% - アクセント 3 11" xfId="218"/>
    <cellStyle name="40% - アクセント 3 2" xfId="219"/>
    <cellStyle name="40% - アクセント 3 3" xfId="220"/>
    <cellStyle name="40% - アクセント 3 4" xfId="221"/>
    <cellStyle name="40% - アクセント 3 5" xfId="222"/>
    <cellStyle name="40% - アクセント 3 6" xfId="223"/>
    <cellStyle name="40% - アクセント 3 7" xfId="224"/>
    <cellStyle name="40% - アクセント 3 8" xfId="225"/>
    <cellStyle name="40% - アクセント 3 9" xfId="226"/>
    <cellStyle name="40% - アクセント 4" xfId="227" builtinId="43" customBuiltin="1"/>
    <cellStyle name="40% - アクセント 4 10" xfId="228"/>
    <cellStyle name="40% - アクセント 4 11" xfId="229"/>
    <cellStyle name="40% - アクセント 4 2" xfId="230"/>
    <cellStyle name="40% - アクセント 4 3" xfId="231"/>
    <cellStyle name="40% - アクセント 4 4" xfId="232"/>
    <cellStyle name="40% - アクセント 4 5" xfId="233"/>
    <cellStyle name="40% - アクセント 4 6" xfId="234"/>
    <cellStyle name="40% - アクセント 4 7" xfId="235"/>
    <cellStyle name="40% - アクセント 4 8" xfId="236"/>
    <cellStyle name="40% - アクセント 4 9" xfId="237"/>
    <cellStyle name="40% - アクセント 5" xfId="238" builtinId="47" customBuiltin="1"/>
    <cellStyle name="40% - アクセント 5 10" xfId="239"/>
    <cellStyle name="40% - アクセント 5 11" xfId="240"/>
    <cellStyle name="40% - アクセント 5 2" xfId="241"/>
    <cellStyle name="40% - アクセント 5 3" xfId="242"/>
    <cellStyle name="40% - アクセント 5 4" xfId="243"/>
    <cellStyle name="40% - アクセント 5 5" xfId="244"/>
    <cellStyle name="40% - アクセント 5 6" xfId="245"/>
    <cellStyle name="40% - アクセント 5 7" xfId="246"/>
    <cellStyle name="40% - アクセント 5 8" xfId="247"/>
    <cellStyle name="40% - アクセント 5 9" xfId="248"/>
    <cellStyle name="40% - アクセント 6" xfId="249" builtinId="51" customBuiltin="1"/>
    <cellStyle name="40% - アクセント 6 10" xfId="250"/>
    <cellStyle name="40% - アクセント 6 11" xfId="251"/>
    <cellStyle name="40% - アクセント 6 2" xfId="252"/>
    <cellStyle name="40% - アクセント 6 3" xfId="253"/>
    <cellStyle name="40% - アクセント 6 4" xfId="254"/>
    <cellStyle name="40% - アクセント 6 5" xfId="255"/>
    <cellStyle name="40% - アクセント 6 6" xfId="256"/>
    <cellStyle name="40% - アクセント 6 7" xfId="257"/>
    <cellStyle name="40% - アクセント 6 8" xfId="258"/>
    <cellStyle name="40% - アクセント 6 9" xfId="259"/>
    <cellStyle name="6-0" xfId="260"/>
    <cellStyle name="60% - アクセント 1" xfId="261" builtinId="32" customBuiltin="1"/>
    <cellStyle name="60% - アクセント 1 10" xfId="262"/>
    <cellStyle name="60% - アクセント 1 11" xfId="263"/>
    <cellStyle name="60% - アクセント 1 2" xfId="264"/>
    <cellStyle name="60% - アクセント 1 3" xfId="265"/>
    <cellStyle name="60% - アクセント 1 4" xfId="266"/>
    <cellStyle name="60% - アクセント 1 5" xfId="267"/>
    <cellStyle name="60% - アクセント 1 6" xfId="268"/>
    <cellStyle name="60% - アクセント 1 7" xfId="269"/>
    <cellStyle name="60% - アクセント 1 8" xfId="270"/>
    <cellStyle name="60% - アクセント 1 9" xfId="271"/>
    <cellStyle name="60% - アクセント 2" xfId="272" builtinId="36" customBuiltin="1"/>
    <cellStyle name="60% - アクセント 2 10" xfId="273"/>
    <cellStyle name="60% - アクセント 2 11" xfId="274"/>
    <cellStyle name="60% - アクセント 2 2" xfId="275"/>
    <cellStyle name="60% - アクセント 2 3" xfId="276"/>
    <cellStyle name="60% - アクセント 2 4" xfId="277"/>
    <cellStyle name="60% - アクセント 2 5" xfId="278"/>
    <cellStyle name="60% - アクセント 2 6" xfId="279"/>
    <cellStyle name="60% - アクセント 2 7" xfId="280"/>
    <cellStyle name="60% - アクセント 2 8" xfId="281"/>
    <cellStyle name="60% - アクセント 2 9" xfId="282"/>
    <cellStyle name="60% - アクセント 3" xfId="283" builtinId="40" customBuiltin="1"/>
    <cellStyle name="60% - アクセント 3 10" xfId="284"/>
    <cellStyle name="60% - アクセント 3 11" xfId="285"/>
    <cellStyle name="60% - アクセント 3 2" xfId="286"/>
    <cellStyle name="60% - アクセント 3 3" xfId="287"/>
    <cellStyle name="60% - アクセント 3 4" xfId="288"/>
    <cellStyle name="60% - アクセント 3 5" xfId="289"/>
    <cellStyle name="60% - アクセント 3 6" xfId="290"/>
    <cellStyle name="60% - アクセント 3 7" xfId="291"/>
    <cellStyle name="60% - アクセント 3 8" xfId="292"/>
    <cellStyle name="60% - アクセント 3 9" xfId="293"/>
    <cellStyle name="60% - アクセント 4" xfId="294" builtinId="44" customBuiltin="1"/>
    <cellStyle name="60% - アクセント 4 10" xfId="295"/>
    <cellStyle name="60% - アクセント 4 11" xfId="296"/>
    <cellStyle name="60% - アクセント 4 2" xfId="297"/>
    <cellStyle name="60% - アクセント 4 3" xfId="298"/>
    <cellStyle name="60% - アクセント 4 4" xfId="299"/>
    <cellStyle name="60% - アクセント 4 5" xfId="300"/>
    <cellStyle name="60% - アクセント 4 6" xfId="301"/>
    <cellStyle name="60% - アクセント 4 7" xfId="302"/>
    <cellStyle name="60% - アクセント 4 8" xfId="303"/>
    <cellStyle name="60% - アクセント 4 9" xfId="304"/>
    <cellStyle name="60% - アクセント 5" xfId="305" builtinId="48" customBuiltin="1"/>
    <cellStyle name="60% - アクセント 5 10" xfId="306"/>
    <cellStyle name="60% - アクセント 5 11" xfId="307"/>
    <cellStyle name="60% - アクセント 5 2" xfId="308"/>
    <cellStyle name="60% - アクセント 5 3" xfId="309"/>
    <cellStyle name="60% - アクセント 5 4" xfId="310"/>
    <cellStyle name="60% - アクセント 5 5" xfId="311"/>
    <cellStyle name="60% - アクセント 5 6" xfId="312"/>
    <cellStyle name="60% - アクセント 5 7" xfId="313"/>
    <cellStyle name="60% - アクセント 5 8" xfId="314"/>
    <cellStyle name="60% - アクセント 5 9" xfId="315"/>
    <cellStyle name="60% - アクセント 6" xfId="316" builtinId="52" customBuiltin="1"/>
    <cellStyle name="60% - アクセント 6 10" xfId="317"/>
    <cellStyle name="60% - アクセント 6 11" xfId="318"/>
    <cellStyle name="60% - アクセント 6 2" xfId="319"/>
    <cellStyle name="60% - アクセント 6 3" xfId="320"/>
    <cellStyle name="60% - アクセント 6 4" xfId="321"/>
    <cellStyle name="60% - アクセント 6 5" xfId="322"/>
    <cellStyle name="60% - アクセント 6 6" xfId="323"/>
    <cellStyle name="60% - アクセント 6 7" xfId="324"/>
    <cellStyle name="60% - アクセント 6 8" xfId="325"/>
    <cellStyle name="60% - アクセント 6 9" xfId="326"/>
    <cellStyle name="active" xfId="327"/>
    <cellStyle name="Border Heavy" xfId="328"/>
    <cellStyle name="Border Thin" xfId="329"/>
    <cellStyle name="Calc Currency (0)" xfId="330"/>
    <cellStyle name="Calc Currency (2)" xfId="331"/>
    <cellStyle name="Calc Percent (0)" xfId="332"/>
    <cellStyle name="Calc Percent (1)" xfId="333"/>
    <cellStyle name="Calc Percent (2)" xfId="334"/>
    <cellStyle name="Calc Units (0)" xfId="335"/>
    <cellStyle name="Calc Units (1)" xfId="336"/>
    <cellStyle name="Calc Units (2)" xfId="337"/>
    <cellStyle name="Comma  - Style1" xfId="338"/>
    <cellStyle name="Comma  - Style2" xfId="339"/>
    <cellStyle name="Comma  - Style3" xfId="340"/>
    <cellStyle name="Comma  - Style4" xfId="341"/>
    <cellStyle name="Comma  - Style5" xfId="342"/>
    <cellStyle name="Comma  - Style6" xfId="343"/>
    <cellStyle name="Comma  - Style7" xfId="344"/>
    <cellStyle name="Comma  - Style8" xfId="345"/>
    <cellStyle name="Comma (0)" xfId="346"/>
    <cellStyle name="Comma (1)" xfId="347"/>
    <cellStyle name="Comma [0]_$" xfId="348"/>
    <cellStyle name="Comma [00]" xfId="349"/>
    <cellStyle name="Comma [1]" xfId="350"/>
    <cellStyle name="Comma[0]" xfId="351"/>
    <cellStyle name="Comma[2]" xfId="352"/>
    <cellStyle name="Comma_$" xfId="353"/>
    <cellStyle name="Comma0 - Modelo1" xfId="354"/>
    <cellStyle name="Comma0 - Style1" xfId="355"/>
    <cellStyle name="Comma1 - Modelo2" xfId="356"/>
    <cellStyle name="Comma1 - Style2" xfId="357"/>
    <cellStyle name="Contracts" xfId="358"/>
    <cellStyle name="Copied" xfId="359"/>
    <cellStyle name="Currency (0)" xfId="360"/>
    <cellStyle name="Currency (1)" xfId="361"/>
    <cellStyle name="Currency [?]" xfId="362"/>
    <cellStyle name="Currency [¥]" xfId="363"/>
    <cellStyle name="Currency [0]_$" xfId="364"/>
    <cellStyle name="Currency [00]" xfId="365"/>
    <cellStyle name="Currency [1]" xfId="366"/>
    <cellStyle name="Currency$[0]" xfId="367"/>
    <cellStyle name="Currency$[2]" xfId="368"/>
    <cellStyle name="Currency_$" xfId="369"/>
    <cellStyle name="Currency\[0]" xfId="370"/>
    <cellStyle name="Date" xfId="371"/>
    <cellStyle name="Date (m/d/y)" xfId="372"/>
    <cellStyle name="Date Short" xfId="373"/>
    <cellStyle name="Date_【ADR予実管理】提出用データ_201101mk" xfId="374"/>
    <cellStyle name="Enter Currency (0)" xfId="375"/>
    <cellStyle name="Enter Currency (2)" xfId="376"/>
    <cellStyle name="Enter Units (0)" xfId="377"/>
    <cellStyle name="Enter Units (1)" xfId="378"/>
    <cellStyle name="Enter Units (2)" xfId="379"/>
    <cellStyle name="Entered" xfId="380"/>
    <cellStyle name="entry" xfId="381"/>
    <cellStyle name="Euro" xfId="382"/>
    <cellStyle name="Footnote" xfId="383"/>
    <cellStyle name="Grey" xfId="384"/>
    <cellStyle name="Header1" xfId="385"/>
    <cellStyle name="Header2" xfId="386"/>
    <cellStyle name="Inhaltsverzeichnispunke" xfId="387"/>
    <cellStyle name="Input [yellow]" xfId="388"/>
    <cellStyle name="Link Currency (0)" xfId="389"/>
    <cellStyle name="Link Currency (2)" xfId="390"/>
    <cellStyle name="Link Units (0)" xfId="391"/>
    <cellStyle name="Link Units (1)" xfId="392"/>
    <cellStyle name="Link Units (2)" xfId="393"/>
    <cellStyle name="MainData" xfId="394"/>
    <cellStyle name="MajorTotal" xfId="395"/>
    <cellStyle name="Milliers [0]_laroux" xfId="396"/>
    <cellStyle name="Milliers_laroux" xfId="397"/>
    <cellStyle name="Mon騁aire [0]_laroux" xfId="398"/>
    <cellStyle name="Mon騁aire_laroux" xfId="399"/>
    <cellStyle name="Multiple" xfId="400"/>
    <cellStyle name="Normal - Style1" xfId="401"/>
    <cellStyle name="Normal_# 41-Market &amp;Trends" xfId="402"/>
    <cellStyle name="NormalOPrint_Module_E (2)" xfId="403"/>
    <cellStyle name="Page Heading Large" xfId="404"/>
    <cellStyle name="Page Heading Small" xfId="405"/>
    <cellStyle name="pb_page_heading_LS" xfId="406"/>
    <cellStyle name="Percent (1)" xfId="407"/>
    <cellStyle name="Percent (2)" xfId="408"/>
    <cellStyle name="Percent [1]" xfId="409"/>
    <cellStyle name="Percent [2]" xfId="410"/>
    <cellStyle name="Percent Hard" xfId="411"/>
    <cellStyle name="Percent[0]" xfId="412"/>
    <cellStyle name="Percent[2]" xfId="413"/>
    <cellStyle name="PrePop Currency (0)" xfId="414"/>
    <cellStyle name="PrePop Currency (2)" xfId="415"/>
    <cellStyle name="PrePop Units (0)" xfId="416"/>
    <cellStyle name="PrePop Units (1)" xfId="417"/>
    <cellStyle name="PrePop Units (2)" xfId="418"/>
    <cellStyle name="price" xfId="419"/>
    <cellStyle name="PSChar" xfId="420"/>
    <cellStyle name="PSHeading" xfId="421"/>
    <cellStyle name="revised" xfId="422"/>
    <cellStyle name="RevList" xfId="423"/>
    <cellStyle name="section" xfId="424"/>
    <cellStyle name="Shaded" xfId="425"/>
    <cellStyle name="subhead" xfId="426"/>
    <cellStyle name="Subtotal" xfId="427"/>
    <cellStyle name="Table Col Head" xfId="428"/>
    <cellStyle name="Table Heading" xfId="429"/>
    <cellStyle name="Table Sub Head" xfId="430"/>
    <cellStyle name="Table Title" xfId="431"/>
    <cellStyle name="Table Units" xfId="432"/>
    <cellStyle name="test a style" xfId="433"/>
    <cellStyle name="Text Indent A" xfId="434"/>
    <cellStyle name="Text Indent B" xfId="435"/>
    <cellStyle name="Text Indent C" xfId="436"/>
    <cellStyle name="Times New Roman" xfId="437"/>
    <cellStyle name="Title" xfId="438"/>
    <cellStyle name="UB1" xfId="439"/>
    <cellStyle name="UB2" xfId="440"/>
    <cellStyle name="w12" xfId="441"/>
    <cellStyle name="Year" xfId="442"/>
    <cellStyle name="アクセント 1" xfId="443" builtinId="29" customBuiltin="1"/>
    <cellStyle name="アクセント 1 10" xfId="444"/>
    <cellStyle name="アクセント 1 11" xfId="445"/>
    <cellStyle name="アクセント 1 2" xfId="446"/>
    <cellStyle name="アクセント 1 3" xfId="447"/>
    <cellStyle name="アクセント 1 4" xfId="448"/>
    <cellStyle name="アクセント 1 5" xfId="449"/>
    <cellStyle name="アクセント 1 6" xfId="450"/>
    <cellStyle name="アクセント 1 7" xfId="451"/>
    <cellStyle name="アクセント 1 8" xfId="452"/>
    <cellStyle name="アクセント 1 9" xfId="453"/>
    <cellStyle name="アクセント 2" xfId="454" builtinId="33" customBuiltin="1"/>
    <cellStyle name="アクセント 2 10" xfId="455"/>
    <cellStyle name="アクセント 2 11" xfId="456"/>
    <cellStyle name="アクセント 2 2" xfId="457"/>
    <cellStyle name="アクセント 2 3" xfId="458"/>
    <cellStyle name="アクセント 2 4" xfId="459"/>
    <cellStyle name="アクセント 2 5" xfId="460"/>
    <cellStyle name="アクセント 2 6" xfId="461"/>
    <cellStyle name="アクセント 2 7" xfId="462"/>
    <cellStyle name="アクセント 2 8" xfId="463"/>
    <cellStyle name="アクセント 2 9" xfId="464"/>
    <cellStyle name="アクセント 3" xfId="465" builtinId="37" customBuiltin="1"/>
    <cellStyle name="アクセント 3 10" xfId="466"/>
    <cellStyle name="アクセント 3 11" xfId="467"/>
    <cellStyle name="アクセント 3 2" xfId="468"/>
    <cellStyle name="アクセント 3 3" xfId="469"/>
    <cellStyle name="アクセント 3 4" xfId="470"/>
    <cellStyle name="アクセント 3 5" xfId="471"/>
    <cellStyle name="アクセント 3 6" xfId="472"/>
    <cellStyle name="アクセント 3 7" xfId="473"/>
    <cellStyle name="アクセント 3 8" xfId="474"/>
    <cellStyle name="アクセント 3 9" xfId="475"/>
    <cellStyle name="アクセント 4" xfId="476" builtinId="41" customBuiltin="1"/>
    <cellStyle name="アクセント 4 10" xfId="477"/>
    <cellStyle name="アクセント 4 11" xfId="478"/>
    <cellStyle name="アクセント 4 2" xfId="479"/>
    <cellStyle name="アクセント 4 3" xfId="480"/>
    <cellStyle name="アクセント 4 4" xfId="481"/>
    <cellStyle name="アクセント 4 5" xfId="482"/>
    <cellStyle name="アクセント 4 6" xfId="483"/>
    <cellStyle name="アクセント 4 7" xfId="484"/>
    <cellStyle name="アクセント 4 8" xfId="485"/>
    <cellStyle name="アクセント 4 9" xfId="486"/>
    <cellStyle name="アクセント 5" xfId="487" builtinId="45" customBuiltin="1"/>
    <cellStyle name="アクセント 5 10" xfId="488"/>
    <cellStyle name="アクセント 5 11" xfId="489"/>
    <cellStyle name="アクセント 5 2" xfId="490"/>
    <cellStyle name="アクセント 5 3" xfId="491"/>
    <cellStyle name="アクセント 5 4" xfId="492"/>
    <cellStyle name="アクセント 5 5" xfId="493"/>
    <cellStyle name="アクセント 5 6" xfId="494"/>
    <cellStyle name="アクセント 5 7" xfId="495"/>
    <cellStyle name="アクセント 5 8" xfId="496"/>
    <cellStyle name="アクセント 5 9" xfId="497"/>
    <cellStyle name="アクセント 6" xfId="498" builtinId="49" customBuiltin="1"/>
    <cellStyle name="アクセント 6 10" xfId="499"/>
    <cellStyle name="アクセント 6 11" xfId="500"/>
    <cellStyle name="アクセント 6 2" xfId="501"/>
    <cellStyle name="アクセント 6 3" xfId="502"/>
    <cellStyle name="アクセント 6 4" xfId="503"/>
    <cellStyle name="アクセント 6 5" xfId="504"/>
    <cellStyle name="アクセント 6 6" xfId="505"/>
    <cellStyle name="アクセント 6 7" xfId="506"/>
    <cellStyle name="アクセント 6 8" xfId="507"/>
    <cellStyle name="アクセント 6 9" xfId="508"/>
    <cellStyle name="スタイル 1" xfId="509"/>
    <cellStyle name="スタイル 2" xfId="510"/>
    <cellStyle name="タイトル" xfId="511" builtinId="15" customBuiltin="1"/>
    <cellStyle name="タイトル 10" xfId="512"/>
    <cellStyle name="タイトル 11" xfId="513"/>
    <cellStyle name="タイトル 2" xfId="514"/>
    <cellStyle name="タイトル 3" xfId="515"/>
    <cellStyle name="タイトル 4" xfId="516"/>
    <cellStyle name="タイトル 5" xfId="517"/>
    <cellStyle name="タイトル 6" xfId="518"/>
    <cellStyle name="タイトル 7" xfId="519"/>
    <cellStyle name="タイトル 8" xfId="520"/>
    <cellStyle name="タイトル 9" xfId="521"/>
    <cellStyle name="チェック セル" xfId="522" builtinId="23" customBuiltin="1"/>
    <cellStyle name="チェック セル 10" xfId="523"/>
    <cellStyle name="チェック セル 11" xfId="524"/>
    <cellStyle name="チェック セル 2" xfId="525"/>
    <cellStyle name="チェック セル 3" xfId="526"/>
    <cellStyle name="チェック セル 4" xfId="527"/>
    <cellStyle name="チェック セル 5" xfId="528"/>
    <cellStyle name="チェック セル 6" xfId="529"/>
    <cellStyle name="チェック セル 7" xfId="530"/>
    <cellStyle name="チェック セル 8" xfId="531"/>
    <cellStyle name="チェック セル 9" xfId="532"/>
    <cellStyle name="どちらでもない" xfId="533" builtinId="28" customBuiltin="1"/>
    <cellStyle name="どちらでもない 10" xfId="534"/>
    <cellStyle name="どちらでもない 11" xfId="535"/>
    <cellStyle name="どちらでもない 2" xfId="536"/>
    <cellStyle name="どちらでもない 3" xfId="537"/>
    <cellStyle name="どちらでもない 4" xfId="538"/>
    <cellStyle name="どちらでもない 5" xfId="539"/>
    <cellStyle name="どちらでもない 6" xfId="540"/>
    <cellStyle name="どちらでもない 7" xfId="541"/>
    <cellStyle name="どちらでもない 8" xfId="542"/>
    <cellStyle name="どちらでもない 9" xfId="543"/>
    <cellStyle name="パーセント 2" xfId="544"/>
    <cellStyle name="パーセント()" xfId="545"/>
    <cellStyle name="パーセント(0.00)" xfId="546"/>
    <cellStyle name="パーセント[0.00]" xfId="547"/>
    <cellStyle name="メモ" xfId="548" builtinId="10" customBuiltin="1"/>
    <cellStyle name="メモ 10" xfId="549"/>
    <cellStyle name="メモ 11" xfId="550"/>
    <cellStyle name="メモ 2" xfId="551"/>
    <cellStyle name="メモ 3" xfId="552"/>
    <cellStyle name="メモ 4" xfId="553"/>
    <cellStyle name="メモ 5" xfId="554"/>
    <cellStyle name="メモ 6" xfId="555"/>
    <cellStyle name="メモ 7" xfId="556"/>
    <cellStyle name="メモ 8" xfId="557"/>
    <cellStyle name="メモ 9" xfId="558"/>
    <cellStyle name="リンク セル" xfId="559" builtinId="24" customBuiltin="1"/>
    <cellStyle name="リンク セル 10" xfId="560"/>
    <cellStyle name="リンク セル 11" xfId="561"/>
    <cellStyle name="リンク セル 2" xfId="562"/>
    <cellStyle name="リンク セル 3" xfId="563"/>
    <cellStyle name="リンク セル 4" xfId="564"/>
    <cellStyle name="リンク セル 5" xfId="565"/>
    <cellStyle name="リンク セル 6" xfId="566"/>
    <cellStyle name="リンク セル 7" xfId="567"/>
    <cellStyle name="リンク セル 8" xfId="568"/>
    <cellStyle name="リンク セル 9" xfId="569"/>
    <cellStyle name="悪い" xfId="570" builtinId="27" customBuiltin="1"/>
    <cellStyle name="悪い 10" xfId="571"/>
    <cellStyle name="悪い 11" xfId="572"/>
    <cellStyle name="悪い 2" xfId="573"/>
    <cellStyle name="悪い 3" xfId="574"/>
    <cellStyle name="悪い 4" xfId="575"/>
    <cellStyle name="悪い 5" xfId="576"/>
    <cellStyle name="悪い 6" xfId="577"/>
    <cellStyle name="悪い 7" xfId="578"/>
    <cellStyle name="悪い 8" xfId="579"/>
    <cellStyle name="悪い 9" xfId="580"/>
    <cellStyle name="型番" xfId="581"/>
    <cellStyle name="計算" xfId="582" builtinId="22" customBuiltin="1"/>
    <cellStyle name="計算 10" xfId="583"/>
    <cellStyle name="計算 11" xfId="584"/>
    <cellStyle name="計算 2" xfId="585"/>
    <cellStyle name="計算 3" xfId="586"/>
    <cellStyle name="計算 4" xfId="587"/>
    <cellStyle name="計算 5" xfId="588"/>
    <cellStyle name="計算 6" xfId="589"/>
    <cellStyle name="計算 7" xfId="590"/>
    <cellStyle name="計算 8" xfId="591"/>
    <cellStyle name="計算 9" xfId="592"/>
    <cellStyle name="警告文" xfId="593" builtinId="11" customBuiltin="1"/>
    <cellStyle name="警告文 10" xfId="594"/>
    <cellStyle name="警告文 11" xfId="595"/>
    <cellStyle name="警告文 2" xfId="596"/>
    <cellStyle name="警告文 3" xfId="597"/>
    <cellStyle name="警告文 4" xfId="598"/>
    <cellStyle name="警告文 5" xfId="599"/>
    <cellStyle name="警告文 6" xfId="600"/>
    <cellStyle name="警告文 7" xfId="601"/>
    <cellStyle name="警告文 8" xfId="602"/>
    <cellStyle name="警告文 9" xfId="603"/>
    <cellStyle name="桁区切り" xfId="604" builtinId="6"/>
    <cellStyle name="桁区切り 2" xfId="605"/>
    <cellStyle name="桁区切り 2 2" xfId="606"/>
    <cellStyle name="桁区切り 2 2 2" xfId="755"/>
    <cellStyle name="桁区切り 2 3" xfId="767"/>
    <cellStyle name="桁区切り 2 4" xfId="756"/>
    <cellStyle name="桁区切り 3" xfId="607"/>
    <cellStyle name="桁区切り 4" xfId="608"/>
    <cellStyle name="桁区切り 5" xfId="609"/>
    <cellStyle name="桁区切り 6" xfId="610"/>
    <cellStyle name="桁区切り 7" xfId="611"/>
    <cellStyle name="見出し 1" xfId="612" builtinId="16" customBuiltin="1"/>
    <cellStyle name="見出し 1 10" xfId="613"/>
    <cellStyle name="見出し 1 11" xfId="614"/>
    <cellStyle name="見出し 1 2" xfId="615"/>
    <cellStyle name="見出し 1 3" xfId="616"/>
    <cellStyle name="見出し 1 4" xfId="617"/>
    <cellStyle name="見出し 1 5" xfId="618"/>
    <cellStyle name="見出し 1 6" xfId="619"/>
    <cellStyle name="見出し 1 7" xfId="620"/>
    <cellStyle name="見出し 1 8" xfId="621"/>
    <cellStyle name="見出し 1 9" xfId="622"/>
    <cellStyle name="見出し 2" xfId="623" builtinId="17" customBuiltin="1"/>
    <cellStyle name="見出し 2 10" xfId="624"/>
    <cellStyle name="見出し 2 11" xfId="625"/>
    <cellStyle name="見出し 2 2" xfId="626"/>
    <cellStyle name="見出し 2 3" xfId="627"/>
    <cellStyle name="見出し 2 4" xfId="628"/>
    <cellStyle name="見出し 2 5" xfId="629"/>
    <cellStyle name="見出し 2 6" xfId="630"/>
    <cellStyle name="見出し 2 7" xfId="631"/>
    <cellStyle name="見出し 2 8" xfId="632"/>
    <cellStyle name="見出し 2 9" xfId="633"/>
    <cellStyle name="見出し 3" xfId="634" builtinId="18" customBuiltin="1"/>
    <cellStyle name="見出し 3 10" xfId="635"/>
    <cellStyle name="見出し 3 11" xfId="636"/>
    <cellStyle name="見出し 3 2" xfId="637"/>
    <cellStyle name="見出し 3 3" xfId="638"/>
    <cellStyle name="見出し 3 4" xfId="639"/>
    <cellStyle name="見出し 3 5" xfId="640"/>
    <cellStyle name="見出し 3 6" xfId="641"/>
    <cellStyle name="見出し 3 7" xfId="642"/>
    <cellStyle name="見出し 3 8" xfId="643"/>
    <cellStyle name="見出し 3 9" xfId="644"/>
    <cellStyle name="見出し 4" xfId="645" builtinId="19" customBuiltin="1"/>
    <cellStyle name="見出し 4 10" xfId="646"/>
    <cellStyle name="見出し 4 11" xfId="647"/>
    <cellStyle name="見出し 4 2" xfId="648"/>
    <cellStyle name="見出し 4 3" xfId="649"/>
    <cellStyle name="見出し 4 4" xfId="650"/>
    <cellStyle name="見出し 4 5" xfId="651"/>
    <cellStyle name="見出し 4 6" xfId="652"/>
    <cellStyle name="見出し 4 7" xfId="653"/>
    <cellStyle name="見出し 4 8" xfId="654"/>
    <cellStyle name="見出し 4 9" xfId="655"/>
    <cellStyle name="見出し１" xfId="656"/>
    <cellStyle name="集計" xfId="657" builtinId="25" customBuiltin="1"/>
    <cellStyle name="集計 10" xfId="658"/>
    <cellStyle name="集計 11" xfId="659"/>
    <cellStyle name="集計 2" xfId="660"/>
    <cellStyle name="集計 3" xfId="661"/>
    <cellStyle name="集計 4" xfId="662"/>
    <cellStyle name="集計 5" xfId="663"/>
    <cellStyle name="集計 6" xfId="664"/>
    <cellStyle name="集計 7" xfId="665"/>
    <cellStyle name="集計 8" xfId="666"/>
    <cellStyle name="集計 9" xfId="667"/>
    <cellStyle name="出金" xfId="668"/>
    <cellStyle name="出力" xfId="669" builtinId="21" customBuiltin="1"/>
    <cellStyle name="出力 10" xfId="670"/>
    <cellStyle name="出力 11" xfId="671"/>
    <cellStyle name="出力 2" xfId="672"/>
    <cellStyle name="出力 3" xfId="673"/>
    <cellStyle name="出力 4" xfId="674"/>
    <cellStyle name="出力 5" xfId="675"/>
    <cellStyle name="出力 6" xfId="676"/>
    <cellStyle name="出力 7" xfId="677"/>
    <cellStyle name="出力 8" xfId="678"/>
    <cellStyle name="出力 9" xfId="679"/>
    <cellStyle name="折り返し" xfId="680"/>
    <cellStyle name="説明文" xfId="681" builtinId="53" customBuiltin="1"/>
    <cellStyle name="説明文 10" xfId="682"/>
    <cellStyle name="説明文 11" xfId="683"/>
    <cellStyle name="説明文 2" xfId="684"/>
    <cellStyle name="説明文 3" xfId="685"/>
    <cellStyle name="説明文 4" xfId="686"/>
    <cellStyle name="説明文 5" xfId="687"/>
    <cellStyle name="説明文 6" xfId="688"/>
    <cellStyle name="説明文 7" xfId="689"/>
    <cellStyle name="説明文 8" xfId="690"/>
    <cellStyle name="説明文 9" xfId="691"/>
    <cellStyle name="脱浦 [0.00]_?f?o疫善?ELp" xfId="692"/>
    <cellStyle name="脱浦_?f?o疫善?ESO" xfId="693"/>
    <cellStyle name="入力" xfId="694" builtinId="20" customBuiltin="1"/>
    <cellStyle name="入力 10" xfId="695"/>
    <cellStyle name="入力 11" xfId="696"/>
    <cellStyle name="入力 2" xfId="697"/>
    <cellStyle name="入力 3" xfId="698"/>
    <cellStyle name="入力 4" xfId="699"/>
    <cellStyle name="入力 5" xfId="700"/>
    <cellStyle name="入力 6" xfId="701"/>
    <cellStyle name="入力 7" xfId="702"/>
    <cellStyle name="入力 8" xfId="703"/>
    <cellStyle name="入力 9" xfId="704"/>
    <cellStyle name="標準" xfId="0" builtinId="0"/>
    <cellStyle name="標準 10" xfId="705"/>
    <cellStyle name="標準 11" xfId="706"/>
    <cellStyle name="標準 12" xfId="707"/>
    <cellStyle name="標準 13" xfId="708"/>
    <cellStyle name="標準 14" xfId="709"/>
    <cellStyle name="標準 15" xfId="710"/>
    <cellStyle name="標準 16" xfId="711"/>
    <cellStyle name="標準 17" xfId="712"/>
    <cellStyle name="標準 18" xfId="713"/>
    <cellStyle name="標準 19" xfId="714"/>
    <cellStyle name="標準 2" xfId="715"/>
    <cellStyle name="標準 2 2" xfId="716"/>
    <cellStyle name="標準 2 3" xfId="717"/>
    <cellStyle name="標準 2 3 2" xfId="766"/>
    <cellStyle name="標準 2 4" xfId="759"/>
    <cellStyle name="標準 2_【ADR】新規取得物件取得価額（1期)20100908" xfId="718"/>
    <cellStyle name="標準 20" xfId="719"/>
    <cellStyle name="標準 21" xfId="720"/>
    <cellStyle name="標準 22" xfId="721"/>
    <cellStyle name="標準 23" xfId="722"/>
    <cellStyle name="標準 24" xfId="723"/>
    <cellStyle name="標準 25" xfId="724"/>
    <cellStyle name="標準 26" xfId="725"/>
    <cellStyle name="標準 27" xfId="726"/>
    <cellStyle name="標準 28" xfId="757"/>
    <cellStyle name="標準 29" xfId="758"/>
    <cellStyle name="標準 3" xfId="727"/>
    <cellStyle name="標準 3 2" xfId="728"/>
    <cellStyle name="標準 3_【ADR予実管理】提出用データ_201101mk" xfId="729"/>
    <cellStyle name="標準 30" xfId="762"/>
    <cellStyle name="標準 31" xfId="763"/>
    <cellStyle name="標準 32" xfId="764"/>
    <cellStyle name="標準 33" xfId="765"/>
    <cellStyle name="標準 34" xfId="768"/>
    <cellStyle name="標準 35" xfId="769"/>
    <cellStyle name="標準 36" xfId="770"/>
    <cellStyle name="標準 37" xfId="771"/>
    <cellStyle name="標準 38" xfId="772"/>
    <cellStyle name="標準 39" xfId="773"/>
    <cellStyle name="標準 4" xfId="730"/>
    <cellStyle name="標準 4_新ADR 【勘定科目体系】20100120　預金補助科目設定_STB修正" xfId="731"/>
    <cellStyle name="標準 40" xfId="774"/>
    <cellStyle name="標準 41" xfId="775"/>
    <cellStyle name="標準 42" xfId="776"/>
    <cellStyle name="標準 43" xfId="777"/>
    <cellStyle name="標準 44" xfId="778"/>
    <cellStyle name="標準 45" xfId="779"/>
    <cellStyle name="標準 46" xfId="780"/>
    <cellStyle name="標準 47" xfId="781"/>
    <cellStyle name="標準 48" xfId="782"/>
    <cellStyle name="標準 49" xfId="783"/>
    <cellStyle name="標準 5" xfId="732"/>
    <cellStyle name="標準 50" xfId="784"/>
    <cellStyle name="標準 51" xfId="785"/>
    <cellStyle name="標準 52" xfId="786"/>
    <cellStyle name="標準 53" xfId="787"/>
    <cellStyle name="標準 54" xfId="788"/>
    <cellStyle name="標準 55" xfId="789"/>
    <cellStyle name="標準 56" xfId="790"/>
    <cellStyle name="標準 57" xfId="791"/>
    <cellStyle name="標準 58" xfId="792"/>
    <cellStyle name="標準 59" xfId="793"/>
    <cellStyle name="標準 6" xfId="733"/>
    <cellStyle name="標準 60" xfId="794"/>
    <cellStyle name="標準 61" xfId="795"/>
    <cellStyle name="標準 62" xfId="796"/>
    <cellStyle name="標準 63" xfId="797"/>
    <cellStyle name="標準 64" xfId="798"/>
    <cellStyle name="標準 65" xfId="799"/>
    <cellStyle name="標準 66" xfId="800"/>
    <cellStyle name="標準 67" xfId="801"/>
    <cellStyle name="標準 68" xfId="802"/>
    <cellStyle name="標準 7" xfId="734"/>
    <cellStyle name="標準 8" xfId="735"/>
    <cellStyle name="標準 9" xfId="736"/>
    <cellStyle name="標準_【新】物件マスタ20100901" xfId="737"/>
    <cellStyle name="標準_New仕訳明細_書式1-1：指図書【MIDRM】_書式1-1：指図書【MIDRM】" xfId="760"/>
    <cellStyle name="標準_New指図書2004-09-(仮払金本勘定振替）_書式1-1：指図書【MIDRM】_書式1-1：指図書【MIDRM】" xfId="761"/>
    <cellStyle name="標準_Sheet" xfId="738"/>
    <cellStyle name="標準2" xfId="739"/>
    <cellStyle name="標準３" xfId="740"/>
    <cellStyle name="標準フォント" xfId="741"/>
    <cellStyle name="未定義" xfId="742"/>
    <cellStyle name="良い" xfId="743" builtinId="26" customBuiltin="1"/>
    <cellStyle name="良い 10" xfId="744"/>
    <cellStyle name="良い 11" xfId="745"/>
    <cellStyle name="良い 2" xfId="746"/>
    <cellStyle name="良い 3" xfId="747"/>
    <cellStyle name="良い 4" xfId="748"/>
    <cellStyle name="良い 5" xfId="749"/>
    <cellStyle name="良い 6" xfId="750"/>
    <cellStyle name="良い 7" xfId="751"/>
    <cellStyle name="良い 8" xfId="752"/>
    <cellStyle name="良い 9" xfId="753"/>
    <cellStyle name="禃宁垃㌠" xfId="75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76" Type="http://schemas.openxmlformats.org/officeDocument/2006/relationships/externalLink" Target="externalLinks/externalLink69.xml"/><Relationship Id="rId84" Type="http://schemas.openxmlformats.org/officeDocument/2006/relationships/externalLink" Target="externalLinks/externalLink77.xml"/><Relationship Id="rId89" Type="http://schemas.openxmlformats.org/officeDocument/2006/relationships/externalLink" Target="externalLinks/externalLink82.xml"/><Relationship Id="rId7" Type="http://schemas.openxmlformats.org/officeDocument/2006/relationships/worksheet" Target="worksheets/sheet7.xml"/><Relationship Id="rId71" Type="http://schemas.openxmlformats.org/officeDocument/2006/relationships/externalLink" Target="externalLinks/externalLink64.xml"/><Relationship Id="rId9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externalLink" Target="externalLinks/externalLink59.xml"/><Relationship Id="rId74" Type="http://schemas.openxmlformats.org/officeDocument/2006/relationships/externalLink" Target="externalLinks/externalLink67.xml"/><Relationship Id="rId79" Type="http://schemas.openxmlformats.org/officeDocument/2006/relationships/externalLink" Target="externalLinks/externalLink72.xml"/><Relationship Id="rId87" Type="http://schemas.openxmlformats.org/officeDocument/2006/relationships/externalLink" Target="externalLinks/externalLink80.xml"/><Relationship Id="rId5" Type="http://schemas.openxmlformats.org/officeDocument/2006/relationships/worksheet" Target="worksheets/sheet5.xml"/><Relationship Id="rId61" Type="http://schemas.openxmlformats.org/officeDocument/2006/relationships/externalLink" Target="externalLinks/externalLink54.xml"/><Relationship Id="rId82" Type="http://schemas.openxmlformats.org/officeDocument/2006/relationships/externalLink" Target="externalLinks/externalLink75.xml"/><Relationship Id="rId90" Type="http://schemas.openxmlformats.org/officeDocument/2006/relationships/externalLink" Target="externalLinks/externalLink83.xml"/><Relationship Id="rId95" Type="http://schemas.openxmlformats.org/officeDocument/2006/relationships/calcChain" Target="calcChain.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77" Type="http://schemas.openxmlformats.org/officeDocument/2006/relationships/externalLink" Target="externalLinks/externalLink70.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80" Type="http://schemas.openxmlformats.org/officeDocument/2006/relationships/externalLink" Target="externalLinks/externalLink73.xml"/><Relationship Id="rId85" Type="http://schemas.openxmlformats.org/officeDocument/2006/relationships/externalLink" Target="externalLinks/externalLink78.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externalLink" Target="externalLinks/externalLink68.xml"/><Relationship Id="rId83" Type="http://schemas.openxmlformats.org/officeDocument/2006/relationships/externalLink" Target="externalLinks/externalLink76.xml"/><Relationship Id="rId88" Type="http://schemas.openxmlformats.org/officeDocument/2006/relationships/externalLink" Target="externalLinks/externalLink81.xml"/><Relationship Id="rId91" Type="http://schemas.openxmlformats.org/officeDocument/2006/relationships/externalLink" Target="externalLinks/externalLink8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externalLink" Target="externalLinks/externalLink66.xml"/><Relationship Id="rId78" Type="http://schemas.openxmlformats.org/officeDocument/2006/relationships/externalLink" Target="externalLinks/externalLink71.xml"/><Relationship Id="rId81" Type="http://schemas.openxmlformats.org/officeDocument/2006/relationships/externalLink" Target="externalLinks/externalLink74.xml"/><Relationship Id="rId86" Type="http://schemas.openxmlformats.org/officeDocument/2006/relationships/externalLink" Target="externalLinks/externalLink79.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d\WINDOWS\Temporary%20Internet%20Files\Content.IE5\3KOX366H\&#65317;&#12489;&#12521;&#12452;&#12502;\&#65423;&#65394;&#65400;&#65435;&#65402;-&#65404;&#65438;&#65386;&#65416;&#65406;&#65424;&#65413;-\&#12456;&#12493;&#12523;&#12462;&#12540;&#12505;&#12473;&#12488;&#12511;&#12483;&#12463;&#12473;\&#65402;-&#65404;&#65438;&#65386;&#65416;&#12398;&#65396;&#65416;&#65433;&#65399;&#65438;&#28040;&#36027;CO2&#25490;&#2098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38306;&#35199;&#38651;&#21147;\&#12510;&#12452;&#12459;&#33576;&#26408;\&#65423;&#65394;&#65398;&#65433;&#33576;&#264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3_&#32076;&#29702;&#12481;&#12540;&#12512;/ADR/1-&#32076;&#29702;/1-02_&#22266;&#23450;&#36039;&#29987;/1-02-01_&#36039;&#26412;&#30340;&#25903;&#20986;/&#12304;&#27770;&#31639;&#29992;&#12305;&#31532;1&#26399;&#20462;&#32341;&#36027;&#12539;&#21407;&#29366;&#22238;&#24489;&#36027;2010091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03_&#32076;&#29702;&#12481;&#12540;&#12512;/ADR/1-&#32076;&#29702;/1-02_&#22266;&#23450;&#36039;&#29987;/1-02-01_&#36039;&#26412;&#30340;&#25903;&#20986;/&#31532;8&#26399;/&#27770;&#31639;&#29992;/&#12304;&#27770;&#31639;&#29992;&#12305;&#31532;8&#26399;&#20462;&#32341;&#36027;&#12539;&#21407;&#29366;&#22238;&#24489;&#36027;_08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03_&#32076;&#29702;&#12481;&#12540;&#12512;/ADR/&#32076;&#29702;/&#22266;&#23450;&#36039;&#29987;/&#36039;&#26412;&#30340;&#25903;&#20986;/201003/200811&#20462;&#32341;&#36027;&#12539;&#21407;&#29366;&#22238;&#24489;&#36027;081122_KPM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cp-fsv\jcp\Documents%20and%20Settings\tmurakami\Local%20Settings\Temporary%20Internet%20Files\Content.IE5\2DNSTGJI\YK&#12450;&#12540;&#12473;&#65288;&#27996;&#26494;&#12503;&#12521;&#12470;&#65289;&#65306;&#24180;&#27425;&#20104;&#31639;&#35336;&#30011;&#26360;2005&#12304;draft&#1230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Documents%20and%20Settings\Administrator\Desktop\Aetos%20Capital%20Asia\Jon\GP%20model\Jon%2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Documents%20and%20Settings\ikiyota\My%20Documents\Milky\Cash%20Flow&#38306;&#20418;\Final%20Milky%20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Documents%20and%20Settings\jawong.AETOSJAPAN\Desktop\Aetos%20Capital%20Asia\Deals\Cesar%20Portfolio\Cesa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am-dc\shisan\&#36039;&#29987;&#36939;&#29992;&#37096;\PMC&#65288;PR&#12539;JP&#12539;PT&#65289;\PMC%20new%20Monthly%20Report\JP&#27704;&#30000;&#30010;\&#65288;&#12472;&#12519;&#12452;&#12531;&#12488;&#65289;&#27704;&#30000;&#30010;20041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JAM-DC\shisan\Documents%20and%20Settings\zkageyama.SCJ.000\&#12487;&#12473;&#12463;&#12488;&#12483;&#12503;\ADS\Yukigay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Project\Asset\&#65419;&#65438;&#65392;&#65396;&#65433;\&#65419;&#65438;&#65392;&#65396;&#6543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491;&#20154;&#12501;&#12457;&#12523;&#12480;\T_naito\PM&#29289;&#20214;\&#65319;&#65317;&#65315;&#65330;&#29289;&#20214;\02_&#25552;&#20986;&#24115;&#31080;&#20316;&#25104;\0203&#26376;&#27425;&#25552;&#20986;&#29992;\&#20803;&#12487;&#12540;&#12479;\G-0203_&#35531;&#27714;&#12487;&#12540;&#1247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WINNT\Profiles\jawong\Local%20Settings\Temporary%20Internet%20Files\OLK50\Lone%20Star%20Valuation%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CREF\Acquisition\Portfolio\19%20AXA\06%20Valuation\Latest%20CF(After%20BOD%20Pitch)\Final%20Final\Individual%20CF.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acific-intra\PIA\&#25237;&#36039;&#20225;&#30011;&#37096;\&#12521;&#12500;&#12473;\&#29289;&#20214;&#36092;&#20837;\&#28165;&#27700;&#24314;&#35373;&#65288;&#33437;&#28006;&#65289;\&#31934;&#31639;&#26360;\Post%20Closing\&#31934;&#31639;&#26360;&#65288;&#33437;&#28006;&#65289;Post%20Closing.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otal1\&#36035;&#36024;&#20107;&#26989;&#37096;\&#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Jcp-fsv\jcp\tmurakami\J-REIT\&#25237;&#36039;&#27861;&#20154;&#12471;&#12517;&#12511;&#12524;&#12540;&#12471;&#12519;&#12531;&#12487;&#12540;&#12479;\JOR&#12288;&#12471;&#12517;&#12511;&#12524;&#12540;&#12471;&#12519;&#12531;%20Ver-0-0218-144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103_&#32076;&#29702;&#12481;&#12540;&#12512;/ADR/&#32076;&#29702;/&#22266;&#23450;&#36039;&#29987;/&#36039;&#26412;&#30340;&#25903;&#20986;/201003/200901&#20462;&#32341;&#36027;&#12539;&#21407;&#29366;&#22238;&#24489;&#36027;_KPMG.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_n_203\TRIM\Documents%20and%20Settings\t-abe.TRIM-REIT\Local%20Settings\Temporary%20Internet%20Files\Content.IE5\0HIZSPIJ\&#22823;&#28381;&#20316;&#26989;&#29992;\&#20316;&#26989;&#29992;&#19968;&#26178;&#20445;&#23384;\&#25237;&#36039;&#27861;&#20154;&#12501;&#12455;&#12452;&#12474;3&#27573;&#38542;&#12461;&#12515;&#12483;&#12471;&#12517;&#12501;&#12525;&#12540;1130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astr-srv\&#37096;&#22806;&#31192;\Agent\Fin\MOTOMURA\TRIM\application\2002\TRIMappli0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wj-s01\Asset\Documents%20and%20Settings\Keiko\Local%20Settings\Temporary%20Internet%20Files\Content.IE5\0J3BMWDP\ADDRESS%20NOTE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cp-fsv\jcp\TEMP\Dpp&#21488;&#24115;\Weekly&#12288;Sales&#12288;Propert%20&#93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Japancorpge\cref\Individual\Otani\Usui\Underwriting\tes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cp-fsv\jcp\msr\Hard%20Asset\HARD%20ASSET\II%20-%20ASSET%20MANAGEMENT\Century\(I)%20-%20Operations\(iv)%20AM%20weekly%20&amp;%20monthly%20Report\PM%20Report%20Century%2001070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cp-fsv\jcp\tmurakami\J-REIT\AM%20Report\&#26087;SPC&#12398;&#12473;&#12461;&#12540;&#12512;&#12434;&#24310;&#38263;&#12375;&#12383;&#22580;&#21512;\&#26087;&#12450;&#12540;&#12473;\AM%20Report%20&#12454;&#12455;&#12473;&#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Jcp-fsv\jcp\Templates\1_sapporo.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erver2\project\SP%20&amp;%20AS\due%20diligence\Inspection%20Sheet%20&#38306;&#20418;\PI%20format_&#19977;&#2151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Total1\&#36035;&#36024;&#20107;&#26989;&#37096;\&#12499;&#12523;&#20107;&#26989;&#26412;&#37096;\&#20107;&#26989;&#26412;&#37096;&#20849;&#36890;\GS&#29289;&#20214;%20BUDGET\2003&#35330;&#27491;&#28168;&#12415;&#20104;&#31639;\&#20061;&#24030;\2003FG\CML10320_Kumamoto_Checked.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iastr-srv\&#37096;&#22806;&#31192;\&#25237;&#36039;&#20225;&#30011;&#37096;\&#12450;&#12463;&#12452;&#12472;&#12471;&#12519;&#12531;_s\01.&#21462;&#24471;\0506&#65374;0511&#36092;&#20837;&#29289;&#20214;\0511_&#36092;&#20837;\GS7&#29289;&#20214;\&#31934;&#31639;\&#31934;&#31639;&#26360;\&#40635;&#24067;&#21313;&#30058;&#12539;&#20843;&#21315;&#20195;&#21488;&#12539;&#33883;&#35199;&#65288;&#65396;&#65437;&#65411;&#65438;&#65418;&#65438;&#65392;&#12539;&#65432;&#65393;&#65433;&#65411;&#65384;&#12539;&#65420;&#65383;&#65437;&#65412;&#65438;&#12850;&#65289;\&#31934;&#31639;&#26360;&#65288;&#40635;&#24067;&#21313;&#30058;&#12539;&#20843;&#21315;&#20195;&#21488;&#12539;&#33883;&#35199;&#65396;&#65437;&#65411;&#65438;&#65418;&#65438;&#65392;&#12539;&#65432;&#65393;&#65433;&#65411;&#65384;&#12539;&#65420;&#65383;&#65437;&#65412;&#65438;&#12850;&#65289;final.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Jcp-fsv\jcp\msr\Shinya\Data\Report\Century-Output-0322200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ia-web\WorkData\&#31649;&#29702;&#37096;\&#31038;&#22806;&#31192;\&#12456;&#12463;&#12452;&#12486;&#12451;&#12501;&#12449;&#12452;&#12490;&#12531;&#12473;IR_s\40.&#27770;&#31639;&#26178;&#38283;&#31034;\&#36039;&#29987;&#36939;&#29992;&#22577;&#21578;&#26360;\&#31532;2&#26399;&#65288;&#24179;&#25104;16&#24180;11&#26376;&#26399;&#65289;\&#36039;&#29987;&#36939;&#29992;&#22577;&#21578;&#26360;\&#31292;&#20685;&#29575;&#65288;3&#26376;&#65374;6&#26376;&#26411;&#6528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acific-intra\Work\Documents%20and%20Settings\a068764\&#12487;&#12473;&#12463;&#12488;&#12483;&#12503;\PMC\&#21513;&#22618;&#65434;&#65422;&#65439;&#65392;&#65412;\&#21513;&#22618;&#22577;&#21578;H16.5&#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12415;&#12394;&#12375;&#36035;&#26009;\5&#21942;&#2022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00hudson_morita\&#21454;&#30410;&#22793;&#26356;.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Jscserver\shared%20docum\Financial%20Data%20&amp;%20Reports\Property%20Status%20Reports\Weekly\Fukuoka&amp;Sapporo%20Summary\Weekly%20Vacancy%20Reports%2002-10-07.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Jcp-fsv\jcp\sam\_aigs_pool\income\J005_hiroshimachiyoda_xy.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A063s236\Dsmbc-PI\My%20Documents\H12&#27770;&#31639;&#20998;&#26512;\H12&#24180;&#24230;&#21508;&#26376;&#36024;&#23460;&#38754;&#3130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Japancorpge\cref\My%20Documents\tes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MC\work\orii\&#37117;&#31689;&#32033;&#32318;\&#37117;&#31689;&#32033;&#32318;&#65399;&#65388;&#65391;&#65404;&#65389;&#65420;&#65435;&#65392;&#65427;&#65411;&#65438;&#6543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iastr-srv\&#37096;&#22806;&#31192;\Documents%20and%20Settings\hiromu%20shinoda\&#12487;&#12473;&#12463;&#12488;&#12483;&#12503;\&#12501;&#12449;&#12452;&#12490;&#12531;&#12473;%20(version%20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acific-intra\PIA\CGI_&#27022;&#26412;WORK\&#9670;&#20181;&#20107;&#22580;&#9670;\&#12304;&#9671;&#9679;&#9734;_X-PRESS&#21270;&#12398;&#26908;&#35342;&#12305;\&#9671;&#65319;&#65317;&#65315;&#26908;&#35342;\1030_&#65319;&#65317;&#65315;&#20181;&#2709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iastr-srv\&#37096;&#22806;&#31192;\&#31649;&#29702;&#37096;\&#20250;&#35336;&#38283;&#31034;_s\&#25237;&#36039;&#27861;&#20154;\&#32076;&#29702;\&#28382;&#32013;&#31649;&#29702;\&#31532;11&#26399;&#65288;2009&#24180;5&#26376;&#26399;&#65289;\&#31532;11&#26399;&#22238;&#21454;&#26029;&#24565;\&#22586;&#26481;\PM&#65288;&#12522;&#12496;&#12502;&#12523;&#65289;&#35492;&#20837;&#37329;&#12395;&#12388;&#12356;&#123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20849;&#26377;&#12501;&#12457;&#12523;&#12480;\30&#36001;&#21209;&#32076;&#29702;&#37096;\&#31532;1&#26399;&#27770;&#31639;IR\&#26087;&#36039;&#26009;\&#31292;&#20685;&#29575;061127.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hn-pdc\public\WINDOWS\Profiles\suzu\&#65411;&#65438;&#65405;&#65400;&#65412;&#65391;&#65420;&#65439;\&#12510;&#12531;&#12471;&#12519;&#12531;\&#65421;&#65438;&#65433;&#65412;&#65419;&#65439;&#65393;&#26413;&#24140;\&#29579;&#2337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B:\XXXBACKU\&#26410;&#25173;&#37329;.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P&#12489;&#12521;&#12452;&#12502;&#65288;&#12499;&#12523;&#12510;&#12493;&#65289;\&#26412;&#31038;\&#12499;&#12523;&#12510;&#12493;\&#20107;&#21209;&#21729;\&#31649;&#29702;&#38306;&#20418;\&#65420;&#65439;&#65435;&#65418;&#65439;&#65411;&#65384;\G&#65317;\&#26376;&#27425;&#22577;&#21578;&#26360;\7&#26376;&#20998;\&#20210;&#22478;\Mito.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P&#12489;&#12521;&#12452;&#12502;&#65288;&#12499;&#12523;&#12510;&#12493;&#65289;\&#26412;&#31038;\&#12499;&#12523;&#12510;&#12493;\&#20107;&#21209;&#21729;\&#31649;&#29702;&#38306;&#20418;\&#65420;&#65439;&#65435;&#65418;&#65439;&#65411;&#65384;\G&#65317;\&#35531;&#27714;&#38306;&#20418;\&#35531;&#27714;&#12522;&#12473;&#12488;\8&#26376;5&#26085;&#22577;&#21578;&#65288;7&#26376;&#20998;&#65289;\7&#26376;&#35531;&#27714;&#26360;&#20998;%2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erver\&#20849;&#26377;&#12501;&#12457;&#12523;&#12480;\Documents%20and%20Settings\okatakas\Local%20Settings\Temporary%20Internet%20Files\OLKCC7\FS_MIM_060510_00_&#12304;37&#65314;&#12289;&#65319;&#65321;&#65315;&#36861;&#21152;&#35430;&#31639;&#12305;.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acific-intra\work\&#12503;&#12525;&#12472;&#12455;&#12463;&#12488;&#19968;&#33324;\PGR\&#33437;&#28006;\Monthly%20Reports\040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mcsrv\Work\&#31649;&#29702;&#26412;&#37096;\&#32076;&#29702;&#37096;\&#31532;&#65297;&#65300;&#26399;&#32076;&#29702;&#37096;\&#31185;&#30446;&#22679;&#28187;&#26126;&#32048;\2003&#24180;7&#26376;\PMC\niwa\&#12420;&#12427;&#12418;&#12398;\03_May_&#12501;&#12449;&#12531;&#12489;LE&#22770;&#19978;&#27010;&#31639;&#35443;&#3204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Nas01.moriad.mori.co.jp\zaim\&#20849;&#29992;\&#37504;&#34892;&#25552;&#20986;&#36001;&#21209;&#35576;&#34920;\2005.3\&#26178;&#20385;&#35413;&#20385;\&#26862;&#12499;&#12523;\2004&#24180;&#24230;&#26178;&#20385;&#35413;&#20385;&#12304;&#20316;&#26989;&#20013;&#12305;.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trmad-srv\&#12304;&#31038;&#22806;&#31192;&#12305;\&#20849;&#36890;\&#9670;&#22865;&#32004;&#26360;&#20316;&#25104;&#20381;&#38972;&#26360;2&#967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Jcp-fsv\jcp\&#19981;&#21205;&#29987;&#25237;&#20449;T\&#65429;&#65413;&#65394;&#65411;&#65391;&#65412;&#65438;&#12539;&#65393;&#65392;&#65418;&#65438;&#65437;\&#36039;&#29987;&#20445;&#31649;&#26126;&#32048;&#31807;\UUR&#36039;&#29987;&#20445;&#31649;&#26126;&#32048;&#31807;&#65288;&#19981;&#21205;&#29987;&#12539;&#26377;&#20385;&#35388;&#2104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20849;&#26377;&#12501;&#12457;&#12523;&#12480;\30&#36001;&#21209;&#32076;&#29702;&#37096;\&#31532;1&#26399;&#27770;&#31639;IR\&#26087;&#36039;&#26009;\&#65393;&#65433;&#65411;&#65384;&#65405;061127.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Jcp-fsv\jcp\MIZUHO\SFG\SF_ASD\ABS&#23455;&#32318;\&#30330;&#34892;&#23455;&#32318;&#34920;\&#12487;&#12540;&#12479;&#12505;&#12540;&#12473;\&#12487;&#12540;&#12479;&#12505;&#12540;&#12473;&#65288;&#22269;&#20869;&#65289;.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erver\&#20849;&#26377;&#12501;&#12457;&#12523;&#12480;\ip_rstac\REIT\&#26696;&#20214;&#12501;&#12449;&#12452;&#12523;\REIT\3234&#26862;&#12498;&#12523;&#12474;&#12522;&#12540;&#12488;&#25237;&#36039;&#27861;&#20154;&#65288;MHR)\IPO\FS&#38306;&#20418;&#36039;&#26009;\MBUF&#25237;&#36039;&#27861;&#20154;_FS(ToMIM&#65289;.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Piastr-srv\&#38306;&#20418;&#32773;&#22806;&#31192;\Data%20share\&#20449;&#35351;&#27770;&#31639;200808&#65288;&#21152;&#34276;&#12385;&#12419;&#12435;&#29992;&#65289;\200905\&#30707;&#24029;\Book1.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Pmcsrv\work\&#19981;&#21205;&#29987;&#25237;&#36039;&#38283;&#30330;&#37096;\&#19981;&#21205;&#29987;&#35388;&#21048;&#21270;&#65319;\&#26696;&#20214;&#36039;&#26009;&#65288;&#27211;&#26412;&#65289;\&#36914;&#34892;&#20013;&#26696;&#20214;\&#26085;&#26412;&#29983;&#21629;3&#21495;\&#21463;&#38936;&#65420;&#65383;&#65394;&#65433;\NISSAY\&#35299;&#20941;&#29992;\&#65420;&#65439;&#65435;&#65404;&#65438;&#65386;4.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NBM_SERVER\&#26989;&#21209;&#31649;&#29702;&#37096;\&#20225;&#30011;&#35506;&#23554;&#29992;\&#20225;&#30011;&#35506;&#23554;&#29992;\&#35657;&#21048;&#37329;&#27810;\&#28165;&#25475;&#30330;&#27880;&#21336;&#20385;.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Nas01.moriad.mori.co.jp\zaim\&#20849;&#29992;\&#37504;&#34892;&#25552;&#20986;&#36001;&#21209;&#35576;&#34920;\2004.3\&#26178;&#20385;&#35413;&#20385;\2003&#24180;&#24230;&#26178;&#20385;&#35413;&#20385;&#12304;&#26368;&#32066;&#29256;&#1230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iastr-srv\&#37096;&#22806;&#31192;\Documents%20and%20Settings\taizo-mori\Local%20Settings\Temporary%20Internet%20Files\Content.IE5\13OZVFAG\040202%20&#21454;&#25903;&#21069;&#25552;.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iastr-srv\&#37096;&#22806;&#31192;\&#36039;&#29987;&#36939;&#29992;&#37096;\&#12450;&#12475;&#12483;&#12488;&#12510;&#12493;&#12472;&#12513;&#12531;&#12488;_&#65363;\10.PM&#26989;&#21209;\0.&#29289;&#20214;&#22522;&#26412;&#24773;&#22577;&#12539;PM&#36899;&#32097;&#20808;\&#29289;&#20214;&#12510;&#12473;&#12479;_20070730_88536.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http://172.16.5.211:20080/clip0002/img/&#31689;&#39208;&#12452;&#12531;&#12454;&#12483;&#12489;&#21454;&#3041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Pacific-intra\PIA\88&#22793;&#21063;&#36939;&#29992;\14&#65403;&#65437;&#65411;&#65431;&#65405;&#20195;&#12293;&#26408;&#19978;&#21407;\&#20195;&#12293;&#26408;&#19978;&#21407;Report03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cific-intra\PIA\&#36039;&#29987;&#36939;&#29992;&#37096;\200403&#36092;&#20837;&#65288;IPO&#26178;&#65289;\&#31934;&#31639;&#26360;&#65288;&#24460;&#26085;&#31934;&#31639;&#65289;\&#22266;&#37117;&#31246;&#31934;&#31639;\&#31934;&#31639;&#37329;&#19968;&#35239;2004030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Piastr-srv\&#37096;&#22806;&#31192;\&#36039;&#29987;&#36939;&#29992;&#37096;\&#12456;&#12531;&#12472;&#12491;&#12450;&#12522;&#12531;&#12464;&#31649;&#29702;_s\05.&#29289;&#20214;DB\&#29289;&#20214;&#12487;&#12540;&#12479;&#65288;&#12456;&#12531;&#12472;&#65289;\090330_&#12304;ER&#12305;&#29289;&#20214;&#22522;&#26412;&#24773;&#22577;.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acific-intra\PIA\RM&#21942;&#26989;&#37096;\Monthly_Report(GECR&#26696;&#65289;.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Kwj-s01\Acquisition\1_TOSEN\hakata%201&amp;2\Funding\&#30331;&#35352;&#38306;&#20418;\&#35531;&#27714;&#26360;\16-51-2.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ileserver\002_&#31649;&#29702;&#26412;&#37096;&#20849;&#26377;\103_&#32076;&#29702;&#12481;&#12540;&#12512;\ADR\11-&#20449;&#35351;&#27770;&#31639;&#31649;&#29702;DB\&#20449;&#35351;&#27770;&#31639;\201101\201101&#26376;&#26399;(&#26368;&#26032;&#65289;.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mcsrv\Work\&#26412;&#31038;\&#12499;&#12523;&#12510;&#12493;\GE&#12539;AXA&#29289;&#20214;\&#26376;&#27425;&#22577;&#21578;&#26360;\2003&#24180;2&#26376;\&#32076;&#29702;&#32232;\&#38306;&#26481;&#30002;&#20449;\0902m&#12539;Utsunomiya.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Jcp-fsv\jcp\Documents%20and%20Settings\tmurakami\Local%20Settings\Temporary%20Internet%20Files\Content.IE5\UVWBULWJ\YK&#12450;&#12540;&#12473;&#65288;&#27996;&#26494;&#12454;&#12456;&#12473;&#12488;&#65289;&#65306;&#24180;&#27425;&#20104;&#31639;&#35336;&#30011;&#26360;2005&#12304;draft&#12305;.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Piastr-srv\&#38306;&#20418;&#32773;&#22806;&#31192;\Inetpub\pmc_intranet\nric\shikikin\excel\&#35201;&#20214;&#30906;&#35469;&#26360;_&#25975;&#37329;&#31649;&#29702;&#34920;.xls" TargetMode="External"/></Relationships>
</file>

<file path=xl/externalLinks/_rels/externalLink77.xml.rels><?xml version="1.0" encoding="UTF-8" standalone="yes"?>
<Relationships xmlns="http://schemas.openxmlformats.org/package/2006/relationships"><Relationship Id="rId1" Type="http://schemas.microsoft.com/office/2006/relationships/xlExternalLinkPath/xlPathMissing" Target="&#20837;&#20986;&#37329;&#12522;&#12473;&#12488;1"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103_&#32076;&#29702;&#12481;&#12540;&#12512;/ADR/1-&#32076;&#29702;/1-02_&#22266;&#23450;&#36039;&#29987;/1-02-03_&#26032;&#35215;&#21462;&#24471;&#29289;&#20214;&#21462;&#24471;&#21407;&#20385;/&#31532;9&#26399;/2014&#24180;8&#26376;&#21462;&#24471;/&#12304;DTT&#20462;&#27491;&#26696;&#12305;&#26032;&#35215;&#21462;&#24471;&#29289;&#20214;&#21462;&#24471;&#20385;&#38989;&#65288;9&#26399;&#65306;8&#26376;)_20140925.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103_&#32076;&#29702;&#12481;&#12540;&#12512;/ADR/1-&#32076;&#29702;/1-02_&#22266;&#23450;&#36039;&#29987;/1-02-03_&#26032;&#35215;&#21462;&#24471;&#29289;&#20214;&#21462;&#24471;&#21407;&#20385;/&#31532;9&#26399;/2014&#24180;9&#26376;&#21462;&#24471;/&#12304;DTT&#20462;&#27491;&#26696;&#12305;&#26032;&#35215;&#21462;&#24471;&#29289;&#20214;&#21462;&#24471;&#20385;&#38989;&#65288;9&#26399;&#65306;9&#26376;)_201409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REI-NT\USERS\INFORM\MORITA\&#20491;&#20154;&#37096;&#23627;\&#65297;&#26376;\&#20303;&#21451;&#36275;&#31435;.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103_&#32076;&#29702;&#12481;&#12540;&#12512;/ADR/1-&#32076;&#29702;/1-02_&#22266;&#23450;&#36039;&#29987;/1-02-03_&#26032;&#35215;&#21462;&#24471;&#29289;&#20214;&#21462;&#24471;&#21407;&#20385;/&#31532;9&#26399;/2014&#24180;11&#26376;&#21462;&#24471;/&#12304;DTT&#20462;&#27491;&#26696;&#12305;&#26032;&#35215;&#21462;&#24471;&#29289;&#20214;&#21462;&#24471;&#20385;&#38989;&#65288;9&#26399;&#65306;11&#26376;)_final.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103_&#32076;&#29702;&#12481;&#12540;&#12512;/ADR/1-&#32076;&#29702;/1-02_&#22266;&#23450;&#36039;&#29987;/1-02-03_&#26032;&#35215;&#21462;&#24471;&#29289;&#20214;&#21462;&#24471;&#21407;&#20385;/&#31532;9&#26399;/2014&#24180;11&#26376;&#21462;&#24471;/&#12304;DTT&#20462;&#27491;&#26696;&#12305;&#26032;&#35215;&#21462;&#24471;&#29289;&#20214;&#21462;&#24471;&#20385;&#38989;&#65288;9&#26399;&#65306;11&#26376;)_final%20-12&#26376;&#30330;&#29983;&#36027;&#29992;&#36861;&#21152;%20&#9313;.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103_&#32076;&#29702;&#12481;&#12540;&#12512;/ADR/1-&#32076;&#29702;/1-02_&#22266;&#23450;&#36039;&#29987;/1-02-03_&#26032;&#35215;&#21462;&#24471;&#29289;&#20214;&#21462;&#24471;&#21407;&#20385;/&#31532;9&#26399;/2014&#24180;12&#26376;&#21462;&#24471;/&#12304;DTT&#20462;&#27491;&#26696;&#12305;&#26032;&#35215;&#21462;&#24471;&#29289;&#20214;&#21462;&#24471;&#20385;&#38989;&#65288;9&#26399;&#65306;12&#26376;)_20141204_Final.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103_&#32076;&#29702;&#12481;&#12540;&#12512;/ADR/1-&#32076;&#29702;/1-02_&#22266;&#23450;&#36039;&#29987;/1-02-03_&#26032;&#35215;&#21462;&#24471;&#29289;&#20214;&#21462;&#24471;&#21407;&#20385;/&#31532;9&#26399;/2014&#24180;12&#26376;&#21462;&#24471;/&#12304;DTT&#20462;&#27491;&#26696;&#12305;&#26032;&#35215;&#21462;&#24471;&#29289;&#20214;&#21462;&#24471;&#20385;&#38989;&#65288;9&#26399;&#65306;12&#26376;)_20141204_Final%2020150206&#12522;&#12540;&#12460;&#12523;&#12501;&#12451;&#12540;&#36861;&#21152;.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103_&#32076;&#29702;&#12481;&#12540;&#12512;/ADR/1-&#32076;&#29702;/1-02_&#22266;&#23450;&#36039;&#29987;/1-02-03_&#26032;&#35215;&#21462;&#24471;&#29289;&#20214;&#21462;&#24471;&#21407;&#20385;/&#31532;9&#26399;/2014&#24180;12&#26376;&#21462;&#24471;/&#26032;&#35215;&#21462;&#24471;&#29289;&#20214;&#21462;&#24471;&#20385;&#38989;&#65288;9&#26399;&#65306;12&#26376;)_201412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iastr-srv\&#37096;&#22806;&#31192;\&#21215;&#38598;&#38306;&#20418;\&#21453;&#38911;&#24115;\ori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成約DB（中継）"/>
      <sheetName val="募集DB（中継）"/>
      <sheetName val="【貼付】Actual"/>
      <sheetName val="【入力】ADIM査定"/>
      <sheetName val="20140110覚書"/>
      <sheetName val="＜入力＞残高・経済条件"/>
      <sheetName val="Leasing Management"/>
      <sheetName val="Budget 2010 &amp; 2011 budget  "/>
    </sheetNames>
    <sheetDataSet>
      <sheetData sheetId="0" refreshError="1">
        <row r="84">
          <cell r="G84" t="str">
            <v>　石炭火力</v>
          </cell>
          <cell r="H84" t="str">
            <v>　重油火力</v>
          </cell>
          <cell r="I84" t="str">
            <v>GTCCG(13A焚)</v>
          </cell>
          <cell r="J84" t="str">
            <v>GTCCG(灯油焚)</v>
          </cell>
          <cell r="K84" t="str">
            <v>GTSCG(13A)</v>
          </cell>
          <cell r="L84" t="str">
            <v>ﾃﾞｨ-ｾﾞﾙｴﾝｼﾞﾝ</v>
          </cell>
          <cell r="M84" t="str">
            <v>ｶﾞｽ-ﾃﾞｨｾﾞﾙｴﾝｼﾞﾝ</v>
          </cell>
          <cell r="N84" t="str">
            <v xml:space="preserve">昼間電力 </v>
          </cell>
          <cell r="O84" t="str">
            <v>夜間電力</v>
          </cell>
        </row>
        <row r="85">
          <cell r="G85">
            <v>0.27312859275256457</v>
          </cell>
          <cell r="H85">
            <v>0.2645034792972204</v>
          </cell>
          <cell r="I85">
            <v>0.19393611383598866</v>
          </cell>
          <cell r="J85">
            <v>0.1835187734872353</v>
          </cell>
          <cell r="K85">
            <v>0.28532445288621439</v>
          </cell>
          <cell r="L85">
            <v>0.1944187134793772</v>
          </cell>
          <cell r="M85">
            <v>0.19585627337891925</v>
          </cell>
          <cell r="N85">
            <v>0.2673158089170648</v>
          </cell>
          <cell r="O85">
            <v>0.25096561574085519</v>
          </cell>
        </row>
        <row r="105">
          <cell r="Y105">
            <v>0.27</v>
          </cell>
          <cell r="Z105">
            <v>0.2</v>
          </cell>
          <cell r="AA105">
            <v>0.17799999999999999</v>
          </cell>
          <cell r="AB105">
            <v>3.5999999999999997E-2</v>
          </cell>
          <cell r="AC105">
            <v>3.5000000000000003E-2</v>
          </cell>
          <cell r="AD105">
            <v>2.5000000000000001E-2</v>
          </cell>
          <cell r="AE105">
            <v>1.6E-2</v>
          </cell>
          <cell r="AF105">
            <v>0.01</v>
          </cell>
          <cell r="AG105">
            <v>6.0000000000000001E-3</v>
          </cell>
          <cell r="AH105">
            <v>5.0000000000000001E-3</v>
          </cell>
          <cell r="AI105">
            <v>5.0000000000000001E-3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
      <sheetName val="Leasing Management"/>
      <sheetName val="#REF"/>
      <sheetName val="マスタ"/>
      <sheetName val="概算報告書"/>
    </sheetNames>
    <sheetDataSet>
      <sheetData sheetId="0"/>
      <sheetData sheetId="1" refreshError="1">
        <row r="75">
          <cell r="G75">
            <v>0</v>
          </cell>
          <cell r="I75">
            <v>0</v>
          </cell>
        </row>
        <row r="76">
          <cell r="G76">
            <v>1</v>
          </cell>
          <cell r="I76">
            <v>0</v>
          </cell>
        </row>
        <row r="77">
          <cell r="G77">
            <v>2</v>
          </cell>
          <cell r="I77">
            <v>0</v>
          </cell>
        </row>
        <row r="78">
          <cell r="G78">
            <v>3</v>
          </cell>
          <cell r="I78">
            <v>0</v>
          </cell>
        </row>
        <row r="79">
          <cell r="G79">
            <v>4</v>
          </cell>
          <cell r="I79">
            <v>0</v>
          </cell>
        </row>
        <row r="80">
          <cell r="G80">
            <v>5</v>
          </cell>
          <cell r="I80">
            <v>0</v>
          </cell>
        </row>
        <row r="81">
          <cell r="G81">
            <v>6</v>
          </cell>
          <cell r="I81">
            <v>0</v>
          </cell>
        </row>
        <row r="82">
          <cell r="G82">
            <v>7</v>
          </cell>
          <cell r="I82">
            <v>4833.6000000000004</v>
          </cell>
        </row>
        <row r="83">
          <cell r="G83">
            <v>8</v>
          </cell>
          <cell r="I83">
            <v>6444.8</v>
          </cell>
        </row>
        <row r="84">
          <cell r="G84">
            <v>9</v>
          </cell>
          <cell r="I84">
            <v>6847.6</v>
          </cell>
        </row>
        <row r="85">
          <cell r="G85">
            <v>10</v>
          </cell>
          <cell r="I85">
            <v>7733.76</v>
          </cell>
        </row>
        <row r="86">
          <cell r="G86">
            <v>11</v>
          </cell>
          <cell r="I86">
            <v>7008.72</v>
          </cell>
        </row>
        <row r="87">
          <cell r="B87" t="str">
            <v>１月</v>
          </cell>
          <cell r="E87">
            <v>0</v>
          </cell>
          <cell r="G87">
            <v>12</v>
          </cell>
          <cell r="I87">
            <v>7653.2</v>
          </cell>
        </row>
        <row r="88">
          <cell r="B88" t="str">
            <v>２月</v>
          </cell>
          <cell r="E88">
            <v>0</v>
          </cell>
          <cell r="G88">
            <v>13</v>
          </cell>
          <cell r="I88">
            <v>7733.76</v>
          </cell>
        </row>
        <row r="89">
          <cell r="B89" t="str">
            <v>３月</v>
          </cell>
          <cell r="E89">
            <v>0</v>
          </cell>
          <cell r="G89">
            <v>14</v>
          </cell>
          <cell r="I89">
            <v>7894.88</v>
          </cell>
        </row>
        <row r="90">
          <cell r="B90" t="str">
            <v>４月</v>
          </cell>
          <cell r="E90">
            <v>0</v>
          </cell>
          <cell r="G90">
            <v>15</v>
          </cell>
          <cell r="I90">
            <v>8056</v>
          </cell>
        </row>
        <row r="91">
          <cell r="B91" t="str">
            <v>５月</v>
          </cell>
          <cell r="E91">
            <v>0</v>
          </cell>
          <cell r="G91">
            <v>16</v>
          </cell>
          <cell r="I91">
            <v>7894.88</v>
          </cell>
        </row>
        <row r="92">
          <cell r="B92" t="str">
            <v>６月</v>
          </cell>
          <cell r="E92">
            <v>0</v>
          </cell>
          <cell r="G92">
            <v>17</v>
          </cell>
          <cell r="I92">
            <v>7733.76</v>
          </cell>
        </row>
        <row r="93">
          <cell r="B93" t="str">
            <v>７月</v>
          </cell>
          <cell r="E93">
            <v>0</v>
          </cell>
          <cell r="G93">
            <v>18</v>
          </cell>
          <cell r="I93">
            <v>7653.2</v>
          </cell>
        </row>
        <row r="94">
          <cell r="B94" t="str">
            <v>８月</v>
          </cell>
          <cell r="E94">
            <v>0</v>
          </cell>
          <cell r="G94">
            <v>19</v>
          </cell>
          <cell r="I94">
            <v>4833.6000000000004</v>
          </cell>
        </row>
        <row r="95">
          <cell r="B95" t="str">
            <v>９月</v>
          </cell>
          <cell r="E95">
            <v>0</v>
          </cell>
          <cell r="G95">
            <v>20</v>
          </cell>
          <cell r="I95">
            <v>4833.6000000000004</v>
          </cell>
        </row>
        <row r="96">
          <cell r="B96" t="str">
            <v>10月</v>
          </cell>
          <cell r="E96">
            <v>0</v>
          </cell>
          <cell r="G96">
            <v>21</v>
          </cell>
          <cell r="I96">
            <v>0</v>
          </cell>
        </row>
        <row r="97">
          <cell r="B97" t="str">
            <v>11月</v>
          </cell>
          <cell r="E97">
            <v>0</v>
          </cell>
          <cell r="G97">
            <v>22</v>
          </cell>
          <cell r="I97">
            <v>0</v>
          </cell>
        </row>
        <row r="98">
          <cell r="B98" t="str">
            <v>12月</v>
          </cell>
          <cell r="E98">
            <v>0</v>
          </cell>
          <cell r="G98">
            <v>23</v>
          </cell>
          <cell r="I98">
            <v>0</v>
          </cell>
        </row>
        <row r="605">
          <cell r="H605">
            <v>3097.0869436965882</v>
          </cell>
        </row>
        <row r="606">
          <cell r="H606">
            <v>810.74934486257189</v>
          </cell>
        </row>
        <row r="715">
          <cell r="B715" t="str">
            <v>Ｈ８／１</v>
          </cell>
          <cell r="C715">
            <v>8200</v>
          </cell>
          <cell r="D715">
            <v>6720</v>
          </cell>
          <cell r="E715">
            <v>2368</v>
          </cell>
        </row>
        <row r="716">
          <cell r="B716" t="str">
            <v>Ｈ８／２</v>
          </cell>
          <cell r="C716">
            <v>8200</v>
          </cell>
          <cell r="D716">
            <v>6800</v>
          </cell>
          <cell r="E716">
            <v>2200.4639999999999</v>
          </cell>
        </row>
        <row r="717">
          <cell r="B717" t="str">
            <v>Ｈ８／３</v>
          </cell>
          <cell r="C717">
            <v>8200</v>
          </cell>
          <cell r="D717">
            <v>6880</v>
          </cell>
          <cell r="E717">
            <v>2512.96</v>
          </cell>
        </row>
        <row r="718">
          <cell r="B718" t="str">
            <v>Ｈ８／４</v>
          </cell>
          <cell r="C718">
            <v>8200</v>
          </cell>
          <cell r="D718">
            <v>7320</v>
          </cell>
          <cell r="E718">
            <v>2334.3040000000001</v>
          </cell>
        </row>
        <row r="719">
          <cell r="B719" t="str">
            <v>Ｈ８／５</v>
          </cell>
          <cell r="C719">
            <v>8200</v>
          </cell>
          <cell r="D719">
            <v>7760</v>
          </cell>
          <cell r="E719">
            <v>2604.2559999999999</v>
          </cell>
        </row>
        <row r="720">
          <cell r="B720" t="str">
            <v>Ｈ８／６</v>
          </cell>
          <cell r="C720">
            <v>8200</v>
          </cell>
          <cell r="D720">
            <v>8000</v>
          </cell>
          <cell r="E720">
            <v>2601.44</v>
          </cell>
        </row>
        <row r="721">
          <cell r="B721" t="str">
            <v>Ｈ８／７</v>
          </cell>
          <cell r="C721">
            <v>8200</v>
          </cell>
          <cell r="D721">
            <v>8160</v>
          </cell>
          <cell r="E721">
            <v>2986.56</v>
          </cell>
        </row>
        <row r="722">
          <cell r="B722" t="str">
            <v>Ｈ８／８</v>
          </cell>
          <cell r="C722">
            <v>8200</v>
          </cell>
          <cell r="D722">
            <v>8240</v>
          </cell>
          <cell r="E722">
            <v>2973.28</v>
          </cell>
        </row>
        <row r="723">
          <cell r="B723" t="str">
            <v>Ｈ８／９</v>
          </cell>
          <cell r="C723">
            <v>8200</v>
          </cell>
          <cell r="D723">
            <v>8000</v>
          </cell>
          <cell r="E723">
            <v>2642.08</v>
          </cell>
        </row>
        <row r="724">
          <cell r="B724" t="str">
            <v>Ｈ８／10</v>
          </cell>
          <cell r="C724">
            <v>8200</v>
          </cell>
          <cell r="D724">
            <v>7760</v>
          </cell>
          <cell r="E724">
            <v>2514.08</v>
          </cell>
        </row>
        <row r="725">
          <cell r="B725" t="str">
            <v>Ｈ８／11</v>
          </cell>
          <cell r="C725">
            <v>8200</v>
          </cell>
          <cell r="D725">
            <v>7040</v>
          </cell>
          <cell r="E725">
            <v>2366.7199999999998</v>
          </cell>
        </row>
        <row r="726">
          <cell r="B726" t="str">
            <v>Ｈ８／12</v>
          </cell>
          <cell r="C726">
            <v>8200</v>
          </cell>
          <cell r="D726">
            <v>7200</v>
          </cell>
          <cell r="E726">
            <v>2574.4</v>
          </cell>
        </row>
      </sheetData>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修繕費"/>
      <sheetName val="原状回復費"/>
      <sheetName val="増加資産明細リスト20100913"/>
      <sheetName val="勘定奉行データ"/>
      <sheetName val="推移表201010910"/>
      <sheetName val="部門別確認_修"/>
      <sheetName val="部門別確認_原"/>
      <sheetName val="マスタ"/>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B5" t="str">
            <v>建物</v>
          </cell>
          <cell r="E5" t="str">
            <v>信託建物</v>
          </cell>
        </row>
        <row r="6">
          <cell r="B6" t="str">
            <v>建付設備</v>
          </cell>
          <cell r="E6" t="str">
            <v>信託建付設備</v>
          </cell>
        </row>
        <row r="7">
          <cell r="B7" t="str">
            <v>構築物</v>
          </cell>
          <cell r="E7" t="str">
            <v>信託構築物</v>
          </cell>
        </row>
        <row r="8">
          <cell r="B8" t="str">
            <v>機械装置</v>
          </cell>
          <cell r="E8" t="str">
            <v>信託機械装置</v>
          </cell>
        </row>
        <row r="9">
          <cell r="B9" t="str">
            <v>車両運搬具</v>
          </cell>
          <cell r="E9" t="str">
            <v>信託車両運搬具</v>
          </cell>
        </row>
        <row r="10">
          <cell r="B10" t="str">
            <v>工具器具備品</v>
          </cell>
          <cell r="E10" t="str">
            <v>信託工具器具備品</v>
          </cell>
        </row>
        <row r="11">
          <cell r="B11" t="str">
            <v>一括償却資産</v>
          </cell>
          <cell r="E11" t="str">
            <v>信託一括償却資産</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修繕費"/>
      <sheetName val="原状回復費"/>
      <sheetName val="部門別確認_修"/>
      <sheetName val="部門別確認_原"/>
      <sheetName val="勘定奉行データ"/>
      <sheetName val="償却奉行データ(増加)"/>
      <sheetName val="物件別集計"/>
      <sheetName val="【新規取得物件】"/>
      <sheetName val="G2外計上工事"/>
      <sheetName val="master"/>
      <sheetName val="List"/>
    </sheetNames>
    <sheetDataSet>
      <sheetData sheetId="0"/>
      <sheetData sheetId="1"/>
      <sheetData sheetId="2"/>
      <sheetData sheetId="3"/>
      <sheetData sheetId="4"/>
      <sheetData sheetId="5"/>
      <sheetData sheetId="6"/>
      <sheetData sheetId="7"/>
      <sheetData sheetId="8"/>
      <sheetData sheetId="9"/>
      <sheetData sheetId="10"/>
      <sheetData sheetId="11">
        <row r="5">
          <cell r="B5" t="str">
            <v>建物</v>
          </cell>
          <cell r="E5" t="str">
            <v>信託建物</v>
          </cell>
        </row>
        <row r="6">
          <cell r="B6" t="str">
            <v>建付設備</v>
          </cell>
          <cell r="E6" t="str">
            <v>信託建付設備</v>
          </cell>
        </row>
        <row r="7">
          <cell r="B7" t="str">
            <v>構築物</v>
          </cell>
          <cell r="E7" t="str">
            <v>信託構築物</v>
          </cell>
        </row>
        <row r="8">
          <cell r="B8" t="str">
            <v>機械装置</v>
          </cell>
          <cell r="E8" t="str">
            <v>信託機械装置</v>
          </cell>
        </row>
        <row r="9">
          <cell r="B9" t="str">
            <v>車両運搬具</v>
          </cell>
          <cell r="E9" t="str">
            <v>信託車両運搬具</v>
          </cell>
        </row>
        <row r="10">
          <cell r="B10" t="str">
            <v>工具器具備品</v>
          </cell>
          <cell r="E10" t="str">
            <v>信託工具器具備品</v>
          </cell>
        </row>
        <row r="11">
          <cell r="B11" t="str">
            <v>一括償却資産</v>
          </cell>
          <cell r="E11" t="str">
            <v>信託一括償却資産</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811修繕費"/>
      <sheetName val="200811原状回復費"/>
      <sheetName val="List"/>
    </sheetNames>
    <sheetDataSet>
      <sheetData sheetId="0" refreshError="1"/>
      <sheetData sheetId="1" refreshError="1"/>
      <sheetData sheetId="2">
        <row r="5">
          <cell r="B5" t="str">
            <v>建物　　　　</v>
          </cell>
          <cell r="E5" t="str">
            <v>信託建物</v>
          </cell>
        </row>
        <row r="6">
          <cell r="B6" t="str">
            <v>建付設備　　</v>
          </cell>
          <cell r="E6" t="str">
            <v>信託建付設備</v>
          </cell>
        </row>
        <row r="7">
          <cell r="B7" t="str">
            <v>構築物　　　</v>
          </cell>
          <cell r="E7" t="str">
            <v>信託構築物</v>
          </cell>
        </row>
        <row r="8">
          <cell r="B8" t="str">
            <v>機械装置　　</v>
          </cell>
          <cell r="E8" t="str">
            <v>信託機械装置</v>
          </cell>
        </row>
        <row r="9">
          <cell r="B9" t="str">
            <v>車両運搬具　</v>
          </cell>
          <cell r="E9" t="str">
            <v>信託車両運搬具</v>
          </cell>
        </row>
        <row r="10">
          <cell r="B10" t="str">
            <v>工具器具備品</v>
          </cell>
          <cell r="E10" t="str">
            <v>信託工具器具備品</v>
          </cell>
        </row>
        <row r="11">
          <cell r="B11" t="str">
            <v>一括償却資産</v>
          </cell>
          <cell r="E11" t="str">
            <v>信託一括償却資産</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情報"/>
      <sheetName val="年次予算"/>
      <sheetName val="実績比較"/>
      <sheetName val="担保物件収支報告書"/>
      <sheetName val="ﾘｻﾞｰﾌﾞ管理"/>
      <sheetName val="浜Ｅ明細"/>
      <sheetName val="保険料按分根拠"/>
      <sheetName val="tax"/>
      <sheetName val="Transfer"/>
      <sheetName val="浜松プラザ年次予算(2005.02～）"/>
      <sheetName val="List"/>
    </sheetNames>
    <sheetDataSet>
      <sheetData sheetId="0">
        <row r="3">
          <cell r="C3" t="str">
            <v>（有）アース・キャピタル・パートナーズ</v>
          </cell>
        </row>
        <row r="4">
          <cell r="C4" t="str">
            <v>浜松プラザ</v>
          </cell>
        </row>
        <row r="5">
          <cell r="C5" t="str">
            <v>店舗</v>
          </cell>
        </row>
        <row r="6">
          <cell r="C6" t="str">
            <v>静岡県浜松市上西町字堂光1020番28　外</v>
          </cell>
        </row>
      </sheetData>
      <sheetData sheetId="1"/>
      <sheetData sheetId="2">
        <row r="6">
          <cell r="F6">
            <v>0</v>
          </cell>
          <cell r="J6">
            <v>0</v>
          </cell>
          <cell r="N6">
            <v>0</v>
          </cell>
          <cell r="R6">
            <v>0</v>
          </cell>
          <cell r="V6">
            <v>0</v>
          </cell>
          <cell r="Z6">
            <v>0</v>
          </cell>
          <cell r="AD6">
            <v>0</v>
          </cell>
          <cell r="AH6">
            <v>0</v>
          </cell>
          <cell r="AL6">
            <v>0</v>
          </cell>
          <cell r="AP6">
            <v>0</v>
          </cell>
          <cell r="AT6">
            <v>0</v>
          </cell>
          <cell r="AX6">
            <v>0</v>
          </cell>
        </row>
        <row r="7">
          <cell r="F7">
            <v>0</v>
          </cell>
          <cell r="J7">
            <v>0</v>
          </cell>
          <cell r="N7">
            <v>0</v>
          </cell>
          <cell r="R7">
            <v>0</v>
          </cell>
          <cell r="V7">
            <v>0</v>
          </cell>
          <cell r="Z7">
            <v>0</v>
          </cell>
          <cell r="AD7">
            <v>0</v>
          </cell>
          <cell r="AH7">
            <v>0</v>
          </cell>
          <cell r="AL7">
            <v>0</v>
          </cell>
          <cell r="AP7">
            <v>0</v>
          </cell>
          <cell r="AT7">
            <v>0</v>
          </cell>
          <cell r="AX7">
            <v>0</v>
          </cell>
        </row>
        <row r="13">
          <cell r="AD13">
            <v>53181468</v>
          </cell>
        </row>
        <row r="14">
          <cell r="R14">
            <v>0</v>
          </cell>
          <cell r="V14">
            <v>0</v>
          </cell>
          <cell r="Z14">
            <v>0</v>
          </cell>
          <cell r="AD14">
            <v>0</v>
          </cell>
          <cell r="AH14">
            <v>0</v>
          </cell>
          <cell r="AL14">
            <v>0</v>
          </cell>
          <cell r="AP14">
            <v>0</v>
          </cell>
          <cell r="AT14">
            <v>0</v>
          </cell>
          <cell r="AX14">
            <v>0</v>
          </cell>
        </row>
        <row r="15">
          <cell r="F15">
            <v>0</v>
          </cell>
          <cell r="J15">
            <v>0</v>
          </cell>
          <cell r="N15">
            <v>0</v>
          </cell>
          <cell r="R15">
            <v>0</v>
          </cell>
          <cell r="V15">
            <v>0</v>
          </cell>
          <cell r="Z15">
            <v>0</v>
          </cell>
          <cell r="AD15">
            <v>0</v>
          </cell>
          <cell r="AH15">
            <v>0</v>
          </cell>
          <cell r="AL15">
            <v>0</v>
          </cell>
          <cell r="AP15">
            <v>0</v>
          </cell>
          <cell r="AT15">
            <v>0</v>
          </cell>
          <cell r="AX15">
            <v>0</v>
          </cell>
        </row>
        <row r="16">
          <cell r="F16">
            <v>0</v>
          </cell>
          <cell r="J16">
            <v>0</v>
          </cell>
          <cell r="N16">
            <v>0</v>
          </cell>
          <cell r="R16">
            <v>0</v>
          </cell>
          <cell r="V16">
            <v>0</v>
          </cell>
          <cell r="Z16">
            <v>0</v>
          </cell>
          <cell r="AD16">
            <v>0</v>
          </cell>
          <cell r="AH16">
            <v>0</v>
          </cell>
          <cell r="AL16">
            <v>0</v>
          </cell>
          <cell r="AP16">
            <v>0</v>
          </cell>
          <cell r="AT16">
            <v>0</v>
          </cell>
          <cell r="AX16">
            <v>0</v>
          </cell>
        </row>
        <row r="17">
          <cell r="F17">
            <v>0</v>
          </cell>
          <cell r="J17">
            <v>0</v>
          </cell>
          <cell r="N17">
            <v>0</v>
          </cell>
          <cell r="R17">
            <v>0</v>
          </cell>
          <cell r="V17">
            <v>0</v>
          </cell>
          <cell r="Z17">
            <v>0</v>
          </cell>
          <cell r="AD17">
            <v>0</v>
          </cell>
          <cell r="AH17">
            <v>0</v>
          </cell>
          <cell r="AL17">
            <v>0</v>
          </cell>
          <cell r="AP17">
            <v>0</v>
          </cell>
          <cell r="AT17">
            <v>0</v>
          </cell>
          <cell r="AX17">
            <v>0</v>
          </cell>
        </row>
        <row r="18">
          <cell r="F18">
            <v>0</v>
          </cell>
          <cell r="J18">
            <v>0</v>
          </cell>
          <cell r="N18">
            <v>0</v>
          </cell>
          <cell r="R18">
            <v>0</v>
          </cell>
          <cell r="V18">
            <v>0</v>
          </cell>
          <cell r="Z18">
            <v>0</v>
          </cell>
          <cell r="AD18">
            <v>0</v>
          </cell>
          <cell r="AH18">
            <v>0</v>
          </cell>
          <cell r="AL18">
            <v>0</v>
          </cell>
          <cell r="AP18">
            <v>0</v>
          </cell>
          <cell r="AT18">
            <v>0</v>
          </cell>
          <cell r="AX18">
            <v>0</v>
          </cell>
        </row>
        <row r="19">
          <cell r="F19">
            <v>0</v>
          </cell>
          <cell r="J19">
            <v>0</v>
          </cell>
          <cell r="N19">
            <v>0</v>
          </cell>
          <cell r="R19">
            <v>0</v>
          </cell>
          <cell r="V19">
            <v>0</v>
          </cell>
          <cell r="Z19">
            <v>0</v>
          </cell>
          <cell r="AD19">
            <v>0</v>
          </cell>
          <cell r="AH19">
            <v>0</v>
          </cell>
          <cell r="AL19">
            <v>0</v>
          </cell>
          <cell r="AP19">
            <v>0</v>
          </cell>
          <cell r="AT19">
            <v>0</v>
          </cell>
          <cell r="AX19">
            <v>0</v>
          </cell>
        </row>
        <row r="20">
          <cell r="F20">
            <v>0</v>
          </cell>
          <cell r="J20">
            <v>0</v>
          </cell>
          <cell r="N20">
            <v>0</v>
          </cell>
          <cell r="R20">
            <v>0</v>
          </cell>
          <cell r="V20">
            <v>0</v>
          </cell>
          <cell r="Z20">
            <v>0</v>
          </cell>
          <cell r="AD20">
            <v>0</v>
          </cell>
          <cell r="AH20">
            <v>0</v>
          </cell>
          <cell r="AL20">
            <v>0</v>
          </cell>
          <cell r="AP20">
            <v>0</v>
          </cell>
          <cell r="AT20">
            <v>0</v>
          </cell>
          <cell r="AX20">
            <v>0</v>
          </cell>
        </row>
        <row r="21">
          <cell r="F21">
            <v>0</v>
          </cell>
          <cell r="J21">
            <v>0</v>
          </cell>
          <cell r="N21">
            <v>0</v>
          </cell>
          <cell r="R21">
            <v>0</v>
          </cell>
          <cell r="V21">
            <v>0</v>
          </cell>
          <cell r="Z21">
            <v>0</v>
          </cell>
          <cell r="AD21">
            <v>0</v>
          </cell>
          <cell r="AH21">
            <v>0</v>
          </cell>
          <cell r="AL21">
            <v>0</v>
          </cell>
          <cell r="AP21">
            <v>0</v>
          </cell>
          <cell r="AT21">
            <v>0</v>
          </cell>
          <cell r="AX21">
            <v>0</v>
          </cell>
        </row>
        <row r="22">
          <cell r="F22">
            <v>0</v>
          </cell>
          <cell r="J22">
            <v>0</v>
          </cell>
          <cell r="N22">
            <v>0</v>
          </cell>
          <cell r="R22">
            <v>0</v>
          </cell>
          <cell r="V22">
            <v>0</v>
          </cell>
          <cell r="Z22">
            <v>0</v>
          </cell>
          <cell r="AD22">
            <v>0</v>
          </cell>
          <cell r="AH22">
            <v>0</v>
          </cell>
          <cell r="AL22">
            <v>0</v>
          </cell>
          <cell r="AP22">
            <v>0</v>
          </cell>
          <cell r="AT22">
            <v>0</v>
          </cell>
          <cell r="AX22">
            <v>0</v>
          </cell>
        </row>
        <row r="25">
          <cell r="F25">
            <v>0</v>
          </cell>
          <cell r="J25">
            <v>0</v>
          </cell>
          <cell r="N25">
            <v>0</v>
          </cell>
          <cell r="R25">
            <v>0</v>
          </cell>
          <cell r="V25">
            <v>0</v>
          </cell>
          <cell r="Z25">
            <v>0</v>
          </cell>
          <cell r="AD25">
            <v>0</v>
          </cell>
          <cell r="AH25">
            <v>0</v>
          </cell>
          <cell r="AL25">
            <v>0</v>
          </cell>
          <cell r="AP25">
            <v>0</v>
          </cell>
          <cell r="AT25">
            <v>0</v>
          </cell>
          <cell r="AX25">
            <v>0</v>
          </cell>
        </row>
        <row r="26">
          <cell r="F26">
            <v>0</v>
          </cell>
          <cell r="J26">
            <v>0</v>
          </cell>
          <cell r="N26">
            <v>0</v>
          </cell>
          <cell r="R26">
            <v>0</v>
          </cell>
          <cell r="V26">
            <v>0</v>
          </cell>
          <cell r="Z26">
            <v>0</v>
          </cell>
          <cell r="AD26">
            <v>0</v>
          </cell>
          <cell r="AH26">
            <v>0</v>
          </cell>
          <cell r="AL26">
            <v>0</v>
          </cell>
          <cell r="AP26">
            <v>0</v>
          </cell>
          <cell r="AT26">
            <v>0</v>
          </cell>
          <cell r="AX26">
            <v>0</v>
          </cell>
        </row>
        <row r="27">
          <cell r="F27">
            <v>0</v>
          </cell>
          <cell r="J27">
            <v>0</v>
          </cell>
          <cell r="N27">
            <v>0</v>
          </cell>
          <cell r="R27">
            <v>0</v>
          </cell>
          <cell r="V27">
            <v>0</v>
          </cell>
          <cell r="Z27">
            <v>0</v>
          </cell>
          <cell r="AD27">
            <v>0</v>
          </cell>
          <cell r="AH27">
            <v>0</v>
          </cell>
          <cell r="AL27">
            <v>0</v>
          </cell>
          <cell r="AP27">
            <v>0</v>
          </cell>
          <cell r="AT27">
            <v>0</v>
          </cell>
          <cell r="AX27">
            <v>0</v>
          </cell>
        </row>
        <row r="28">
          <cell r="F28">
            <v>0</v>
          </cell>
          <cell r="J28">
            <v>0</v>
          </cell>
          <cell r="N28">
            <v>0</v>
          </cell>
          <cell r="R28">
            <v>0</v>
          </cell>
          <cell r="V28">
            <v>0</v>
          </cell>
          <cell r="Z28">
            <v>0</v>
          </cell>
          <cell r="AD28">
            <v>0</v>
          </cell>
          <cell r="AH28">
            <v>0</v>
          </cell>
          <cell r="AL28">
            <v>0</v>
          </cell>
          <cell r="AP28">
            <v>0</v>
          </cell>
          <cell r="AT28">
            <v>0</v>
          </cell>
          <cell r="AX28">
            <v>0</v>
          </cell>
        </row>
        <row r="29">
          <cell r="F29">
            <v>0</v>
          </cell>
          <cell r="J29">
            <v>0</v>
          </cell>
          <cell r="N29">
            <v>0</v>
          </cell>
          <cell r="R29">
            <v>0</v>
          </cell>
          <cell r="V29">
            <v>0</v>
          </cell>
          <cell r="Z29">
            <v>0</v>
          </cell>
          <cell r="AD29">
            <v>0</v>
          </cell>
          <cell r="AH29">
            <v>0</v>
          </cell>
          <cell r="AL29">
            <v>0</v>
          </cell>
          <cell r="AP29">
            <v>0</v>
          </cell>
          <cell r="AT29">
            <v>0</v>
          </cell>
          <cell r="AX29">
            <v>0</v>
          </cell>
        </row>
        <row r="30">
          <cell r="F30">
            <v>0</v>
          </cell>
          <cell r="J30">
            <v>0</v>
          </cell>
          <cell r="N30">
            <v>0</v>
          </cell>
          <cell r="R30">
            <v>0</v>
          </cell>
          <cell r="V30">
            <v>0</v>
          </cell>
          <cell r="Z30">
            <v>0</v>
          </cell>
          <cell r="AD30">
            <v>0</v>
          </cell>
          <cell r="AH30">
            <v>0</v>
          </cell>
          <cell r="AL30">
            <v>0</v>
          </cell>
          <cell r="AP30">
            <v>0</v>
          </cell>
          <cell r="AT30">
            <v>0</v>
          </cell>
          <cell r="AX30">
            <v>0</v>
          </cell>
        </row>
        <row r="31">
          <cell r="F31">
            <v>0</v>
          </cell>
          <cell r="J31">
            <v>0</v>
          </cell>
          <cell r="N31">
            <v>0</v>
          </cell>
          <cell r="R31">
            <v>0</v>
          </cell>
          <cell r="V31">
            <v>0</v>
          </cell>
          <cell r="Z31">
            <v>0</v>
          </cell>
          <cell r="AD31">
            <v>0</v>
          </cell>
          <cell r="AH31">
            <v>0</v>
          </cell>
          <cell r="AL31">
            <v>0</v>
          </cell>
          <cell r="AP31">
            <v>0</v>
          </cell>
          <cell r="AT31">
            <v>0</v>
          </cell>
          <cell r="AX31">
            <v>0</v>
          </cell>
        </row>
        <row r="32">
          <cell r="F32">
            <v>0</v>
          </cell>
          <cell r="J32">
            <v>0</v>
          </cell>
          <cell r="N32">
            <v>0</v>
          </cell>
          <cell r="R32">
            <v>0</v>
          </cell>
          <cell r="V32">
            <v>0</v>
          </cell>
          <cell r="Z32">
            <v>0</v>
          </cell>
          <cell r="AD32">
            <v>0</v>
          </cell>
          <cell r="AH32">
            <v>0</v>
          </cell>
          <cell r="AL32">
            <v>0</v>
          </cell>
          <cell r="AP32">
            <v>0</v>
          </cell>
          <cell r="AT32">
            <v>0</v>
          </cell>
          <cell r="AX32">
            <v>0</v>
          </cell>
        </row>
        <row r="33">
          <cell r="F33">
            <v>0</v>
          </cell>
          <cell r="J33">
            <v>0</v>
          </cell>
          <cell r="N33">
            <v>0</v>
          </cell>
          <cell r="R33">
            <v>0</v>
          </cell>
          <cell r="V33">
            <v>0</v>
          </cell>
          <cell r="Z33">
            <v>0</v>
          </cell>
          <cell r="AD33">
            <v>0</v>
          </cell>
          <cell r="AH33">
            <v>0</v>
          </cell>
          <cell r="AL33">
            <v>0</v>
          </cell>
          <cell r="AP33">
            <v>0</v>
          </cell>
          <cell r="AT33">
            <v>0</v>
          </cell>
          <cell r="AX33">
            <v>0</v>
          </cell>
        </row>
        <row r="34">
          <cell r="F34">
            <v>0</v>
          </cell>
          <cell r="J34">
            <v>0</v>
          </cell>
          <cell r="N34">
            <v>0</v>
          </cell>
          <cell r="R34">
            <v>0</v>
          </cell>
          <cell r="V34">
            <v>0</v>
          </cell>
          <cell r="Z34">
            <v>0</v>
          </cell>
          <cell r="AD34">
            <v>0</v>
          </cell>
          <cell r="AH34">
            <v>0</v>
          </cell>
          <cell r="AL34">
            <v>0</v>
          </cell>
          <cell r="AP34">
            <v>0</v>
          </cell>
          <cell r="AT34">
            <v>0</v>
          </cell>
          <cell r="AX34">
            <v>0</v>
          </cell>
        </row>
        <row r="39">
          <cell r="F39">
            <v>0</v>
          </cell>
          <cell r="J39">
            <v>0</v>
          </cell>
          <cell r="N39">
            <v>0</v>
          </cell>
          <cell r="R39">
            <v>0</v>
          </cell>
          <cell r="V39">
            <v>0</v>
          </cell>
          <cell r="Z39">
            <v>0</v>
          </cell>
          <cell r="AD39">
            <v>0</v>
          </cell>
          <cell r="AH39">
            <v>0</v>
          </cell>
          <cell r="AL39">
            <v>0</v>
          </cell>
          <cell r="AP39">
            <v>0</v>
          </cell>
          <cell r="AT39">
            <v>0</v>
          </cell>
          <cell r="AX39">
            <v>0</v>
          </cell>
        </row>
        <row r="40">
          <cell r="F40">
            <v>0</v>
          </cell>
          <cell r="J40">
            <v>0</v>
          </cell>
          <cell r="N40">
            <v>0</v>
          </cell>
          <cell r="R40">
            <v>0</v>
          </cell>
          <cell r="V40">
            <v>0</v>
          </cell>
          <cell r="Z40">
            <v>0</v>
          </cell>
          <cell r="AD40">
            <v>0</v>
          </cell>
          <cell r="AH40">
            <v>0</v>
          </cell>
          <cell r="AL40">
            <v>0</v>
          </cell>
          <cell r="AP40">
            <v>0</v>
          </cell>
          <cell r="AT40">
            <v>0</v>
          </cell>
          <cell r="AX40">
            <v>0</v>
          </cell>
        </row>
        <row r="41">
          <cell r="F41">
            <v>0</v>
          </cell>
          <cell r="J41">
            <v>0</v>
          </cell>
          <cell r="N41">
            <v>0</v>
          </cell>
          <cell r="R41">
            <v>0</v>
          </cell>
          <cell r="V41">
            <v>0</v>
          </cell>
          <cell r="Z41">
            <v>0</v>
          </cell>
          <cell r="AD41">
            <v>0</v>
          </cell>
          <cell r="AH41">
            <v>0</v>
          </cell>
          <cell r="AL41">
            <v>0</v>
          </cell>
          <cell r="AP41">
            <v>0</v>
          </cell>
          <cell r="AT41">
            <v>0</v>
          </cell>
          <cell r="AX41">
            <v>0</v>
          </cell>
        </row>
        <row r="42">
          <cell r="F42">
            <v>0</v>
          </cell>
          <cell r="J42">
            <v>0</v>
          </cell>
          <cell r="N42">
            <v>0</v>
          </cell>
          <cell r="R42">
            <v>0</v>
          </cell>
          <cell r="V42">
            <v>0</v>
          </cell>
          <cell r="Z42">
            <v>0</v>
          </cell>
          <cell r="AD42">
            <v>0</v>
          </cell>
          <cell r="AH42">
            <v>0</v>
          </cell>
          <cell r="AL42">
            <v>0</v>
          </cell>
          <cell r="AP42">
            <v>0</v>
          </cell>
          <cell r="AT42">
            <v>0</v>
          </cell>
          <cell r="AX42">
            <v>0</v>
          </cell>
        </row>
        <row r="43">
          <cell r="F43">
            <v>0</v>
          </cell>
          <cell r="J43">
            <v>0</v>
          </cell>
          <cell r="N43">
            <v>0</v>
          </cell>
          <cell r="R43">
            <v>0</v>
          </cell>
          <cell r="V43">
            <v>0</v>
          </cell>
          <cell r="Z43">
            <v>0</v>
          </cell>
          <cell r="AD43">
            <v>0</v>
          </cell>
          <cell r="AH43">
            <v>0</v>
          </cell>
          <cell r="AL43">
            <v>0</v>
          </cell>
          <cell r="AP43">
            <v>0</v>
          </cell>
          <cell r="AT43">
            <v>0</v>
          </cell>
          <cell r="AX43">
            <v>0</v>
          </cell>
        </row>
        <row r="50">
          <cell r="F50">
            <v>0</v>
          </cell>
        </row>
        <row r="51">
          <cell r="F51">
            <v>0</v>
          </cell>
          <cell r="J51">
            <v>0</v>
          </cell>
          <cell r="N51">
            <v>0</v>
          </cell>
          <cell r="R51">
            <v>0</v>
          </cell>
          <cell r="V51">
            <v>0</v>
          </cell>
          <cell r="Z51">
            <v>0</v>
          </cell>
          <cell r="AD51">
            <v>0</v>
          </cell>
          <cell r="AH51">
            <v>0</v>
          </cell>
          <cell r="AL51">
            <v>0</v>
          </cell>
          <cell r="AP51">
            <v>0</v>
          </cell>
          <cell r="AT51">
            <v>0</v>
          </cell>
          <cell r="AX51">
            <v>0</v>
          </cell>
        </row>
        <row r="52">
          <cell r="F52">
            <v>0</v>
          </cell>
          <cell r="J52">
            <v>0</v>
          </cell>
          <cell r="N52">
            <v>0</v>
          </cell>
          <cell r="R52">
            <v>0</v>
          </cell>
          <cell r="V52">
            <v>0</v>
          </cell>
          <cell r="Z52">
            <v>0</v>
          </cell>
          <cell r="AD52">
            <v>0</v>
          </cell>
          <cell r="AH52">
            <v>0</v>
          </cell>
          <cell r="AL52">
            <v>0</v>
          </cell>
          <cell r="AP52">
            <v>0</v>
          </cell>
          <cell r="AT52">
            <v>0</v>
          </cell>
          <cell r="AX52">
            <v>0</v>
          </cell>
        </row>
        <row r="55">
          <cell r="F55">
            <v>0</v>
          </cell>
        </row>
        <row r="56">
          <cell r="F56">
            <v>0</v>
          </cell>
          <cell r="J56">
            <v>0</v>
          </cell>
          <cell r="N56">
            <v>0</v>
          </cell>
          <cell r="R56">
            <v>0</v>
          </cell>
          <cell r="V56">
            <v>0</v>
          </cell>
          <cell r="Z56">
            <v>0</v>
          </cell>
          <cell r="AD56">
            <v>0</v>
          </cell>
          <cell r="AH56">
            <v>0</v>
          </cell>
          <cell r="AL56">
            <v>0</v>
          </cell>
          <cell r="AP56">
            <v>0</v>
          </cell>
          <cell r="AT56">
            <v>0</v>
          </cell>
          <cell r="AX56">
            <v>0</v>
          </cell>
        </row>
        <row r="57">
          <cell r="F57">
            <v>0</v>
          </cell>
          <cell r="J57">
            <v>0</v>
          </cell>
          <cell r="N57">
            <v>0</v>
          </cell>
          <cell r="R57">
            <v>0</v>
          </cell>
          <cell r="V57">
            <v>0</v>
          </cell>
          <cell r="Z57">
            <v>0</v>
          </cell>
          <cell r="AD57">
            <v>0</v>
          </cell>
          <cell r="AH57">
            <v>0</v>
          </cell>
          <cell r="AL57">
            <v>0</v>
          </cell>
          <cell r="AP57">
            <v>0</v>
          </cell>
          <cell r="AT57">
            <v>0</v>
          </cell>
          <cell r="AX57">
            <v>0</v>
          </cell>
        </row>
        <row r="60">
          <cell r="F60">
            <v>0</v>
          </cell>
        </row>
        <row r="61">
          <cell r="F61">
            <v>0</v>
          </cell>
          <cell r="J61">
            <v>0</v>
          </cell>
          <cell r="N61">
            <v>0</v>
          </cell>
          <cell r="R61">
            <v>0</v>
          </cell>
          <cell r="V61">
            <v>0</v>
          </cell>
          <cell r="Z61">
            <v>0</v>
          </cell>
          <cell r="AD61">
            <v>0</v>
          </cell>
          <cell r="AH61">
            <v>0</v>
          </cell>
          <cell r="AL61">
            <v>0</v>
          </cell>
          <cell r="AP61">
            <v>0</v>
          </cell>
          <cell r="AT61">
            <v>0</v>
          </cell>
          <cell r="AX61">
            <v>0</v>
          </cell>
        </row>
        <row r="62">
          <cell r="F62">
            <v>0</v>
          </cell>
          <cell r="J62">
            <v>0</v>
          </cell>
          <cell r="N62">
            <v>0</v>
          </cell>
          <cell r="R62">
            <v>0</v>
          </cell>
          <cell r="V62">
            <v>0</v>
          </cell>
          <cell r="Z62">
            <v>0</v>
          </cell>
          <cell r="AD62">
            <v>0</v>
          </cell>
          <cell r="AH62">
            <v>0</v>
          </cell>
          <cell r="AL62">
            <v>0</v>
          </cell>
          <cell r="AP62">
            <v>0</v>
          </cell>
          <cell r="AT62">
            <v>0</v>
          </cell>
          <cell r="AX62">
            <v>0</v>
          </cell>
        </row>
        <row r="65">
          <cell r="F65">
            <v>0</v>
          </cell>
        </row>
        <row r="66">
          <cell r="F66">
            <v>0</v>
          </cell>
          <cell r="J66">
            <v>0</v>
          </cell>
          <cell r="N66">
            <v>0</v>
          </cell>
          <cell r="R66">
            <v>0</v>
          </cell>
          <cell r="V66">
            <v>0</v>
          </cell>
          <cell r="Z66">
            <v>0</v>
          </cell>
          <cell r="AD66">
            <v>0</v>
          </cell>
          <cell r="AH66">
            <v>0</v>
          </cell>
          <cell r="AL66">
            <v>0</v>
          </cell>
          <cell r="AP66">
            <v>0</v>
          </cell>
          <cell r="AT66">
            <v>0</v>
          </cell>
          <cell r="AX66">
            <v>0</v>
          </cell>
        </row>
        <row r="67">
          <cell r="F67">
            <v>0</v>
          </cell>
          <cell r="J67">
            <v>0</v>
          </cell>
          <cell r="N67">
            <v>0</v>
          </cell>
          <cell r="R67">
            <v>0</v>
          </cell>
          <cell r="V67">
            <v>0</v>
          </cell>
          <cell r="Z67">
            <v>0</v>
          </cell>
          <cell r="AD67">
            <v>0</v>
          </cell>
          <cell r="AH67">
            <v>0</v>
          </cell>
          <cell r="AL67">
            <v>0</v>
          </cell>
          <cell r="AP67">
            <v>0</v>
          </cell>
          <cell r="AT67">
            <v>0</v>
          </cell>
          <cell r="AX67">
            <v>0</v>
          </cell>
        </row>
        <row r="71">
          <cell r="F71">
            <v>0</v>
          </cell>
        </row>
        <row r="72">
          <cell r="F72">
            <v>0</v>
          </cell>
          <cell r="J72">
            <v>0</v>
          </cell>
          <cell r="N72">
            <v>0</v>
          </cell>
          <cell r="R72">
            <v>0</v>
          </cell>
          <cell r="V72">
            <v>0</v>
          </cell>
          <cell r="Z72">
            <v>0</v>
          </cell>
          <cell r="AD72">
            <v>0</v>
          </cell>
          <cell r="AH72">
            <v>0</v>
          </cell>
          <cell r="AL72">
            <v>0</v>
          </cell>
          <cell r="AP72">
            <v>0</v>
          </cell>
          <cell r="AT72">
            <v>0</v>
          </cell>
          <cell r="AX72">
            <v>0</v>
          </cell>
        </row>
        <row r="73">
          <cell r="F73">
            <v>0</v>
          </cell>
          <cell r="J73">
            <v>0</v>
          </cell>
          <cell r="N73">
            <v>0</v>
          </cell>
          <cell r="R73">
            <v>0</v>
          </cell>
          <cell r="V73">
            <v>0</v>
          </cell>
          <cell r="Z73">
            <v>0</v>
          </cell>
          <cell r="AD73">
            <v>0</v>
          </cell>
          <cell r="AH73">
            <v>0</v>
          </cell>
          <cell r="AL73">
            <v>0</v>
          </cell>
          <cell r="AP73">
            <v>0</v>
          </cell>
          <cell r="AT73">
            <v>0</v>
          </cell>
          <cell r="AX73">
            <v>0</v>
          </cell>
        </row>
        <row r="82">
          <cell r="F82">
            <v>0</v>
          </cell>
        </row>
        <row r="83">
          <cell r="F83">
            <v>0</v>
          </cell>
          <cell r="J83">
            <v>0</v>
          </cell>
          <cell r="N83">
            <v>0</v>
          </cell>
          <cell r="R83">
            <v>0</v>
          </cell>
          <cell r="V83">
            <v>0</v>
          </cell>
          <cell r="Z83">
            <v>0</v>
          </cell>
          <cell r="AD83">
            <v>0</v>
          </cell>
          <cell r="AH83">
            <v>0</v>
          </cell>
          <cell r="AL83">
            <v>0</v>
          </cell>
          <cell r="AP83">
            <v>0</v>
          </cell>
          <cell r="AT83">
            <v>0</v>
          </cell>
          <cell r="AX83">
            <v>0</v>
          </cell>
        </row>
        <row r="84">
          <cell r="F84">
            <v>0</v>
          </cell>
          <cell r="J84">
            <v>0</v>
          </cell>
          <cell r="N84">
            <v>0</v>
          </cell>
          <cell r="R84">
            <v>0</v>
          </cell>
          <cell r="V84">
            <v>0</v>
          </cell>
          <cell r="Z84">
            <v>0</v>
          </cell>
          <cell r="AD84">
            <v>0</v>
          </cell>
          <cell r="AH84">
            <v>0</v>
          </cell>
          <cell r="AL84">
            <v>0</v>
          </cell>
          <cell r="AP84">
            <v>0</v>
          </cell>
          <cell r="AT84">
            <v>0</v>
          </cell>
          <cell r="AX84">
            <v>0</v>
          </cell>
        </row>
        <row r="87">
          <cell r="F87">
            <v>0</v>
          </cell>
        </row>
        <row r="88">
          <cell r="F88">
            <v>0</v>
          </cell>
          <cell r="J88">
            <v>0</v>
          </cell>
          <cell r="N88">
            <v>0</v>
          </cell>
          <cell r="R88">
            <v>0</v>
          </cell>
          <cell r="V88">
            <v>0</v>
          </cell>
          <cell r="Z88">
            <v>0</v>
          </cell>
          <cell r="AD88">
            <v>0</v>
          </cell>
          <cell r="AH88">
            <v>0</v>
          </cell>
          <cell r="AL88">
            <v>0</v>
          </cell>
          <cell r="AP88">
            <v>0</v>
          </cell>
          <cell r="AT88">
            <v>0</v>
          </cell>
          <cell r="AX88">
            <v>0</v>
          </cell>
        </row>
        <row r="89">
          <cell r="F89">
            <v>0</v>
          </cell>
          <cell r="J89">
            <v>0</v>
          </cell>
          <cell r="N89">
            <v>0</v>
          </cell>
          <cell r="R89">
            <v>0</v>
          </cell>
          <cell r="V89">
            <v>0</v>
          </cell>
          <cell r="Z89">
            <v>0</v>
          </cell>
          <cell r="AD89">
            <v>0</v>
          </cell>
          <cell r="AH89">
            <v>0</v>
          </cell>
          <cell r="AL89">
            <v>0</v>
          </cell>
          <cell r="AP89">
            <v>0</v>
          </cell>
          <cell r="AT89">
            <v>0</v>
          </cell>
          <cell r="AX89">
            <v>0</v>
          </cell>
        </row>
        <row r="92">
          <cell r="F92">
            <v>0</v>
          </cell>
        </row>
        <row r="93">
          <cell r="F93">
            <v>0</v>
          </cell>
          <cell r="J93">
            <v>0</v>
          </cell>
          <cell r="N93">
            <v>0</v>
          </cell>
          <cell r="R93">
            <v>0</v>
          </cell>
          <cell r="V93">
            <v>0</v>
          </cell>
          <cell r="Z93">
            <v>0</v>
          </cell>
          <cell r="AD93">
            <v>0</v>
          </cell>
          <cell r="AH93">
            <v>0</v>
          </cell>
          <cell r="AL93">
            <v>0</v>
          </cell>
          <cell r="AP93">
            <v>0</v>
          </cell>
          <cell r="AT93">
            <v>0</v>
          </cell>
          <cell r="AX93">
            <v>0</v>
          </cell>
        </row>
        <row r="94">
          <cell r="F94">
            <v>0</v>
          </cell>
          <cell r="J94">
            <v>0</v>
          </cell>
          <cell r="N94">
            <v>0</v>
          </cell>
          <cell r="R94">
            <v>0</v>
          </cell>
          <cell r="V94">
            <v>0</v>
          </cell>
          <cell r="Z94">
            <v>0</v>
          </cell>
          <cell r="AD94">
            <v>0</v>
          </cell>
          <cell r="AH94">
            <v>0</v>
          </cell>
          <cell r="AL94">
            <v>0</v>
          </cell>
          <cell r="AP94">
            <v>0</v>
          </cell>
          <cell r="AT94">
            <v>0</v>
          </cell>
          <cell r="AX94">
            <v>0</v>
          </cell>
        </row>
        <row r="97">
          <cell r="F97">
            <v>0</v>
          </cell>
        </row>
        <row r="98">
          <cell r="F98">
            <v>0</v>
          </cell>
          <cell r="J98">
            <v>0</v>
          </cell>
          <cell r="N98">
            <v>0</v>
          </cell>
          <cell r="R98">
            <v>0</v>
          </cell>
          <cell r="V98">
            <v>0</v>
          </cell>
          <cell r="Z98">
            <v>0</v>
          </cell>
          <cell r="AD98">
            <v>0</v>
          </cell>
          <cell r="AH98">
            <v>0</v>
          </cell>
          <cell r="AL98">
            <v>0</v>
          </cell>
          <cell r="AP98">
            <v>0</v>
          </cell>
          <cell r="AT98">
            <v>0</v>
          </cell>
          <cell r="AX98">
            <v>0</v>
          </cell>
        </row>
        <row r="99">
          <cell r="F99">
            <v>0</v>
          </cell>
          <cell r="J99">
            <v>0</v>
          </cell>
          <cell r="N99">
            <v>0</v>
          </cell>
          <cell r="R99">
            <v>0</v>
          </cell>
          <cell r="V99">
            <v>0</v>
          </cell>
          <cell r="Z99">
            <v>0</v>
          </cell>
          <cell r="AD99">
            <v>0</v>
          </cell>
          <cell r="AH99">
            <v>0</v>
          </cell>
          <cell r="AL99">
            <v>0</v>
          </cell>
          <cell r="AP99">
            <v>0</v>
          </cell>
          <cell r="AT99">
            <v>0</v>
          </cell>
          <cell r="AX99">
            <v>0</v>
          </cell>
        </row>
        <row r="103">
          <cell r="F103">
            <v>0</v>
          </cell>
        </row>
        <row r="104">
          <cell r="F104">
            <v>0</v>
          </cell>
          <cell r="J104">
            <v>0</v>
          </cell>
          <cell r="N104">
            <v>0</v>
          </cell>
          <cell r="R104">
            <v>0</v>
          </cell>
          <cell r="V104">
            <v>0</v>
          </cell>
          <cell r="Z104">
            <v>0</v>
          </cell>
          <cell r="AD104">
            <v>0</v>
          </cell>
          <cell r="AH104">
            <v>0</v>
          </cell>
          <cell r="AL104">
            <v>0</v>
          </cell>
          <cell r="AP104">
            <v>0</v>
          </cell>
          <cell r="AT104">
            <v>0</v>
          </cell>
          <cell r="AX104">
            <v>0</v>
          </cell>
        </row>
        <row r="105">
          <cell r="F105">
            <v>0</v>
          </cell>
          <cell r="J105">
            <v>0</v>
          </cell>
          <cell r="N105">
            <v>0</v>
          </cell>
          <cell r="R105">
            <v>0</v>
          </cell>
          <cell r="V105">
            <v>0</v>
          </cell>
          <cell r="Z105">
            <v>0</v>
          </cell>
          <cell r="AD105">
            <v>0</v>
          </cell>
          <cell r="AH105">
            <v>0</v>
          </cell>
          <cell r="AL105">
            <v>0</v>
          </cell>
          <cell r="AP105">
            <v>0</v>
          </cell>
          <cell r="AT105">
            <v>0</v>
          </cell>
          <cell r="AX105">
            <v>0</v>
          </cell>
        </row>
      </sheetData>
      <sheetData sheetId="3"/>
      <sheetData sheetId="4"/>
      <sheetData sheetId="5"/>
      <sheetData sheetId="6"/>
      <sheetData sheetId="7"/>
      <sheetData sheetId="8"/>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y 1"/>
      <sheetName val="Strategy 2"/>
      <sheetName val="Flow Diag. 3"/>
      <sheetName val="Strategy 3"/>
      <sheetName val="Strategy 4"/>
      <sheetName val="GMO"/>
      <sheetName val="Alternatives Roll Up"/>
      <sheetName val="Real Estate Budget"/>
      <sheetName val="Real Estate PE"/>
      <sheetName val="Global PE"/>
      <sheetName val="Absolute Retur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Pricing"/>
      <sheetName val="Argus"/>
    </sheetNames>
    <sheetDataSet>
      <sheetData sheetId="0" refreshError="1"/>
      <sheetData sheetId="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PRICING ANALYSIS"/>
      <sheetName val="BASE CASE"/>
      <sheetName val="DOWNSIDE CASE"/>
      <sheetName val="UPSIDE CASE"/>
      <sheetName val="Cesar Roll-Up"/>
      <sheetName val="DETAILED FINANCIAL &amp; ASSET OV"/>
      <sheetName val="WHOLE BUILDINGS"/>
      <sheetName val="B-1"/>
      <sheetName val="B-2"/>
      <sheetName val="B-3"/>
      <sheetName val="B-4"/>
      <sheetName val="B-5"/>
      <sheetName val="B-6"/>
      <sheetName val="B-7"/>
      <sheetName val="B-8"/>
      <sheetName val="B-9"/>
      <sheetName val="B-10"/>
      <sheetName val="B-11"/>
      <sheetName val="B-12"/>
      <sheetName val="STUDIOS"/>
      <sheetName val="B-13"/>
      <sheetName val="B-14"/>
      <sheetName val="B-17"/>
      <sheetName val="B-22"/>
      <sheetName val="B-23"/>
      <sheetName val="B-25"/>
      <sheetName val="B-34"/>
      <sheetName val="B-36"/>
      <sheetName val="B-42"/>
      <sheetName val="FAMILY-STYLE"/>
      <sheetName val="B-15"/>
      <sheetName val="B-18"/>
      <sheetName val="B-19"/>
      <sheetName val="B-20"/>
      <sheetName val="B-28"/>
      <sheetName val="B-29"/>
      <sheetName val="B-30"/>
      <sheetName val="B-31"/>
      <sheetName val="B-35"/>
      <sheetName val="B-37"/>
      <sheetName val="B-39"/>
      <sheetName val="B-40"/>
      <sheetName val="B-41"/>
      <sheetName val="COMMERCIAL"/>
      <sheetName val="B-16"/>
      <sheetName val="B-21"/>
      <sheetName val="B-24"/>
      <sheetName val="B-26"/>
      <sheetName val="B-27"/>
      <sheetName val="B-32"/>
      <sheetName val="B-33"/>
      <sheetName val="B-38"/>
      <sheetName val="B-43"/>
      <sheetName val="forAON"/>
      <sheetName val="English "/>
      <sheetName val="AcquisitionCost"/>
      <sheetName val="Rental Comps"/>
      <sheetName val="Sales Comps"/>
      <sheetName val="Sheet1"/>
      <sheetName val="Map"/>
      <sheetName val="Pricing"/>
      <sheetName val="Shinjuku"/>
      <sheetName val="Harajuku 1"/>
      <sheetName val="Harajuku 2"/>
      <sheetName val="Sangubashi"/>
      <sheetName val="Ikebukuro"/>
      <sheetName val="Koenji 1"/>
      <sheetName val="Koenji 2"/>
      <sheetName val="Inokashira"/>
      <sheetName val="H-15 Nakano (1)"/>
      <sheetName val="Summary"/>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row r="15">
          <cell r="E15" t="str">
            <v>Sold</v>
          </cell>
        </row>
      </sheetData>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sheetData sheetId="7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ﾚﾝﾄﾛｰﾙ"/>
      <sheetName val="未収金回収状況"/>
      <sheetName val="当月分回収状況"/>
      <sheetName val="翌月分等前受金"/>
      <sheetName val="その他収入(一棟）"/>
      <sheetName val="その他手数料"/>
      <sheetName val="敷金返金・原状回復"/>
      <sheetName val="修繕費(戸別）"/>
      <sheetName val="管理費等その他費用(一棟）"/>
      <sheetName val="管理概要"/>
      <sheetName val="管理作業"/>
      <sheetName val="募集事例"/>
      <sheetName val="競合物件"/>
      <sheetName val="Rent Roll"/>
      <sheetName val="List"/>
    </sheetNames>
    <sheetDataSet>
      <sheetData sheetId="0" refreshError="1"/>
      <sheetData sheetId="1">
        <row r="1">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Z1">
            <v>26</v>
          </cell>
          <cell r="AA1">
            <v>27</v>
          </cell>
          <cell r="AB1">
            <v>28</v>
          </cell>
          <cell r="AI1">
            <v>35</v>
          </cell>
          <cell r="AJ1">
            <v>36</v>
          </cell>
          <cell r="AK1">
            <v>37</v>
          </cell>
          <cell r="AL1">
            <v>38</v>
          </cell>
          <cell r="AM1">
            <v>39</v>
          </cell>
          <cell r="AN1">
            <v>40</v>
          </cell>
          <cell r="AO1">
            <v>41</v>
          </cell>
          <cell r="AP1">
            <v>42</v>
          </cell>
          <cell r="AQ1">
            <v>43</v>
          </cell>
          <cell r="AR1">
            <v>44</v>
          </cell>
          <cell r="AV1">
            <v>48</v>
          </cell>
          <cell r="AW1">
            <v>49</v>
          </cell>
          <cell r="AX1">
            <v>50</v>
          </cell>
          <cell r="BB1">
            <v>54</v>
          </cell>
          <cell r="BC1">
            <v>55</v>
          </cell>
          <cell r="BE1">
            <v>57</v>
          </cell>
          <cell r="BF1">
            <v>58</v>
          </cell>
          <cell r="BH1">
            <v>60</v>
          </cell>
          <cell r="BI1">
            <v>61</v>
          </cell>
          <cell r="BL1">
            <v>64</v>
          </cell>
          <cell r="BM1">
            <v>65</v>
          </cell>
          <cell r="BP1">
            <v>68</v>
          </cell>
          <cell r="BQ1">
            <v>69</v>
          </cell>
          <cell r="BW1">
            <v>75</v>
          </cell>
          <cell r="BY1">
            <v>77</v>
          </cell>
          <cell r="CB1">
            <v>80</v>
          </cell>
          <cell r="CM1">
            <v>91</v>
          </cell>
          <cell r="CN1">
            <v>92</v>
          </cell>
          <cell r="CP1">
            <v>94</v>
          </cell>
          <cell r="CR1">
            <v>96</v>
          </cell>
          <cell r="CS1">
            <v>97</v>
          </cell>
          <cell r="CU1">
            <v>99</v>
          </cell>
          <cell r="CW1">
            <v>101</v>
          </cell>
          <cell r="CX1">
            <v>102</v>
          </cell>
          <cell r="CZ1">
            <v>104</v>
          </cell>
          <cell r="DB1">
            <v>106</v>
          </cell>
          <cell r="DC1">
            <v>107</v>
          </cell>
          <cell r="DD1">
            <v>108</v>
          </cell>
          <cell r="DE1">
            <v>109</v>
          </cell>
          <cell r="DF1">
            <v>110</v>
          </cell>
          <cell r="DG1">
            <v>111</v>
          </cell>
          <cell r="DH1">
            <v>112</v>
          </cell>
          <cell r="DI1">
            <v>113</v>
          </cell>
          <cell r="DJ1">
            <v>114</v>
          </cell>
          <cell r="DK1">
            <v>115</v>
          </cell>
          <cell r="DL1">
            <v>116</v>
          </cell>
          <cell r="DM1">
            <v>117</v>
          </cell>
          <cell r="DO1">
            <v>119</v>
          </cell>
          <cell r="DP1">
            <v>120</v>
          </cell>
          <cell r="DQ1">
            <v>121</v>
          </cell>
          <cell r="DR1">
            <v>122</v>
          </cell>
          <cell r="DS1">
            <v>123</v>
          </cell>
          <cell r="DT1">
            <v>124</v>
          </cell>
          <cell r="DU1">
            <v>125</v>
          </cell>
          <cell r="DV1">
            <v>126</v>
          </cell>
          <cell r="DW1">
            <v>127</v>
          </cell>
          <cell r="DX1">
            <v>128</v>
          </cell>
          <cell r="DY1">
            <v>129</v>
          </cell>
          <cell r="DZ1">
            <v>130</v>
          </cell>
        </row>
        <row r="2">
          <cell r="E2">
            <v>38261</v>
          </cell>
          <cell r="F2" t="str">
            <v>2004/10</v>
          </cell>
        </row>
        <row r="3">
          <cell r="E3">
            <v>38291</v>
          </cell>
          <cell r="AW3" t="str">
            <v>解約</v>
          </cell>
          <cell r="CM3" t="str">
            <v>前月末の残高（前月のﾚﾝﾄﾛｰﾙより）</v>
          </cell>
          <cell r="CR3" t="str">
            <v>当月の増減</v>
          </cell>
          <cell r="CW3" t="str">
            <v>今月末の残高</v>
          </cell>
          <cell r="DB3" t="str">
            <v>新規契約</v>
          </cell>
          <cell r="DH3" t="str">
            <v>新規契約面積</v>
          </cell>
          <cell r="DO3" t="str">
            <v>解約（月末を除く）</v>
          </cell>
          <cell r="DU3" t="str">
            <v>解約面積</v>
          </cell>
        </row>
        <row r="4">
          <cell r="E4" t="str">
            <v>物件名</v>
          </cell>
          <cell r="F4" t="str">
            <v>部屋番号</v>
          </cell>
          <cell r="G4" t="str">
            <v>解約後の方針</v>
          </cell>
          <cell r="H4" t="str">
            <v>専有面積</v>
          </cell>
          <cell r="I4" t="str">
            <v>坪</v>
          </cell>
          <cell r="J4" t="str">
            <v>ﾀｲﾌﾟ</v>
          </cell>
          <cell r="K4" t="str">
            <v>間取り</v>
          </cell>
          <cell r="L4" t="str">
            <v>Closed</v>
          </cell>
          <cell r="M4" t="str">
            <v>One-Room</v>
          </cell>
          <cell r="N4" t="str">
            <v>Family</v>
          </cell>
          <cell r="O4" t="str">
            <v>Office</v>
          </cell>
          <cell r="P4" t="str">
            <v>Shop</v>
          </cell>
          <cell r="Q4" t="str">
            <v>Other</v>
          </cell>
          <cell r="R4" t="str">
            <v>Parking</v>
          </cell>
          <cell r="S4" t="str">
            <v>One-Room</v>
          </cell>
          <cell r="T4" t="str">
            <v>Family</v>
          </cell>
          <cell r="U4" t="str">
            <v>Office</v>
          </cell>
          <cell r="V4" t="str">
            <v>Shop</v>
          </cell>
          <cell r="W4" t="str">
            <v>Other</v>
          </cell>
          <cell r="X4" t="str">
            <v>Parking</v>
          </cell>
          <cell r="Y4" t="str">
            <v>用途</v>
          </cell>
          <cell r="Z4" t="str">
            <v>非課税=空欄/課税=1</v>
          </cell>
          <cell r="AA4" t="str">
            <v>契約者名</v>
          </cell>
          <cell r="AB4" t="str">
            <v>入居F</v>
          </cell>
          <cell r="AC4" t="str">
            <v>One-Room</v>
          </cell>
          <cell r="AD4" t="str">
            <v>Family</v>
          </cell>
          <cell r="AE4" t="str">
            <v>Office</v>
          </cell>
          <cell r="AF4" t="str">
            <v>Shop</v>
          </cell>
          <cell r="AG4" t="str">
            <v>Other</v>
          </cell>
          <cell r="AH4" t="str">
            <v>Parking</v>
          </cell>
          <cell r="AI4" t="str">
            <v>One-Room</v>
          </cell>
          <cell r="AJ4" t="str">
            <v>Family</v>
          </cell>
          <cell r="AK4" t="str">
            <v>Office</v>
          </cell>
          <cell r="AL4" t="str">
            <v>Shop</v>
          </cell>
          <cell r="AM4" t="str">
            <v>Other</v>
          </cell>
          <cell r="AN4" t="str">
            <v>Parking</v>
          </cell>
          <cell r="AO4" t="str">
            <v>原契約開始日</v>
          </cell>
          <cell r="AP4" t="str">
            <v>契約期間</v>
          </cell>
          <cell r="AQ4" t="str">
            <v>最新契約開始日</v>
          </cell>
          <cell r="AR4" t="str">
            <v>最新契約終了日</v>
          </cell>
          <cell r="AS4" t="str">
            <v>ﾌﾘｰﾚﾝﾄ　　　　　（日数）</v>
          </cell>
          <cell r="AT4" t="str">
            <v>ﾌﾘｰﾚﾝﾄ　　　　（月数）</v>
          </cell>
          <cell r="AU4" t="str">
            <v>賃料開始日</v>
          </cell>
          <cell r="AV4" t="str">
            <v>購入日</v>
          </cell>
          <cell r="AW4" t="str">
            <v>解約受付日</v>
          </cell>
          <cell r="AX4" t="str">
            <v>解約日（当月末までに解約のもの）</v>
          </cell>
          <cell r="AY4" t="str">
            <v>先月までの解約</v>
          </cell>
          <cell r="AZ4" t="str">
            <v>当月解約</v>
          </cell>
          <cell r="BA4" t="str">
            <v>翌月分の解約</v>
          </cell>
          <cell r="BB4" t="str">
            <v>賃料</v>
          </cell>
          <cell r="BC4">
            <v>0.05</v>
          </cell>
          <cell r="BD4" t="str">
            <v>坪単価</v>
          </cell>
          <cell r="BE4" t="str">
            <v>共益費（管理費）</v>
          </cell>
          <cell r="BF4">
            <v>0.05</v>
          </cell>
          <cell r="BG4" t="str">
            <v>坪単価</v>
          </cell>
          <cell r="BH4" t="str">
            <v>その他付帯収入1</v>
          </cell>
          <cell r="BI4">
            <v>0.05</v>
          </cell>
          <cell r="BJ4" t="str">
            <v>項目名</v>
          </cell>
          <cell r="BK4" t="str">
            <v>坪単価</v>
          </cell>
          <cell r="BL4" t="str">
            <v>その他付帯収入2</v>
          </cell>
          <cell r="BM4">
            <v>0.05</v>
          </cell>
          <cell r="BN4" t="str">
            <v>項目名</v>
          </cell>
          <cell r="BO4" t="str">
            <v>坪単価</v>
          </cell>
          <cell r="BP4" t="str">
            <v>駐車場等課税賃料</v>
          </cell>
          <cell r="BQ4">
            <v>0.05</v>
          </cell>
          <cell r="BR4" t="str">
            <v>変額請求項目1</v>
          </cell>
          <cell r="BS4" t="str">
            <v>変額請求項目2</v>
          </cell>
          <cell r="BT4" t="str">
            <v>変額請求項目3</v>
          </cell>
          <cell r="BU4" t="str">
            <v>変額請求項目4</v>
          </cell>
          <cell r="BV4" t="str">
            <v>変額請求項目5</v>
          </cell>
          <cell r="BW4" t="str">
            <v>敷金/保証金</v>
          </cell>
          <cell r="BX4" t="str">
            <v>ヶ月</v>
          </cell>
          <cell r="BY4" t="str">
            <v>敷引金/償却</v>
          </cell>
          <cell r="BZ4" t="str">
            <v>Tax</v>
          </cell>
          <cell r="CA4" t="str">
            <v>FLAG</v>
          </cell>
          <cell r="CB4" t="str">
            <v>駐車場敷金/保証金</v>
          </cell>
          <cell r="CC4" t="str">
            <v>ヶ月</v>
          </cell>
          <cell r="CD4" t="str">
            <v>礼金　（ヶ月）</v>
          </cell>
          <cell r="CE4" t="str">
            <v>更新料（ヶ月）</v>
          </cell>
          <cell r="CF4" t="str">
            <v>解約予告期間(日）</v>
          </cell>
          <cell r="CG4" t="str">
            <v>解約予告期間(月）</v>
          </cell>
          <cell r="CH4" t="str">
            <v>Leasing Trader</v>
          </cell>
          <cell r="CI4" t="str">
            <v>業務委託料（Monthly）</v>
          </cell>
          <cell r="CJ4" t="str">
            <v>新規契約手数料</v>
          </cell>
          <cell r="CK4" t="str">
            <v>更新手数料</v>
          </cell>
          <cell r="CL4" t="str">
            <v>備考欄</v>
          </cell>
          <cell r="CM4" t="str">
            <v>敷金/保証金</v>
          </cell>
          <cell r="CN4" t="str">
            <v>敷引金・償却</v>
          </cell>
          <cell r="CO4" t="str">
            <v>敷引金・償却Tax</v>
          </cell>
          <cell r="CP4" t="str">
            <v>駐車場保証金</v>
          </cell>
          <cell r="CR4" t="str">
            <v>敷金/保証金</v>
          </cell>
          <cell r="CS4" t="str">
            <v>敷引金・償却</v>
          </cell>
          <cell r="CT4" t="str">
            <v>敷引金・償却Tax</v>
          </cell>
          <cell r="CU4" t="str">
            <v>駐車場保証金</v>
          </cell>
          <cell r="CW4" t="str">
            <v>敷金/保証金</v>
          </cell>
          <cell r="CX4" t="str">
            <v>敷引金・償却</v>
          </cell>
          <cell r="CY4" t="str">
            <v>敷引金・償却Tax</v>
          </cell>
          <cell r="CZ4" t="str">
            <v>駐車場保証金</v>
          </cell>
          <cell r="DB4" t="str">
            <v>One-Room</v>
          </cell>
          <cell r="DC4" t="str">
            <v>Family</v>
          </cell>
          <cell r="DD4" t="str">
            <v>Office</v>
          </cell>
          <cell r="DE4" t="str">
            <v>Shop</v>
          </cell>
          <cell r="DF4" t="str">
            <v>Other</v>
          </cell>
          <cell r="DG4" t="str">
            <v>Parking</v>
          </cell>
          <cell r="DH4" t="str">
            <v>One-Room</v>
          </cell>
          <cell r="DI4" t="str">
            <v>Family</v>
          </cell>
          <cell r="DJ4" t="str">
            <v>Office</v>
          </cell>
          <cell r="DK4" t="str">
            <v>Shop</v>
          </cell>
          <cell r="DL4" t="str">
            <v>Other</v>
          </cell>
          <cell r="DM4" t="str">
            <v>Parking</v>
          </cell>
          <cell r="DO4" t="str">
            <v>One-Room</v>
          </cell>
          <cell r="DP4" t="str">
            <v>Family</v>
          </cell>
          <cell r="DQ4" t="str">
            <v>Office</v>
          </cell>
          <cell r="DR4" t="str">
            <v>Shop</v>
          </cell>
          <cell r="DS4" t="str">
            <v>Other</v>
          </cell>
          <cell r="DT4" t="str">
            <v>Parking</v>
          </cell>
          <cell r="DU4" t="str">
            <v>One-Room</v>
          </cell>
          <cell r="DV4" t="str">
            <v>Family</v>
          </cell>
          <cell r="DW4" t="str">
            <v>Office</v>
          </cell>
          <cell r="DX4" t="str">
            <v>Shop</v>
          </cell>
          <cell r="DY4" t="str">
            <v>Other</v>
          </cell>
          <cell r="DZ4" t="str">
            <v>Parking</v>
          </cell>
        </row>
        <row r="5">
          <cell r="A5">
            <v>2618</v>
          </cell>
          <cell r="B5">
            <v>42</v>
          </cell>
          <cell r="C5" t="str">
            <v>C-11</v>
          </cell>
          <cell r="D5">
            <v>52012</v>
          </cell>
          <cell r="E5" t="str">
            <v>ジェイパーク永田町</v>
          </cell>
          <cell r="F5">
            <v>101</v>
          </cell>
          <cell r="G5" t="str">
            <v>Rent</v>
          </cell>
          <cell r="H5">
            <v>71.599999999999994</v>
          </cell>
          <cell r="I5">
            <v>21.658999999999999</v>
          </cell>
          <cell r="J5" t="str">
            <v>Family</v>
          </cell>
          <cell r="K5" t="str">
            <v>2LDK</v>
          </cell>
          <cell r="M5" t="str">
            <v/>
          </cell>
          <cell r="N5">
            <v>1</v>
          </cell>
          <cell r="O5" t="str">
            <v/>
          </cell>
          <cell r="P5" t="str">
            <v/>
          </cell>
          <cell r="Q5" t="str">
            <v/>
          </cell>
          <cell r="R5" t="str">
            <v/>
          </cell>
          <cell r="S5" t="str">
            <v/>
          </cell>
          <cell r="T5">
            <v>71.599999999999994</v>
          </cell>
          <cell r="U5" t="str">
            <v/>
          </cell>
          <cell r="V5" t="str">
            <v/>
          </cell>
          <cell r="W5" t="str">
            <v/>
          </cell>
          <cell r="X5" t="str">
            <v/>
          </cell>
          <cell r="Y5" t="str">
            <v>住居</v>
          </cell>
          <cell r="Z5">
            <v>1</v>
          </cell>
          <cell r="AA5" t="str">
            <v>藤井　孝男</v>
          </cell>
          <cell r="AB5">
            <v>1</v>
          </cell>
          <cell r="AC5" t="str">
            <v/>
          </cell>
          <cell r="AD5">
            <v>1</v>
          </cell>
          <cell r="AE5" t="str">
            <v/>
          </cell>
          <cell r="AF5" t="str">
            <v/>
          </cell>
          <cell r="AG5" t="str">
            <v/>
          </cell>
          <cell r="AH5" t="str">
            <v/>
          </cell>
          <cell r="AI5" t="str">
            <v/>
          </cell>
          <cell r="AJ5">
            <v>71.599999999999994</v>
          </cell>
          <cell r="AK5" t="str">
            <v/>
          </cell>
          <cell r="AL5" t="str">
            <v/>
          </cell>
          <cell r="AM5" t="str">
            <v/>
          </cell>
          <cell r="AN5" t="str">
            <v/>
          </cell>
          <cell r="AO5">
            <v>37926</v>
          </cell>
          <cell r="AP5">
            <v>2</v>
          </cell>
          <cell r="AQ5">
            <v>37926</v>
          </cell>
          <cell r="AR5">
            <v>38656</v>
          </cell>
          <cell r="AU5">
            <v>37926</v>
          </cell>
          <cell r="AV5">
            <v>38162</v>
          </cell>
          <cell r="AY5" t="str">
            <v/>
          </cell>
          <cell r="AZ5" t="str">
            <v/>
          </cell>
          <cell r="BA5" t="str">
            <v/>
          </cell>
          <cell r="BB5">
            <v>375000</v>
          </cell>
          <cell r="BC5">
            <v>18750</v>
          </cell>
          <cell r="BD5">
            <v>17314</v>
          </cell>
          <cell r="BF5" t="str">
            <v/>
          </cell>
          <cell r="BG5" t="str">
            <v/>
          </cell>
          <cell r="BI5" t="str">
            <v/>
          </cell>
          <cell r="BK5" t="str">
            <v/>
          </cell>
          <cell r="BM5" t="str">
            <v/>
          </cell>
          <cell r="BO5" t="str">
            <v/>
          </cell>
          <cell r="BQ5" t="str">
            <v/>
          </cell>
          <cell r="BW5">
            <v>750000</v>
          </cell>
          <cell r="BX5">
            <v>2</v>
          </cell>
          <cell r="BZ5" t="str">
            <v/>
          </cell>
          <cell r="CA5" t="str">
            <v/>
          </cell>
          <cell r="CC5" t="str">
            <v/>
          </cell>
          <cell r="CG5">
            <v>1</v>
          </cell>
          <cell r="CH5" t="str">
            <v>㈱ｼﾞｮｲﾝﾄ・ｱｾｯﾄﾏﾈｼﾞﾒﾝﾄ</v>
          </cell>
          <cell r="CI5">
            <v>0.03</v>
          </cell>
          <cell r="CL5" t="str">
            <v>鍵交換代：\18,900　徴収済</v>
          </cell>
          <cell r="CM5">
            <v>750000</v>
          </cell>
          <cell r="CN5">
            <v>0</v>
          </cell>
          <cell r="CO5">
            <v>0</v>
          </cell>
          <cell r="CP5">
            <v>0</v>
          </cell>
          <cell r="CR5">
            <v>0</v>
          </cell>
          <cell r="CS5">
            <v>0</v>
          </cell>
          <cell r="CT5">
            <v>0</v>
          </cell>
          <cell r="CU5" t="str">
            <v/>
          </cell>
          <cell r="CW5">
            <v>750000</v>
          </cell>
          <cell r="CX5">
            <v>0</v>
          </cell>
          <cell r="CY5">
            <v>0</v>
          </cell>
          <cell r="CZ5">
            <v>0</v>
          </cell>
          <cell r="DB5" t="str">
            <v/>
          </cell>
          <cell r="DC5" t="str">
            <v/>
          </cell>
          <cell r="DD5" t="str">
            <v/>
          </cell>
          <cell r="DE5" t="str">
            <v/>
          </cell>
          <cell r="DF5" t="str">
            <v/>
          </cell>
          <cell r="DG5" t="str">
            <v/>
          </cell>
          <cell r="DH5" t="str">
            <v/>
          </cell>
          <cell r="DI5" t="str">
            <v/>
          </cell>
          <cell r="DJ5" t="str">
            <v/>
          </cell>
          <cell r="DK5" t="str">
            <v/>
          </cell>
          <cell r="DL5" t="str">
            <v/>
          </cell>
          <cell r="DM5" t="str">
            <v/>
          </cell>
          <cell r="DO5" t="str">
            <v/>
          </cell>
          <cell r="DP5" t="str">
            <v/>
          </cell>
          <cell r="DQ5" t="str">
            <v/>
          </cell>
          <cell r="DR5" t="str">
            <v/>
          </cell>
          <cell r="DS5" t="str">
            <v/>
          </cell>
          <cell r="DT5" t="str">
            <v/>
          </cell>
          <cell r="DU5" t="str">
            <v/>
          </cell>
          <cell r="DV5" t="str">
            <v/>
          </cell>
          <cell r="DW5" t="str">
            <v/>
          </cell>
          <cell r="DX5" t="str">
            <v/>
          </cell>
          <cell r="DY5" t="str">
            <v/>
          </cell>
          <cell r="DZ5" t="str">
            <v/>
          </cell>
        </row>
        <row r="6">
          <cell r="A6">
            <v>2619</v>
          </cell>
          <cell r="B6">
            <v>42</v>
          </cell>
          <cell r="C6" t="str">
            <v>C-11</v>
          </cell>
          <cell r="D6">
            <v>52012</v>
          </cell>
          <cell r="E6" t="str">
            <v>ジェイパーク永田町</v>
          </cell>
          <cell r="F6">
            <v>201</v>
          </cell>
          <cell r="G6" t="str">
            <v>Rent</v>
          </cell>
          <cell r="H6">
            <v>40.299999999999997</v>
          </cell>
          <cell r="I6">
            <v>12.191000000000001</v>
          </cell>
          <cell r="J6" t="str">
            <v>One-Room</v>
          </cell>
          <cell r="K6" t="str">
            <v>1K</v>
          </cell>
          <cell r="M6">
            <v>1</v>
          </cell>
          <cell r="N6" t="str">
            <v/>
          </cell>
          <cell r="O6" t="str">
            <v/>
          </cell>
          <cell r="P6" t="str">
            <v/>
          </cell>
          <cell r="Q6" t="str">
            <v/>
          </cell>
          <cell r="R6" t="str">
            <v/>
          </cell>
          <cell r="S6">
            <v>40.299999999999997</v>
          </cell>
          <cell r="T6" t="str">
            <v/>
          </cell>
          <cell r="U6" t="str">
            <v/>
          </cell>
          <cell r="V6" t="str">
            <v/>
          </cell>
          <cell r="W6" t="str">
            <v/>
          </cell>
          <cell r="X6" t="str">
            <v/>
          </cell>
          <cell r="Y6" t="str">
            <v>住居</v>
          </cell>
          <cell r="AA6" t="str">
            <v>㈱ジョイント・レント</v>
          </cell>
          <cell r="AB6">
            <v>1</v>
          </cell>
          <cell r="AC6">
            <v>1</v>
          </cell>
          <cell r="AD6" t="str">
            <v/>
          </cell>
          <cell r="AE6" t="str">
            <v/>
          </cell>
          <cell r="AF6" t="str">
            <v/>
          </cell>
          <cell r="AG6" t="str">
            <v/>
          </cell>
          <cell r="AH6" t="str">
            <v/>
          </cell>
          <cell r="AI6">
            <v>40.299999999999997</v>
          </cell>
          <cell r="AJ6" t="str">
            <v/>
          </cell>
          <cell r="AK6" t="str">
            <v/>
          </cell>
          <cell r="AL6" t="str">
            <v/>
          </cell>
          <cell r="AM6" t="str">
            <v/>
          </cell>
          <cell r="AN6" t="str">
            <v/>
          </cell>
          <cell r="AO6">
            <v>37835</v>
          </cell>
          <cell r="AP6">
            <v>2</v>
          </cell>
          <cell r="AQ6">
            <v>37835</v>
          </cell>
          <cell r="AR6">
            <v>38565</v>
          </cell>
          <cell r="AU6">
            <v>37835</v>
          </cell>
          <cell r="AV6">
            <v>38162</v>
          </cell>
          <cell r="AY6" t="str">
            <v/>
          </cell>
          <cell r="AZ6" t="str">
            <v/>
          </cell>
          <cell r="BA6" t="str">
            <v/>
          </cell>
          <cell r="BB6">
            <v>195040</v>
          </cell>
          <cell r="BC6" t="str">
            <v/>
          </cell>
          <cell r="BD6">
            <v>15999</v>
          </cell>
          <cell r="BF6" t="str">
            <v/>
          </cell>
          <cell r="BG6" t="str">
            <v/>
          </cell>
          <cell r="BI6" t="str">
            <v/>
          </cell>
          <cell r="BK6" t="str">
            <v/>
          </cell>
          <cell r="BM6" t="str">
            <v/>
          </cell>
          <cell r="BO6" t="str">
            <v/>
          </cell>
          <cell r="BQ6" t="str">
            <v/>
          </cell>
          <cell r="BW6">
            <v>0</v>
          </cell>
          <cell r="BX6">
            <v>0</v>
          </cell>
          <cell r="BZ6" t="str">
            <v/>
          </cell>
          <cell r="CA6" t="str">
            <v/>
          </cell>
          <cell r="CC6" t="str">
            <v/>
          </cell>
          <cell r="CG6">
            <v>1</v>
          </cell>
          <cell r="CH6" t="str">
            <v>㈱ｼﾞｮｲﾝﾄ・ｱｾｯﾄﾏﾈｼﾞﾒﾝﾄ</v>
          </cell>
          <cell r="CI6">
            <v>0.03</v>
          </cell>
          <cell r="CM6">
            <v>0</v>
          </cell>
          <cell r="CN6">
            <v>0</v>
          </cell>
          <cell r="CO6">
            <v>0</v>
          </cell>
          <cell r="CP6">
            <v>0</v>
          </cell>
          <cell r="CR6">
            <v>0</v>
          </cell>
          <cell r="CS6">
            <v>0</v>
          </cell>
          <cell r="CT6">
            <v>0</v>
          </cell>
          <cell r="CU6" t="str">
            <v/>
          </cell>
          <cell r="CW6">
            <v>0</v>
          </cell>
          <cell r="CX6">
            <v>0</v>
          </cell>
          <cell r="CY6">
            <v>0</v>
          </cell>
          <cell r="CZ6">
            <v>0</v>
          </cell>
          <cell r="DB6" t="str">
            <v/>
          </cell>
          <cell r="DC6" t="str">
            <v/>
          </cell>
          <cell r="DD6" t="str">
            <v/>
          </cell>
          <cell r="DE6" t="str">
            <v/>
          </cell>
          <cell r="DF6" t="str">
            <v/>
          </cell>
          <cell r="DG6" t="str">
            <v/>
          </cell>
          <cell r="DH6" t="str">
            <v/>
          </cell>
          <cell r="DI6" t="str">
            <v/>
          </cell>
          <cell r="DJ6" t="str">
            <v/>
          </cell>
          <cell r="DK6" t="str">
            <v/>
          </cell>
          <cell r="DL6" t="str">
            <v/>
          </cell>
          <cell r="DM6" t="str">
            <v/>
          </cell>
          <cell r="DO6" t="str">
            <v/>
          </cell>
          <cell r="DP6" t="str">
            <v/>
          </cell>
          <cell r="DQ6" t="str">
            <v/>
          </cell>
          <cell r="DR6" t="str">
            <v/>
          </cell>
          <cell r="DS6" t="str">
            <v/>
          </cell>
          <cell r="DT6" t="str">
            <v/>
          </cell>
          <cell r="DU6" t="str">
            <v/>
          </cell>
          <cell r="DV6" t="str">
            <v/>
          </cell>
          <cell r="DW6" t="str">
            <v/>
          </cell>
          <cell r="DX6" t="str">
            <v/>
          </cell>
          <cell r="DY6" t="str">
            <v/>
          </cell>
          <cell r="DZ6" t="str">
            <v/>
          </cell>
        </row>
        <row r="7">
          <cell r="A7">
            <v>2620</v>
          </cell>
          <cell r="B7">
            <v>42</v>
          </cell>
          <cell r="C7" t="str">
            <v>C-11</v>
          </cell>
          <cell r="D7">
            <v>52012</v>
          </cell>
          <cell r="E7" t="str">
            <v>ジェイパーク永田町</v>
          </cell>
          <cell r="F7">
            <v>202</v>
          </cell>
          <cell r="G7" t="str">
            <v>Rent</v>
          </cell>
          <cell r="H7">
            <v>47.81</v>
          </cell>
          <cell r="I7">
            <v>14.462999999999999</v>
          </cell>
          <cell r="J7" t="str">
            <v>One-Room</v>
          </cell>
          <cell r="K7" t="str">
            <v>1K</v>
          </cell>
          <cell r="M7">
            <v>1</v>
          </cell>
          <cell r="N7" t="str">
            <v/>
          </cell>
          <cell r="O7" t="str">
            <v/>
          </cell>
          <cell r="P7" t="str">
            <v/>
          </cell>
          <cell r="Q7" t="str">
            <v/>
          </cell>
          <cell r="R7" t="str">
            <v/>
          </cell>
          <cell r="S7">
            <v>47.81</v>
          </cell>
          <cell r="T7" t="str">
            <v/>
          </cell>
          <cell r="U7" t="str">
            <v/>
          </cell>
          <cell r="V7" t="str">
            <v/>
          </cell>
          <cell r="W7" t="str">
            <v/>
          </cell>
          <cell r="X7" t="str">
            <v/>
          </cell>
          <cell r="Y7" t="str">
            <v>住居</v>
          </cell>
          <cell r="AB7" t="str">
            <v/>
          </cell>
          <cell r="AC7" t="str">
            <v/>
          </cell>
          <cell r="AD7" t="str">
            <v/>
          </cell>
          <cell r="AE7" t="str">
            <v/>
          </cell>
          <cell r="AF7" t="str">
            <v/>
          </cell>
          <cell r="AG7" t="str">
            <v/>
          </cell>
          <cell r="AH7" t="str">
            <v/>
          </cell>
          <cell r="AI7" t="str">
            <v/>
          </cell>
          <cell r="AJ7" t="str">
            <v/>
          </cell>
          <cell r="AK7" t="str">
            <v/>
          </cell>
          <cell r="AL7" t="str">
            <v/>
          </cell>
          <cell r="AM7" t="str">
            <v/>
          </cell>
          <cell r="AN7" t="str">
            <v/>
          </cell>
          <cell r="AU7" t="str">
            <v/>
          </cell>
          <cell r="AV7">
            <v>38162</v>
          </cell>
          <cell r="AY7" t="str">
            <v/>
          </cell>
          <cell r="AZ7" t="str">
            <v/>
          </cell>
          <cell r="BA7" t="str">
            <v/>
          </cell>
          <cell r="BC7" t="str">
            <v/>
          </cell>
          <cell r="BD7" t="str">
            <v/>
          </cell>
          <cell r="BF7" t="str">
            <v/>
          </cell>
          <cell r="BG7" t="str">
            <v/>
          </cell>
          <cell r="BI7" t="str">
            <v/>
          </cell>
          <cell r="BK7" t="str">
            <v/>
          </cell>
          <cell r="BM7" t="str">
            <v/>
          </cell>
          <cell r="BO7" t="str">
            <v/>
          </cell>
          <cell r="BQ7" t="str">
            <v/>
          </cell>
          <cell r="BX7" t="str">
            <v/>
          </cell>
          <cell r="BZ7" t="str">
            <v/>
          </cell>
          <cell r="CA7" t="str">
            <v/>
          </cell>
          <cell r="CC7" t="str">
            <v/>
          </cell>
          <cell r="CG7">
            <v>1</v>
          </cell>
          <cell r="CH7" t="str">
            <v>㈱ｼﾞｮｲﾝﾄ・ｱｾｯﾄﾏﾈｼﾞﾒﾝﾄ</v>
          </cell>
          <cell r="CI7">
            <v>0.03</v>
          </cell>
          <cell r="CM7">
            <v>0</v>
          </cell>
          <cell r="CN7">
            <v>0</v>
          </cell>
          <cell r="CO7">
            <v>0</v>
          </cell>
          <cell r="CP7">
            <v>0</v>
          </cell>
          <cell r="CR7">
            <v>0</v>
          </cell>
          <cell r="CS7">
            <v>0</v>
          </cell>
          <cell r="CT7">
            <v>0</v>
          </cell>
          <cell r="CU7" t="str">
            <v/>
          </cell>
          <cell r="CW7">
            <v>0</v>
          </cell>
          <cell r="CX7">
            <v>0</v>
          </cell>
          <cell r="CY7">
            <v>0</v>
          </cell>
          <cell r="CZ7">
            <v>0</v>
          </cell>
          <cell r="DB7" t="str">
            <v/>
          </cell>
          <cell r="DC7" t="str">
            <v/>
          </cell>
          <cell r="DD7" t="str">
            <v/>
          </cell>
          <cell r="DE7" t="str">
            <v/>
          </cell>
          <cell r="DF7" t="str">
            <v/>
          </cell>
          <cell r="DG7" t="str">
            <v/>
          </cell>
          <cell r="DH7" t="str">
            <v/>
          </cell>
          <cell r="DI7" t="str">
            <v/>
          </cell>
          <cell r="DJ7" t="str">
            <v/>
          </cell>
          <cell r="DK7" t="str">
            <v/>
          </cell>
          <cell r="DL7" t="str">
            <v/>
          </cell>
          <cell r="DM7" t="str">
            <v/>
          </cell>
          <cell r="DO7" t="str">
            <v/>
          </cell>
          <cell r="DP7" t="str">
            <v/>
          </cell>
          <cell r="DQ7" t="str">
            <v/>
          </cell>
          <cell r="DR7" t="str">
            <v/>
          </cell>
          <cell r="DS7" t="str">
            <v/>
          </cell>
          <cell r="DT7" t="str">
            <v/>
          </cell>
          <cell r="DU7" t="str">
            <v/>
          </cell>
          <cell r="DV7" t="str">
            <v/>
          </cell>
          <cell r="DW7" t="str">
            <v/>
          </cell>
          <cell r="DX7" t="str">
            <v/>
          </cell>
          <cell r="DY7" t="str">
            <v/>
          </cell>
          <cell r="DZ7" t="str">
            <v/>
          </cell>
        </row>
        <row r="8">
          <cell r="A8">
            <v>2621</v>
          </cell>
          <cell r="B8">
            <v>42</v>
          </cell>
          <cell r="C8" t="str">
            <v>C-11</v>
          </cell>
          <cell r="D8">
            <v>52012</v>
          </cell>
          <cell r="E8" t="str">
            <v>ジェイパーク永田町</v>
          </cell>
          <cell r="F8">
            <v>203</v>
          </cell>
          <cell r="G8" t="str">
            <v>Rent</v>
          </cell>
          <cell r="H8">
            <v>40.65</v>
          </cell>
          <cell r="I8">
            <v>12.297000000000001</v>
          </cell>
          <cell r="J8" t="str">
            <v>One-Room</v>
          </cell>
          <cell r="K8" t="str">
            <v>1K</v>
          </cell>
          <cell r="M8">
            <v>1</v>
          </cell>
          <cell r="N8" t="str">
            <v/>
          </cell>
          <cell r="O8" t="str">
            <v/>
          </cell>
          <cell r="P8" t="str">
            <v/>
          </cell>
          <cell r="Q8" t="str">
            <v/>
          </cell>
          <cell r="R8" t="str">
            <v/>
          </cell>
          <cell r="S8">
            <v>40.65</v>
          </cell>
          <cell r="T8" t="str">
            <v/>
          </cell>
          <cell r="U8" t="str">
            <v/>
          </cell>
          <cell r="V8" t="str">
            <v/>
          </cell>
          <cell r="W8" t="str">
            <v/>
          </cell>
          <cell r="X8" t="str">
            <v/>
          </cell>
          <cell r="Y8" t="str">
            <v>住居</v>
          </cell>
          <cell r="AA8" t="str">
            <v>㈱ジョイント・レント</v>
          </cell>
          <cell r="AB8">
            <v>1</v>
          </cell>
          <cell r="AC8">
            <v>1</v>
          </cell>
          <cell r="AD8" t="str">
            <v/>
          </cell>
          <cell r="AE8" t="str">
            <v/>
          </cell>
          <cell r="AF8" t="str">
            <v/>
          </cell>
          <cell r="AG8" t="str">
            <v/>
          </cell>
          <cell r="AH8" t="str">
            <v/>
          </cell>
          <cell r="AI8">
            <v>40.65</v>
          </cell>
          <cell r="AJ8" t="str">
            <v/>
          </cell>
          <cell r="AK8" t="str">
            <v/>
          </cell>
          <cell r="AL8" t="str">
            <v/>
          </cell>
          <cell r="AM8" t="str">
            <v/>
          </cell>
          <cell r="AN8" t="str">
            <v/>
          </cell>
          <cell r="AO8">
            <v>37887</v>
          </cell>
          <cell r="AP8">
            <v>2</v>
          </cell>
          <cell r="AQ8">
            <v>37887</v>
          </cell>
          <cell r="AR8">
            <v>38617</v>
          </cell>
          <cell r="AU8">
            <v>37887</v>
          </cell>
          <cell r="AV8">
            <v>38162</v>
          </cell>
          <cell r="AY8" t="str">
            <v/>
          </cell>
          <cell r="AZ8" t="str">
            <v/>
          </cell>
          <cell r="BA8" t="str">
            <v/>
          </cell>
          <cell r="BB8">
            <v>196800</v>
          </cell>
          <cell r="BC8" t="str">
            <v/>
          </cell>
          <cell r="BD8">
            <v>16004</v>
          </cell>
          <cell r="BF8" t="str">
            <v/>
          </cell>
          <cell r="BG8" t="str">
            <v/>
          </cell>
          <cell r="BI8" t="str">
            <v/>
          </cell>
          <cell r="BK8" t="str">
            <v/>
          </cell>
          <cell r="BM8" t="str">
            <v/>
          </cell>
          <cell r="BO8" t="str">
            <v/>
          </cell>
          <cell r="BQ8" t="str">
            <v/>
          </cell>
          <cell r="BW8">
            <v>0</v>
          </cell>
          <cell r="BX8">
            <v>0</v>
          </cell>
          <cell r="BZ8" t="str">
            <v/>
          </cell>
          <cell r="CA8" t="str">
            <v/>
          </cell>
          <cell r="CC8" t="str">
            <v/>
          </cell>
          <cell r="CG8">
            <v>1</v>
          </cell>
          <cell r="CH8" t="str">
            <v>㈱ｼﾞｮｲﾝﾄ・ｱｾｯﾄﾏﾈｼﾞﾒﾝﾄ</v>
          </cell>
          <cell r="CI8">
            <v>0.03</v>
          </cell>
          <cell r="CM8">
            <v>0</v>
          </cell>
          <cell r="CN8">
            <v>0</v>
          </cell>
          <cell r="CO8">
            <v>0</v>
          </cell>
          <cell r="CP8">
            <v>0</v>
          </cell>
          <cell r="CR8">
            <v>0</v>
          </cell>
          <cell r="CS8">
            <v>0</v>
          </cell>
          <cell r="CT8">
            <v>0</v>
          </cell>
          <cell r="CU8" t="str">
            <v/>
          </cell>
          <cell r="CW8">
            <v>0</v>
          </cell>
          <cell r="CX8">
            <v>0</v>
          </cell>
          <cell r="CY8">
            <v>0</v>
          </cell>
          <cell r="CZ8">
            <v>0</v>
          </cell>
          <cell r="DB8" t="str">
            <v/>
          </cell>
          <cell r="DC8" t="str">
            <v/>
          </cell>
          <cell r="DD8" t="str">
            <v/>
          </cell>
          <cell r="DE8" t="str">
            <v/>
          </cell>
          <cell r="DF8" t="str">
            <v/>
          </cell>
          <cell r="DG8" t="str">
            <v/>
          </cell>
          <cell r="DH8" t="str">
            <v/>
          </cell>
          <cell r="DI8" t="str">
            <v/>
          </cell>
          <cell r="DJ8" t="str">
            <v/>
          </cell>
          <cell r="DK8" t="str">
            <v/>
          </cell>
          <cell r="DL8" t="str">
            <v/>
          </cell>
          <cell r="DM8" t="str">
            <v/>
          </cell>
          <cell r="DO8" t="str">
            <v/>
          </cell>
          <cell r="DP8" t="str">
            <v/>
          </cell>
          <cell r="DQ8" t="str">
            <v/>
          </cell>
          <cell r="DR8" t="str">
            <v/>
          </cell>
          <cell r="DS8" t="str">
            <v/>
          </cell>
          <cell r="DT8" t="str">
            <v/>
          </cell>
          <cell r="DU8" t="str">
            <v/>
          </cell>
          <cell r="DV8" t="str">
            <v/>
          </cell>
          <cell r="DW8" t="str">
            <v/>
          </cell>
          <cell r="DX8" t="str">
            <v/>
          </cell>
          <cell r="DY8" t="str">
            <v/>
          </cell>
          <cell r="DZ8" t="str">
            <v/>
          </cell>
        </row>
        <row r="9">
          <cell r="A9">
            <v>2622</v>
          </cell>
          <cell r="B9">
            <v>42</v>
          </cell>
          <cell r="C9" t="str">
            <v>C-11</v>
          </cell>
          <cell r="D9">
            <v>52012</v>
          </cell>
          <cell r="E9" t="str">
            <v>ジェイパーク永田町</v>
          </cell>
          <cell r="F9">
            <v>301</v>
          </cell>
          <cell r="G9" t="str">
            <v>Rent</v>
          </cell>
          <cell r="H9">
            <v>40.299999999999997</v>
          </cell>
          <cell r="I9">
            <v>12.191000000000001</v>
          </cell>
          <cell r="J9" t="str">
            <v>One-Room</v>
          </cell>
          <cell r="K9" t="str">
            <v>1K</v>
          </cell>
          <cell r="M9">
            <v>1</v>
          </cell>
          <cell r="N9" t="str">
            <v/>
          </cell>
          <cell r="O9" t="str">
            <v/>
          </cell>
          <cell r="P9" t="str">
            <v/>
          </cell>
          <cell r="Q9" t="str">
            <v/>
          </cell>
          <cell r="R9" t="str">
            <v/>
          </cell>
          <cell r="S9">
            <v>40.299999999999997</v>
          </cell>
          <cell r="T9" t="str">
            <v/>
          </cell>
          <cell r="U9" t="str">
            <v/>
          </cell>
          <cell r="V9" t="str">
            <v/>
          </cell>
          <cell r="W9" t="str">
            <v/>
          </cell>
          <cell r="X9" t="str">
            <v/>
          </cell>
          <cell r="Y9" t="str">
            <v>住居</v>
          </cell>
          <cell r="AA9" t="str">
            <v>㈱ジョイント・レント</v>
          </cell>
          <cell r="AB9">
            <v>1</v>
          </cell>
          <cell r="AC9">
            <v>1</v>
          </cell>
          <cell r="AD9" t="str">
            <v/>
          </cell>
          <cell r="AE9" t="str">
            <v/>
          </cell>
          <cell r="AF9" t="str">
            <v/>
          </cell>
          <cell r="AG9" t="str">
            <v/>
          </cell>
          <cell r="AH9" t="str">
            <v/>
          </cell>
          <cell r="AI9">
            <v>40.299999999999997</v>
          </cell>
          <cell r="AJ9" t="str">
            <v/>
          </cell>
          <cell r="AK9" t="str">
            <v/>
          </cell>
          <cell r="AL9" t="str">
            <v/>
          </cell>
          <cell r="AM9" t="str">
            <v/>
          </cell>
          <cell r="AN9" t="str">
            <v/>
          </cell>
          <cell r="AO9">
            <v>37825</v>
          </cell>
          <cell r="AP9">
            <v>2</v>
          </cell>
          <cell r="AQ9">
            <v>37825</v>
          </cell>
          <cell r="AR9">
            <v>38555</v>
          </cell>
          <cell r="AU9">
            <v>37825</v>
          </cell>
          <cell r="AV9">
            <v>38162</v>
          </cell>
          <cell r="AY9" t="str">
            <v/>
          </cell>
          <cell r="AZ9" t="str">
            <v/>
          </cell>
          <cell r="BA9" t="str">
            <v/>
          </cell>
          <cell r="BB9">
            <v>195040</v>
          </cell>
          <cell r="BC9" t="str">
            <v/>
          </cell>
          <cell r="BD9">
            <v>15999</v>
          </cell>
          <cell r="BF9" t="str">
            <v/>
          </cell>
          <cell r="BG9" t="str">
            <v/>
          </cell>
          <cell r="BI9" t="str">
            <v/>
          </cell>
          <cell r="BK9" t="str">
            <v/>
          </cell>
          <cell r="BM9" t="str">
            <v/>
          </cell>
          <cell r="BO9" t="str">
            <v/>
          </cell>
          <cell r="BQ9" t="str">
            <v/>
          </cell>
          <cell r="BW9">
            <v>0</v>
          </cell>
          <cell r="BX9">
            <v>0</v>
          </cell>
          <cell r="BZ9" t="str">
            <v/>
          </cell>
          <cell r="CA9" t="str">
            <v/>
          </cell>
          <cell r="CC9" t="str">
            <v/>
          </cell>
          <cell r="CG9">
            <v>1</v>
          </cell>
          <cell r="CH9" t="str">
            <v>㈱ｼﾞｮｲﾝﾄ・ｱｾｯﾄﾏﾈｼﾞﾒﾝﾄ</v>
          </cell>
          <cell r="CI9">
            <v>0.03</v>
          </cell>
          <cell r="CM9">
            <v>0</v>
          </cell>
          <cell r="CN9">
            <v>0</v>
          </cell>
          <cell r="CO9">
            <v>0</v>
          </cell>
          <cell r="CP9">
            <v>0</v>
          </cell>
          <cell r="CR9">
            <v>0</v>
          </cell>
          <cell r="CS9">
            <v>0</v>
          </cell>
          <cell r="CT9">
            <v>0</v>
          </cell>
          <cell r="CU9" t="str">
            <v/>
          </cell>
          <cell r="CW9">
            <v>0</v>
          </cell>
          <cell r="CX9">
            <v>0</v>
          </cell>
          <cell r="CY9">
            <v>0</v>
          </cell>
          <cell r="CZ9">
            <v>0</v>
          </cell>
          <cell r="DB9" t="str">
            <v/>
          </cell>
          <cell r="DC9" t="str">
            <v/>
          </cell>
          <cell r="DD9" t="str">
            <v/>
          </cell>
          <cell r="DE9" t="str">
            <v/>
          </cell>
          <cell r="DF9" t="str">
            <v/>
          </cell>
          <cell r="DG9" t="str">
            <v/>
          </cell>
          <cell r="DH9" t="str">
            <v/>
          </cell>
          <cell r="DI9" t="str">
            <v/>
          </cell>
          <cell r="DJ9" t="str">
            <v/>
          </cell>
          <cell r="DK9" t="str">
            <v/>
          </cell>
          <cell r="DL9" t="str">
            <v/>
          </cell>
          <cell r="DM9" t="str">
            <v/>
          </cell>
          <cell r="DO9" t="str">
            <v/>
          </cell>
          <cell r="DP9" t="str">
            <v/>
          </cell>
          <cell r="DQ9" t="str">
            <v/>
          </cell>
          <cell r="DR9" t="str">
            <v/>
          </cell>
          <cell r="DS9" t="str">
            <v/>
          </cell>
          <cell r="DT9" t="str">
            <v/>
          </cell>
          <cell r="DU9" t="str">
            <v/>
          </cell>
          <cell r="DV9" t="str">
            <v/>
          </cell>
          <cell r="DW9" t="str">
            <v/>
          </cell>
          <cell r="DX9" t="str">
            <v/>
          </cell>
          <cell r="DY9" t="str">
            <v/>
          </cell>
          <cell r="DZ9" t="str">
            <v/>
          </cell>
        </row>
        <row r="10">
          <cell r="A10">
            <v>2623</v>
          </cell>
          <cell r="B10">
            <v>42</v>
          </cell>
          <cell r="C10" t="str">
            <v>C-11</v>
          </cell>
          <cell r="D10">
            <v>52012</v>
          </cell>
          <cell r="E10" t="str">
            <v>ジェイパーク永田町</v>
          </cell>
          <cell r="F10">
            <v>302</v>
          </cell>
          <cell r="G10" t="str">
            <v>Rent</v>
          </cell>
          <cell r="H10">
            <v>47.81</v>
          </cell>
          <cell r="I10">
            <v>14.462999999999999</v>
          </cell>
          <cell r="J10" t="str">
            <v>One-Room</v>
          </cell>
          <cell r="K10" t="str">
            <v>1K</v>
          </cell>
          <cell r="M10">
            <v>1</v>
          </cell>
          <cell r="N10" t="str">
            <v/>
          </cell>
          <cell r="O10" t="str">
            <v/>
          </cell>
          <cell r="P10" t="str">
            <v/>
          </cell>
          <cell r="Q10" t="str">
            <v/>
          </cell>
          <cell r="R10" t="str">
            <v/>
          </cell>
          <cell r="S10">
            <v>47.81</v>
          </cell>
          <cell r="T10" t="str">
            <v/>
          </cell>
          <cell r="U10" t="str">
            <v/>
          </cell>
          <cell r="V10" t="str">
            <v/>
          </cell>
          <cell r="W10" t="str">
            <v/>
          </cell>
          <cell r="X10" t="str">
            <v/>
          </cell>
          <cell r="Y10" t="str">
            <v>住居</v>
          </cell>
          <cell r="AA10" t="str">
            <v>村田　雪夫</v>
          </cell>
          <cell r="AB10">
            <v>1</v>
          </cell>
          <cell r="AC10">
            <v>1</v>
          </cell>
          <cell r="AD10" t="str">
            <v/>
          </cell>
          <cell r="AE10" t="str">
            <v/>
          </cell>
          <cell r="AF10" t="str">
            <v/>
          </cell>
          <cell r="AG10" t="str">
            <v/>
          </cell>
          <cell r="AH10" t="str">
            <v/>
          </cell>
          <cell r="AI10">
            <v>47.81</v>
          </cell>
          <cell r="AJ10" t="str">
            <v/>
          </cell>
          <cell r="AK10" t="str">
            <v/>
          </cell>
          <cell r="AL10" t="str">
            <v/>
          </cell>
          <cell r="AM10" t="str">
            <v/>
          </cell>
          <cell r="AN10" t="str">
            <v/>
          </cell>
          <cell r="AO10">
            <v>38052</v>
          </cell>
          <cell r="AP10">
            <v>2</v>
          </cell>
          <cell r="AQ10">
            <v>38052</v>
          </cell>
          <cell r="AR10">
            <v>38781</v>
          </cell>
          <cell r="AU10">
            <v>38052</v>
          </cell>
          <cell r="AV10">
            <v>38162</v>
          </cell>
          <cell r="AY10" t="str">
            <v/>
          </cell>
          <cell r="AZ10" t="str">
            <v/>
          </cell>
          <cell r="BA10" t="str">
            <v/>
          </cell>
          <cell r="BB10">
            <v>254000</v>
          </cell>
          <cell r="BC10" t="str">
            <v/>
          </cell>
          <cell r="BD10">
            <v>17562</v>
          </cell>
          <cell r="BF10" t="str">
            <v/>
          </cell>
          <cell r="BG10" t="str">
            <v/>
          </cell>
          <cell r="BI10" t="str">
            <v/>
          </cell>
          <cell r="BK10" t="str">
            <v/>
          </cell>
          <cell r="BM10" t="str">
            <v/>
          </cell>
          <cell r="BO10" t="str">
            <v/>
          </cell>
          <cell r="BQ10" t="str">
            <v/>
          </cell>
          <cell r="BW10">
            <v>0</v>
          </cell>
          <cell r="BX10">
            <v>0</v>
          </cell>
          <cell r="BZ10" t="str">
            <v/>
          </cell>
          <cell r="CA10" t="str">
            <v/>
          </cell>
          <cell r="CC10" t="str">
            <v/>
          </cell>
          <cell r="CG10">
            <v>1</v>
          </cell>
          <cell r="CH10" t="str">
            <v>㈱ｼﾞｮｲﾝﾄ・ｱｾｯﾄﾏﾈｼﾞﾒﾝﾄ</v>
          </cell>
          <cell r="CI10">
            <v>0.03</v>
          </cell>
          <cell r="CL10" t="str">
            <v>鍵交換代：\18,900　徴収済</v>
          </cell>
          <cell r="CM10">
            <v>0</v>
          </cell>
          <cell r="CN10">
            <v>0</v>
          </cell>
          <cell r="CO10">
            <v>0</v>
          </cell>
          <cell r="CP10">
            <v>0</v>
          </cell>
          <cell r="CR10">
            <v>0</v>
          </cell>
          <cell r="CS10">
            <v>0</v>
          </cell>
          <cell r="CT10">
            <v>0</v>
          </cell>
          <cell r="CU10" t="str">
            <v/>
          </cell>
          <cell r="CW10">
            <v>0</v>
          </cell>
          <cell r="CX10">
            <v>0</v>
          </cell>
          <cell r="CY10">
            <v>0</v>
          </cell>
          <cell r="CZ10">
            <v>0</v>
          </cell>
          <cell r="DB10" t="str">
            <v/>
          </cell>
          <cell r="DC10" t="str">
            <v/>
          </cell>
          <cell r="DD10" t="str">
            <v/>
          </cell>
          <cell r="DE10" t="str">
            <v/>
          </cell>
          <cell r="DF10" t="str">
            <v/>
          </cell>
          <cell r="DG10" t="str">
            <v/>
          </cell>
          <cell r="DH10" t="str">
            <v/>
          </cell>
          <cell r="DI10" t="str">
            <v/>
          </cell>
          <cell r="DJ10" t="str">
            <v/>
          </cell>
          <cell r="DK10" t="str">
            <v/>
          </cell>
          <cell r="DL10" t="str">
            <v/>
          </cell>
          <cell r="DM10" t="str">
            <v/>
          </cell>
          <cell r="DO10" t="str">
            <v/>
          </cell>
          <cell r="DP10" t="str">
            <v/>
          </cell>
          <cell r="DQ10" t="str">
            <v/>
          </cell>
          <cell r="DR10" t="str">
            <v/>
          </cell>
          <cell r="DS10" t="str">
            <v/>
          </cell>
          <cell r="DT10" t="str">
            <v/>
          </cell>
          <cell r="DU10" t="str">
            <v/>
          </cell>
          <cell r="DV10" t="str">
            <v/>
          </cell>
          <cell r="DW10" t="str">
            <v/>
          </cell>
          <cell r="DX10" t="str">
            <v/>
          </cell>
          <cell r="DY10" t="str">
            <v/>
          </cell>
          <cell r="DZ10" t="str">
            <v/>
          </cell>
        </row>
        <row r="11">
          <cell r="A11">
            <v>2624</v>
          </cell>
          <cell r="B11">
            <v>42</v>
          </cell>
          <cell r="C11" t="str">
            <v>C-11</v>
          </cell>
          <cell r="D11">
            <v>52012</v>
          </cell>
          <cell r="E11" t="str">
            <v>ジェイパーク永田町</v>
          </cell>
          <cell r="F11">
            <v>303</v>
          </cell>
          <cell r="G11" t="str">
            <v>Rent</v>
          </cell>
          <cell r="H11">
            <v>40.65</v>
          </cell>
          <cell r="I11">
            <v>12.297000000000001</v>
          </cell>
          <cell r="J11" t="str">
            <v>One-Room</v>
          </cell>
          <cell r="K11" t="str">
            <v>1K</v>
          </cell>
          <cell r="M11">
            <v>1</v>
          </cell>
          <cell r="N11" t="str">
            <v/>
          </cell>
          <cell r="O11" t="str">
            <v/>
          </cell>
          <cell r="P11" t="str">
            <v/>
          </cell>
          <cell r="Q11" t="str">
            <v/>
          </cell>
          <cell r="R11" t="str">
            <v/>
          </cell>
          <cell r="S11">
            <v>40.65</v>
          </cell>
          <cell r="T11" t="str">
            <v/>
          </cell>
          <cell r="U11" t="str">
            <v/>
          </cell>
          <cell r="V11" t="str">
            <v/>
          </cell>
          <cell r="W11" t="str">
            <v/>
          </cell>
          <cell r="X11" t="str">
            <v/>
          </cell>
          <cell r="Y11" t="str">
            <v>住居</v>
          </cell>
          <cell r="AA11" t="str">
            <v>㈱ジョイント・レント</v>
          </cell>
          <cell r="AB11">
            <v>1</v>
          </cell>
          <cell r="AC11">
            <v>1</v>
          </cell>
          <cell r="AD11" t="str">
            <v/>
          </cell>
          <cell r="AE11" t="str">
            <v/>
          </cell>
          <cell r="AF11" t="str">
            <v/>
          </cell>
          <cell r="AG11" t="str">
            <v/>
          </cell>
          <cell r="AH11" t="str">
            <v/>
          </cell>
          <cell r="AI11">
            <v>40.65</v>
          </cell>
          <cell r="AJ11" t="str">
            <v/>
          </cell>
          <cell r="AK11" t="str">
            <v/>
          </cell>
          <cell r="AL11" t="str">
            <v/>
          </cell>
          <cell r="AM11" t="str">
            <v/>
          </cell>
          <cell r="AN11" t="str">
            <v/>
          </cell>
          <cell r="AO11">
            <v>37842</v>
          </cell>
          <cell r="AP11">
            <v>2</v>
          </cell>
          <cell r="AQ11">
            <v>37842</v>
          </cell>
          <cell r="AR11">
            <v>38572</v>
          </cell>
          <cell r="AU11">
            <v>37842</v>
          </cell>
          <cell r="AV11">
            <v>38162</v>
          </cell>
          <cell r="AY11" t="str">
            <v/>
          </cell>
          <cell r="AZ11" t="str">
            <v/>
          </cell>
          <cell r="BA11" t="str">
            <v/>
          </cell>
          <cell r="BB11">
            <v>196800</v>
          </cell>
          <cell r="BC11" t="str">
            <v/>
          </cell>
          <cell r="BD11">
            <v>16004</v>
          </cell>
          <cell r="BF11" t="str">
            <v/>
          </cell>
          <cell r="BG11" t="str">
            <v/>
          </cell>
          <cell r="BI11" t="str">
            <v/>
          </cell>
          <cell r="BK11" t="str">
            <v/>
          </cell>
          <cell r="BM11" t="str">
            <v/>
          </cell>
          <cell r="BO11" t="str">
            <v/>
          </cell>
          <cell r="BQ11" t="str">
            <v/>
          </cell>
          <cell r="BW11">
            <v>0</v>
          </cell>
          <cell r="BX11">
            <v>0</v>
          </cell>
          <cell r="BZ11" t="str">
            <v/>
          </cell>
          <cell r="CA11" t="str">
            <v/>
          </cell>
          <cell r="CC11" t="str">
            <v/>
          </cell>
          <cell r="CG11">
            <v>1</v>
          </cell>
          <cell r="CH11" t="str">
            <v>㈱ｼﾞｮｲﾝﾄ・ｱｾｯﾄﾏﾈｼﾞﾒﾝﾄ</v>
          </cell>
          <cell r="CI11">
            <v>0.03</v>
          </cell>
          <cell r="CM11">
            <v>0</v>
          </cell>
          <cell r="CN11">
            <v>0</v>
          </cell>
          <cell r="CO11">
            <v>0</v>
          </cell>
          <cell r="CP11">
            <v>0</v>
          </cell>
          <cell r="CR11">
            <v>0</v>
          </cell>
          <cell r="CS11">
            <v>0</v>
          </cell>
          <cell r="CT11">
            <v>0</v>
          </cell>
          <cell r="CU11" t="str">
            <v/>
          </cell>
          <cell r="CW11">
            <v>0</v>
          </cell>
          <cell r="CX11">
            <v>0</v>
          </cell>
          <cell r="CY11">
            <v>0</v>
          </cell>
          <cell r="CZ11">
            <v>0</v>
          </cell>
          <cell r="DB11" t="str">
            <v/>
          </cell>
          <cell r="DC11" t="str">
            <v/>
          </cell>
          <cell r="DD11" t="str">
            <v/>
          </cell>
          <cell r="DE11" t="str">
            <v/>
          </cell>
          <cell r="DF11" t="str">
            <v/>
          </cell>
          <cell r="DG11" t="str">
            <v/>
          </cell>
          <cell r="DH11" t="str">
            <v/>
          </cell>
          <cell r="DI11" t="str">
            <v/>
          </cell>
          <cell r="DJ11" t="str">
            <v/>
          </cell>
          <cell r="DK11" t="str">
            <v/>
          </cell>
          <cell r="DL11" t="str">
            <v/>
          </cell>
          <cell r="DM11" t="str">
            <v/>
          </cell>
          <cell r="DO11" t="str">
            <v/>
          </cell>
          <cell r="DP11" t="str">
            <v/>
          </cell>
          <cell r="DQ11" t="str">
            <v/>
          </cell>
          <cell r="DR11" t="str">
            <v/>
          </cell>
          <cell r="DS11" t="str">
            <v/>
          </cell>
          <cell r="DT11" t="str">
            <v/>
          </cell>
          <cell r="DU11" t="str">
            <v/>
          </cell>
          <cell r="DV11" t="str">
            <v/>
          </cell>
          <cell r="DW11" t="str">
            <v/>
          </cell>
          <cell r="DX11" t="str">
            <v/>
          </cell>
          <cell r="DY11" t="str">
            <v/>
          </cell>
          <cell r="DZ11" t="str">
            <v/>
          </cell>
        </row>
        <row r="12">
          <cell r="A12">
            <v>2625</v>
          </cell>
          <cell r="B12">
            <v>42</v>
          </cell>
          <cell r="C12" t="str">
            <v>C-11</v>
          </cell>
          <cell r="D12">
            <v>52012</v>
          </cell>
          <cell r="E12" t="str">
            <v>ジェイパーク永田町</v>
          </cell>
          <cell r="F12">
            <v>401</v>
          </cell>
          <cell r="G12" t="str">
            <v>Rent</v>
          </cell>
          <cell r="H12">
            <v>40.299999999999997</v>
          </cell>
          <cell r="I12">
            <v>12.191000000000001</v>
          </cell>
          <cell r="J12" t="str">
            <v>One-Room</v>
          </cell>
          <cell r="K12" t="str">
            <v>1K</v>
          </cell>
          <cell r="M12">
            <v>1</v>
          </cell>
          <cell r="N12" t="str">
            <v/>
          </cell>
          <cell r="O12" t="str">
            <v/>
          </cell>
          <cell r="P12" t="str">
            <v/>
          </cell>
          <cell r="Q12" t="str">
            <v/>
          </cell>
          <cell r="R12" t="str">
            <v/>
          </cell>
          <cell r="S12">
            <v>40.299999999999997</v>
          </cell>
          <cell r="T12" t="str">
            <v/>
          </cell>
          <cell r="U12" t="str">
            <v/>
          </cell>
          <cell r="V12" t="str">
            <v/>
          </cell>
          <cell r="W12" t="str">
            <v/>
          </cell>
          <cell r="X12" t="str">
            <v/>
          </cell>
          <cell r="Y12" t="str">
            <v>住居</v>
          </cell>
          <cell r="AA12" t="str">
            <v>㈱ジョイント・レント</v>
          </cell>
          <cell r="AB12">
            <v>1</v>
          </cell>
          <cell r="AC12">
            <v>1</v>
          </cell>
          <cell r="AD12" t="str">
            <v/>
          </cell>
          <cell r="AE12" t="str">
            <v/>
          </cell>
          <cell r="AF12" t="str">
            <v/>
          </cell>
          <cell r="AG12" t="str">
            <v/>
          </cell>
          <cell r="AH12" t="str">
            <v/>
          </cell>
          <cell r="AI12">
            <v>40.299999999999997</v>
          </cell>
          <cell r="AJ12" t="str">
            <v/>
          </cell>
          <cell r="AK12" t="str">
            <v/>
          </cell>
          <cell r="AL12" t="str">
            <v/>
          </cell>
          <cell r="AM12" t="str">
            <v/>
          </cell>
          <cell r="AN12" t="str">
            <v/>
          </cell>
          <cell r="AO12">
            <v>37865</v>
          </cell>
          <cell r="AP12">
            <v>2</v>
          </cell>
          <cell r="AQ12">
            <v>37865</v>
          </cell>
          <cell r="AR12">
            <v>38595</v>
          </cell>
          <cell r="AU12">
            <v>37865</v>
          </cell>
          <cell r="AV12">
            <v>38162</v>
          </cell>
          <cell r="AY12" t="str">
            <v/>
          </cell>
          <cell r="AZ12" t="str">
            <v/>
          </cell>
          <cell r="BA12" t="str">
            <v/>
          </cell>
          <cell r="BB12">
            <v>195040</v>
          </cell>
          <cell r="BC12" t="str">
            <v/>
          </cell>
          <cell r="BD12">
            <v>15999</v>
          </cell>
          <cell r="BF12" t="str">
            <v/>
          </cell>
          <cell r="BG12" t="str">
            <v/>
          </cell>
          <cell r="BI12" t="str">
            <v/>
          </cell>
          <cell r="BK12" t="str">
            <v/>
          </cell>
          <cell r="BM12" t="str">
            <v/>
          </cell>
          <cell r="BO12" t="str">
            <v/>
          </cell>
          <cell r="BQ12" t="str">
            <v/>
          </cell>
          <cell r="BW12">
            <v>0</v>
          </cell>
          <cell r="BX12">
            <v>0</v>
          </cell>
          <cell r="BZ12" t="str">
            <v/>
          </cell>
          <cell r="CA12" t="str">
            <v/>
          </cell>
          <cell r="CC12" t="str">
            <v/>
          </cell>
          <cell r="CG12">
            <v>1</v>
          </cell>
          <cell r="CH12" t="str">
            <v>㈱ｼﾞｮｲﾝﾄ・ｱｾｯﾄﾏﾈｼﾞﾒﾝﾄ</v>
          </cell>
          <cell r="CI12">
            <v>0.03</v>
          </cell>
          <cell r="CM12">
            <v>0</v>
          </cell>
          <cell r="CN12">
            <v>0</v>
          </cell>
          <cell r="CO12">
            <v>0</v>
          </cell>
          <cell r="CP12">
            <v>0</v>
          </cell>
          <cell r="CR12">
            <v>0</v>
          </cell>
          <cell r="CS12">
            <v>0</v>
          </cell>
          <cell r="CT12">
            <v>0</v>
          </cell>
          <cell r="CU12" t="str">
            <v/>
          </cell>
          <cell r="CW12">
            <v>0</v>
          </cell>
          <cell r="CX12">
            <v>0</v>
          </cell>
          <cell r="CY12">
            <v>0</v>
          </cell>
          <cell r="CZ12">
            <v>0</v>
          </cell>
          <cell r="DB12" t="str">
            <v/>
          </cell>
          <cell r="DC12" t="str">
            <v/>
          </cell>
          <cell r="DD12" t="str">
            <v/>
          </cell>
          <cell r="DE12" t="str">
            <v/>
          </cell>
          <cell r="DF12" t="str">
            <v/>
          </cell>
          <cell r="DG12" t="str">
            <v/>
          </cell>
          <cell r="DH12" t="str">
            <v/>
          </cell>
          <cell r="DI12" t="str">
            <v/>
          </cell>
          <cell r="DJ12" t="str">
            <v/>
          </cell>
          <cell r="DK12" t="str">
            <v/>
          </cell>
          <cell r="DL12" t="str">
            <v/>
          </cell>
          <cell r="DM12" t="str">
            <v/>
          </cell>
          <cell r="DO12" t="str">
            <v/>
          </cell>
          <cell r="DP12" t="str">
            <v/>
          </cell>
          <cell r="DQ12" t="str">
            <v/>
          </cell>
          <cell r="DR12" t="str">
            <v/>
          </cell>
          <cell r="DS12" t="str">
            <v/>
          </cell>
          <cell r="DT12" t="str">
            <v/>
          </cell>
          <cell r="DU12" t="str">
            <v/>
          </cell>
          <cell r="DV12" t="str">
            <v/>
          </cell>
          <cell r="DW12" t="str">
            <v/>
          </cell>
          <cell r="DX12" t="str">
            <v/>
          </cell>
          <cell r="DY12" t="str">
            <v/>
          </cell>
          <cell r="DZ12" t="str">
            <v/>
          </cell>
        </row>
        <row r="13">
          <cell r="A13">
            <v>2626</v>
          </cell>
          <cell r="B13">
            <v>42</v>
          </cell>
          <cell r="C13" t="str">
            <v>C-11</v>
          </cell>
          <cell r="D13">
            <v>52012</v>
          </cell>
          <cell r="E13" t="str">
            <v>ジェイパーク永田町</v>
          </cell>
          <cell r="F13">
            <v>402</v>
          </cell>
          <cell r="G13" t="str">
            <v>Rent</v>
          </cell>
          <cell r="H13">
            <v>47.81</v>
          </cell>
          <cell r="I13">
            <v>14.462999999999999</v>
          </cell>
          <cell r="J13" t="str">
            <v>One-Room</v>
          </cell>
          <cell r="K13" t="str">
            <v>1K</v>
          </cell>
          <cell r="M13">
            <v>1</v>
          </cell>
          <cell r="N13" t="str">
            <v/>
          </cell>
          <cell r="O13" t="str">
            <v/>
          </cell>
          <cell r="P13" t="str">
            <v/>
          </cell>
          <cell r="Q13" t="str">
            <v/>
          </cell>
          <cell r="R13" t="str">
            <v/>
          </cell>
          <cell r="S13">
            <v>47.81</v>
          </cell>
          <cell r="T13" t="str">
            <v/>
          </cell>
          <cell r="U13" t="str">
            <v/>
          </cell>
          <cell r="V13" t="str">
            <v/>
          </cell>
          <cell r="W13" t="str">
            <v/>
          </cell>
          <cell r="X13" t="str">
            <v/>
          </cell>
          <cell r="Y13" t="str">
            <v>住居</v>
          </cell>
          <cell r="AA13" t="str">
            <v>(株)テイクナイン</v>
          </cell>
          <cell r="AB13">
            <v>1</v>
          </cell>
          <cell r="AC13">
            <v>1</v>
          </cell>
          <cell r="AD13" t="str">
            <v/>
          </cell>
          <cell r="AE13" t="str">
            <v/>
          </cell>
          <cell r="AF13" t="str">
            <v/>
          </cell>
          <cell r="AG13" t="str">
            <v/>
          </cell>
          <cell r="AH13" t="str">
            <v/>
          </cell>
          <cell r="AI13">
            <v>47.81</v>
          </cell>
          <cell r="AJ13" t="str">
            <v/>
          </cell>
          <cell r="AK13" t="str">
            <v/>
          </cell>
          <cell r="AL13" t="str">
            <v/>
          </cell>
          <cell r="AM13" t="str">
            <v/>
          </cell>
          <cell r="AN13" t="str">
            <v/>
          </cell>
          <cell r="AO13">
            <v>38071</v>
          </cell>
          <cell r="AP13">
            <v>2</v>
          </cell>
          <cell r="AQ13">
            <v>38071</v>
          </cell>
          <cell r="AR13">
            <v>38800</v>
          </cell>
          <cell r="AU13">
            <v>38071</v>
          </cell>
          <cell r="AV13">
            <v>38162</v>
          </cell>
          <cell r="AW13">
            <v>38260</v>
          </cell>
          <cell r="AX13">
            <v>38291</v>
          </cell>
          <cell r="AY13" t="str">
            <v/>
          </cell>
          <cell r="AZ13">
            <v>1</v>
          </cell>
          <cell r="BA13" t="str">
            <v/>
          </cell>
          <cell r="BB13">
            <v>256000</v>
          </cell>
          <cell r="BC13" t="str">
            <v/>
          </cell>
          <cell r="BD13">
            <v>17700</v>
          </cell>
          <cell r="BF13" t="str">
            <v/>
          </cell>
          <cell r="BG13" t="str">
            <v/>
          </cell>
          <cell r="BI13" t="str">
            <v/>
          </cell>
          <cell r="BK13" t="str">
            <v/>
          </cell>
          <cell r="BM13" t="str">
            <v/>
          </cell>
          <cell r="BO13" t="str">
            <v/>
          </cell>
          <cell r="BQ13" t="str">
            <v/>
          </cell>
          <cell r="BW13">
            <v>0</v>
          </cell>
          <cell r="BX13">
            <v>0</v>
          </cell>
          <cell r="BZ13" t="str">
            <v/>
          </cell>
          <cell r="CA13" t="str">
            <v/>
          </cell>
          <cell r="CC13" t="str">
            <v/>
          </cell>
          <cell r="CG13">
            <v>1</v>
          </cell>
          <cell r="CH13" t="str">
            <v>㈱ｼﾞｮｲﾝﾄ・ｱｾｯﾄﾏﾈｼﾞﾒﾝﾄ</v>
          </cell>
          <cell r="CI13">
            <v>0.03</v>
          </cell>
          <cell r="CL13" t="str">
            <v>鍵交換代：\18,900　徴収済</v>
          </cell>
          <cell r="CM13">
            <v>0</v>
          </cell>
          <cell r="CN13">
            <v>0</v>
          </cell>
          <cell r="CO13">
            <v>0</v>
          </cell>
          <cell r="CP13">
            <v>0</v>
          </cell>
          <cell r="CR13">
            <v>0</v>
          </cell>
          <cell r="CS13">
            <v>0</v>
          </cell>
          <cell r="CT13">
            <v>0</v>
          </cell>
          <cell r="CU13" t="str">
            <v/>
          </cell>
          <cell r="CW13">
            <v>0</v>
          </cell>
          <cell r="CX13">
            <v>0</v>
          </cell>
          <cell r="CY13">
            <v>0</v>
          </cell>
          <cell r="CZ13">
            <v>0</v>
          </cell>
          <cell r="DB13" t="str">
            <v/>
          </cell>
          <cell r="DC13" t="str">
            <v/>
          </cell>
          <cell r="DD13" t="str">
            <v/>
          </cell>
          <cell r="DE13" t="str">
            <v/>
          </cell>
          <cell r="DF13" t="str">
            <v/>
          </cell>
          <cell r="DG13" t="str">
            <v/>
          </cell>
          <cell r="DH13" t="str">
            <v/>
          </cell>
          <cell r="DI13" t="str">
            <v/>
          </cell>
          <cell r="DJ13" t="str">
            <v/>
          </cell>
          <cell r="DK13" t="str">
            <v/>
          </cell>
          <cell r="DL13" t="str">
            <v/>
          </cell>
          <cell r="DM13" t="str">
            <v/>
          </cell>
          <cell r="DO13" t="str">
            <v/>
          </cell>
          <cell r="DP13" t="str">
            <v/>
          </cell>
          <cell r="DQ13" t="str">
            <v/>
          </cell>
          <cell r="DR13" t="str">
            <v/>
          </cell>
          <cell r="DS13" t="str">
            <v/>
          </cell>
          <cell r="DT13" t="str">
            <v/>
          </cell>
          <cell r="DU13" t="str">
            <v/>
          </cell>
          <cell r="DV13" t="str">
            <v/>
          </cell>
          <cell r="DW13" t="str">
            <v/>
          </cell>
          <cell r="DX13" t="str">
            <v/>
          </cell>
          <cell r="DY13" t="str">
            <v/>
          </cell>
          <cell r="DZ13" t="str">
            <v/>
          </cell>
        </row>
        <row r="14">
          <cell r="A14">
            <v>2627</v>
          </cell>
          <cell r="B14">
            <v>42</v>
          </cell>
          <cell r="C14" t="str">
            <v>C-11</v>
          </cell>
          <cell r="D14">
            <v>52012</v>
          </cell>
          <cell r="E14" t="str">
            <v>ジェイパーク永田町</v>
          </cell>
          <cell r="F14">
            <v>403</v>
          </cell>
          <cell r="G14" t="str">
            <v>Rent</v>
          </cell>
          <cell r="H14">
            <v>40.65</v>
          </cell>
          <cell r="I14">
            <v>12.297000000000001</v>
          </cell>
          <cell r="J14" t="str">
            <v>One-Room</v>
          </cell>
          <cell r="K14" t="str">
            <v>1K</v>
          </cell>
          <cell r="M14">
            <v>1</v>
          </cell>
          <cell r="N14" t="str">
            <v/>
          </cell>
          <cell r="O14" t="str">
            <v/>
          </cell>
          <cell r="P14" t="str">
            <v/>
          </cell>
          <cell r="Q14" t="str">
            <v/>
          </cell>
          <cell r="R14" t="str">
            <v/>
          </cell>
          <cell r="S14">
            <v>40.65</v>
          </cell>
          <cell r="T14" t="str">
            <v/>
          </cell>
          <cell r="U14" t="str">
            <v/>
          </cell>
          <cell r="V14" t="str">
            <v/>
          </cell>
          <cell r="W14" t="str">
            <v/>
          </cell>
          <cell r="X14" t="str">
            <v/>
          </cell>
          <cell r="Y14" t="str">
            <v>住居</v>
          </cell>
          <cell r="AA14" t="str">
            <v>㈱ジョイント・レント</v>
          </cell>
          <cell r="AB14">
            <v>1</v>
          </cell>
          <cell r="AC14">
            <v>1</v>
          </cell>
          <cell r="AD14" t="str">
            <v/>
          </cell>
          <cell r="AE14" t="str">
            <v/>
          </cell>
          <cell r="AF14" t="str">
            <v/>
          </cell>
          <cell r="AG14" t="str">
            <v/>
          </cell>
          <cell r="AH14" t="str">
            <v/>
          </cell>
          <cell r="AI14">
            <v>40.65</v>
          </cell>
          <cell r="AJ14" t="str">
            <v/>
          </cell>
          <cell r="AK14" t="str">
            <v/>
          </cell>
          <cell r="AL14" t="str">
            <v/>
          </cell>
          <cell r="AM14" t="str">
            <v/>
          </cell>
          <cell r="AN14" t="str">
            <v/>
          </cell>
          <cell r="AO14">
            <v>37931</v>
          </cell>
          <cell r="AP14">
            <v>2</v>
          </cell>
          <cell r="AQ14">
            <v>37931</v>
          </cell>
          <cell r="AR14">
            <v>38661</v>
          </cell>
          <cell r="AU14">
            <v>37931</v>
          </cell>
          <cell r="AV14">
            <v>38162</v>
          </cell>
          <cell r="AY14" t="str">
            <v/>
          </cell>
          <cell r="AZ14" t="str">
            <v/>
          </cell>
          <cell r="BA14" t="str">
            <v/>
          </cell>
          <cell r="BB14">
            <v>196800</v>
          </cell>
          <cell r="BC14" t="str">
            <v/>
          </cell>
          <cell r="BD14">
            <v>16004</v>
          </cell>
          <cell r="BF14" t="str">
            <v/>
          </cell>
          <cell r="BG14" t="str">
            <v/>
          </cell>
          <cell r="BI14" t="str">
            <v/>
          </cell>
          <cell r="BK14" t="str">
            <v/>
          </cell>
          <cell r="BM14" t="str">
            <v/>
          </cell>
          <cell r="BO14" t="str">
            <v/>
          </cell>
          <cell r="BQ14" t="str">
            <v/>
          </cell>
          <cell r="BW14">
            <v>0</v>
          </cell>
          <cell r="BX14">
            <v>0</v>
          </cell>
          <cell r="BZ14" t="str">
            <v/>
          </cell>
          <cell r="CA14" t="str">
            <v/>
          </cell>
          <cell r="CC14" t="str">
            <v/>
          </cell>
          <cell r="CG14">
            <v>1</v>
          </cell>
          <cell r="CH14" t="str">
            <v>㈱ｼﾞｮｲﾝﾄ・ｱｾｯﾄﾏﾈｼﾞﾒﾝﾄ</v>
          </cell>
          <cell r="CI14">
            <v>0.03</v>
          </cell>
          <cell r="CM14">
            <v>0</v>
          </cell>
          <cell r="CN14">
            <v>0</v>
          </cell>
          <cell r="CO14">
            <v>0</v>
          </cell>
          <cell r="CP14">
            <v>0</v>
          </cell>
          <cell r="CR14">
            <v>0</v>
          </cell>
          <cell r="CS14">
            <v>0</v>
          </cell>
          <cell r="CT14">
            <v>0</v>
          </cell>
          <cell r="CU14" t="str">
            <v/>
          </cell>
          <cell r="CW14">
            <v>0</v>
          </cell>
          <cell r="CX14">
            <v>0</v>
          </cell>
          <cell r="CY14">
            <v>0</v>
          </cell>
          <cell r="CZ14">
            <v>0</v>
          </cell>
          <cell r="DB14" t="str">
            <v/>
          </cell>
          <cell r="DC14" t="str">
            <v/>
          </cell>
          <cell r="DD14" t="str">
            <v/>
          </cell>
          <cell r="DE14" t="str">
            <v/>
          </cell>
          <cell r="DF14" t="str">
            <v/>
          </cell>
          <cell r="DG14" t="str">
            <v/>
          </cell>
          <cell r="DH14" t="str">
            <v/>
          </cell>
          <cell r="DI14" t="str">
            <v/>
          </cell>
          <cell r="DJ14" t="str">
            <v/>
          </cell>
          <cell r="DK14" t="str">
            <v/>
          </cell>
          <cell r="DL14" t="str">
            <v/>
          </cell>
          <cell r="DM14" t="str">
            <v/>
          </cell>
          <cell r="DO14" t="str">
            <v/>
          </cell>
          <cell r="DP14" t="str">
            <v/>
          </cell>
          <cell r="DQ14" t="str">
            <v/>
          </cell>
          <cell r="DR14" t="str">
            <v/>
          </cell>
          <cell r="DS14" t="str">
            <v/>
          </cell>
          <cell r="DT14" t="str">
            <v/>
          </cell>
          <cell r="DU14" t="str">
            <v/>
          </cell>
          <cell r="DV14" t="str">
            <v/>
          </cell>
          <cell r="DW14" t="str">
            <v/>
          </cell>
          <cell r="DX14" t="str">
            <v/>
          </cell>
          <cell r="DY14" t="str">
            <v/>
          </cell>
          <cell r="DZ14" t="str">
            <v/>
          </cell>
        </row>
        <row r="15">
          <cell r="A15">
            <v>2628</v>
          </cell>
          <cell r="B15">
            <v>42</v>
          </cell>
          <cell r="C15" t="str">
            <v>C-11</v>
          </cell>
          <cell r="D15">
            <v>52012</v>
          </cell>
          <cell r="E15" t="str">
            <v>ジェイパーク永田町</v>
          </cell>
          <cell r="F15">
            <v>501</v>
          </cell>
          <cell r="G15" t="str">
            <v>Rent</v>
          </cell>
          <cell r="H15">
            <v>40.299999999999997</v>
          </cell>
          <cell r="I15">
            <v>12.191000000000001</v>
          </cell>
          <cell r="J15" t="str">
            <v>One-Room</v>
          </cell>
          <cell r="K15" t="str">
            <v>1K</v>
          </cell>
          <cell r="M15">
            <v>1</v>
          </cell>
          <cell r="N15" t="str">
            <v/>
          </cell>
          <cell r="O15" t="str">
            <v/>
          </cell>
          <cell r="P15" t="str">
            <v/>
          </cell>
          <cell r="Q15" t="str">
            <v/>
          </cell>
          <cell r="R15" t="str">
            <v/>
          </cell>
          <cell r="S15">
            <v>40.299999999999997</v>
          </cell>
          <cell r="T15" t="str">
            <v/>
          </cell>
          <cell r="U15" t="str">
            <v/>
          </cell>
          <cell r="V15" t="str">
            <v/>
          </cell>
          <cell r="W15" t="str">
            <v/>
          </cell>
          <cell r="X15" t="str">
            <v/>
          </cell>
          <cell r="Y15" t="str">
            <v>住居</v>
          </cell>
          <cell r="AA15" t="str">
            <v>福山　恵一</v>
          </cell>
          <cell r="AB15">
            <v>1</v>
          </cell>
          <cell r="AC15">
            <v>1</v>
          </cell>
          <cell r="AD15" t="str">
            <v/>
          </cell>
          <cell r="AE15" t="str">
            <v/>
          </cell>
          <cell r="AF15" t="str">
            <v/>
          </cell>
          <cell r="AG15" t="str">
            <v/>
          </cell>
          <cell r="AH15" t="str">
            <v/>
          </cell>
          <cell r="AI15">
            <v>40.299999999999997</v>
          </cell>
          <cell r="AJ15" t="str">
            <v/>
          </cell>
          <cell r="AK15" t="str">
            <v/>
          </cell>
          <cell r="AL15" t="str">
            <v/>
          </cell>
          <cell r="AM15" t="str">
            <v/>
          </cell>
          <cell r="AN15" t="str">
            <v/>
          </cell>
          <cell r="AO15">
            <v>38033</v>
          </cell>
          <cell r="AP15">
            <v>2</v>
          </cell>
          <cell r="AQ15">
            <v>38033</v>
          </cell>
          <cell r="AR15">
            <v>38763</v>
          </cell>
          <cell r="AU15">
            <v>38033</v>
          </cell>
          <cell r="AV15">
            <v>38162</v>
          </cell>
          <cell r="AY15" t="str">
            <v/>
          </cell>
          <cell r="AZ15" t="str">
            <v/>
          </cell>
          <cell r="BA15" t="str">
            <v/>
          </cell>
          <cell r="BB15">
            <v>222000</v>
          </cell>
          <cell r="BC15" t="str">
            <v/>
          </cell>
          <cell r="BD15">
            <v>18210</v>
          </cell>
          <cell r="BF15" t="str">
            <v/>
          </cell>
          <cell r="BG15" t="str">
            <v/>
          </cell>
          <cell r="BI15" t="str">
            <v/>
          </cell>
          <cell r="BK15" t="str">
            <v/>
          </cell>
          <cell r="BM15" t="str">
            <v/>
          </cell>
          <cell r="BO15" t="str">
            <v/>
          </cell>
          <cell r="BQ15" t="str">
            <v/>
          </cell>
          <cell r="BW15">
            <v>0</v>
          </cell>
          <cell r="BX15">
            <v>0</v>
          </cell>
          <cell r="BZ15" t="str">
            <v/>
          </cell>
          <cell r="CA15" t="str">
            <v/>
          </cell>
          <cell r="CC15" t="str">
            <v/>
          </cell>
          <cell r="CG15">
            <v>1</v>
          </cell>
          <cell r="CH15" t="str">
            <v>㈱ｼﾞｮｲﾝﾄ・ｱｾｯﾄﾏﾈｼﾞﾒﾝﾄ</v>
          </cell>
          <cell r="CI15">
            <v>0.03</v>
          </cell>
          <cell r="CL15" t="str">
            <v>鍵交換代：\18,900　徴収済</v>
          </cell>
          <cell r="CM15">
            <v>0</v>
          </cell>
          <cell r="CN15">
            <v>0</v>
          </cell>
          <cell r="CO15">
            <v>0</v>
          </cell>
          <cell r="CP15">
            <v>0</v>
          </cell>
          <cell r="CR15">
            <v>0</v>
          </cell>
          <cell r="CS15">
            <v>0</v>
          </cell>
          <cell r="CT15">
            <v>0</v>
          </cell>
          <cell r="CU15" t="str">
            <v/>
          </cell>
          <cell r="CW15">
            <v>0</v>
          </cell>
          <cell r="CX15">
            <v>0</v>
          </cell>
          <cell r="CY15">
            <v>0</v>
          </cell>
          <cell r="CZ15">
            <v>0</v>
          </cell>
          <cell r="DB15" t="str">
            <v/>
          </cell>
          <cell r="DC15" t="str">
            <v/>
          </cell>
          <cell r="DD15" t="str">
            <v/>
          </cell>
          <cell r="DE15" t="str">
            <v/>
          </cell>
          <cell r="DF15" t="str">
            <v/>
          </cell>
          <cell r="DG15" t="str">
            <v/>
          </cell>
          <cell r="DH15" t="str">
            <v/>
          </cell>
          <cell r="DI15" t="str">
            <v/>
          </cell>
          <cell r="DJ15" t="str">
            <v/>
          </cell>
          <cell r="DK15" t="str">
            <v/>
          </cell>
          <cell r="DL15" t="str">
            <v/>
          </cell>
          <cell r="DM15" t="str">
            <v/>
          </cell>
          <cell r="DO15" t="str">
            <v/>
          </cell>
          <cell r="DP15" t="str">
            <v/>
          </cell>
          <cell r="DQ15" t="str">
            <v/>
          </cell>
          <cell r="DR15" t="str">
            <v/>
          </cell>
          <cell r="DS15" t="str">
            <v/>
          </cell>
          <cell r="DT15" t="str">
            <v/>
          </cell>
          <cell r="DU15" t="str">
            <v/>
          </cell>
          <cell r="DV15" t="str">
            <v/>
          </cell>
          <cell r="DW15" t="str">
            <v/>
          </cell>
          <cell r="DX15" t="str">
            <v/>
          </cell>
          <cell r="DY15" t="str">
            <v/>
          </cell>
          <cell r="DZ15" t="str">
            <v/>
          </cell>
        </row>
        <row r="16">
          <cell r="A16">
            <v>2629</v>
          </cell>
          <cell r="B16">
            <v>42</v>
          </cell>
          <cell r="C16" t="str">
            <v>C-11</v>
          </cell>
          <cell r="D16">
            <v>52012</v>
          </cell>
          <cell r="E16" t="str">
            <v>ジェイパーク永田町</v>
          </cell>
          <cell r="F16">
            <v>502</v>
          </cell>
          <cell r="G16" t="str">
            <v>Rent</v>
          </cell>
          <cell r="H16">
            <v>47.81</v>
          </cell>
          <cell r="I16">
            <v>14.462999999999999</v>
          </cell>
          <cell r="J16" t="str">
            <v>One-Room</v>
          </cell>
          <cell r="K16" t="str">
            <v>1K</v>
          </cell>
          <cell r="M16">
            <v>1</v>
          </cell>
          <cell r="N16" t="str">
            <v/>
          </cell>
          <cell r="O16" t="str">
            <v/>
          </cell>
          <cell r="P16" t="str">
            <v/>
          </cell>
          <cell r="Q16" t="str">
            <v/>
          </cell>
          <cell r="R16" t="str">
            <v/>
          </cell>
          <cell r="S16">
            <v>47.81</v>
          </cell>
          <cell r="T16" t="str">
            <v/>
          </cell>
          <cell r="U16" t="str">
            <v/>
          </cell>
          <cell r="V16" t="str">
            <v/>
          </cell>
          <cell r="W16" t="str">
            <v/>
          </cell>
          <cell r="X16" t="str">
            <v/>
          </cell>
          <cell r="Y16" t="str">
            <v>住居</v>
          </cell>
          <cell r="AA16" t="str">
            <v>渡邊　京子</v>
          </cell>
          <cell r="AB16">
            <v>1</v>
          </cell>
          <cell r="AC16">
            <v>1</v>
          </cell>
          <cell r="AD16" t="str">
            <v/>
          </cell>
          <cell r="AE16" t="str">
            <v/>
          </cell>
          <cell r="AF16" t="str">
            <v/>
          </cell>
          <cell r="AG16" t="str">
            <v/>
          </cell>
          <cell r="AH16" t="str">
            <v/>
          </cell>
          <cell r="AI16">
            <v>47.81</v>
          </cell>
          <cell r="AJ16" t="str">
            <v/>
          </cell>
          <cell r="AK16" t="str">
            <v/>
          </cell>
          <cell r="AL16" t="str">
            <v/>
          </cell>
          <cell r="AM16" t="str">
            <v/>
          </cell>
          <cell r="AN16" t="str">
            <v/>
          </cell>
          <cell r="AO16">
            <v>38051</v>
          </cell>
          <cell r="AP16">
            <v>2</v>
          </cell>
          <cell r="AQ16">
            <v>38051</v>
          </cell>
          <cell r="AR16">
            <v>38780</v>
          </cell>
          <cell r="AU16">
            <v>38051</v>
          </cell>
          <cell r="AV16">
            <v>38162</v>
          </cell>
          <cell r="AY16" t="str">
            <v/>
          </cell>
          <cell r="AZ16" t="str">
            <v/>
          </cell>
          <cell r="BA16" t="str">
            <v/>
          </cell>
          <cell r="BB16">
            <v>258000</v>
          </cell>
          <cell r="BC16" t="str">
            <v/>
          </cell>
          <cell r="BD16">
            <v>17839</v>
          </cell>
          <cell r="BF16" t="str">
            <v/>
          </cell>
          <cell r="BG16" t="str">
            <v/>
          </cell>
          <cell r="BI16" t="str">
            <v/>
          </cell>
          <cell r="BK16" t="str">
            <v/>
          </cell>
          <cell r="BM16" t="str">
            <v/>
          </cell>
          <cell r="BO16" t="str">
            <v/>
          </cell>
          <cell r="BQ16" t="str">
            <v/>
          </cell>
          <cell r="BW16">
            <v>0</v>
          </cell>
          <cell r="BX16">
            <v>0</v>
          </cell>
          <cell r="BZ16" t="str">
            <v/>
          </cell>
          <cell r="CA16" t="str">
            <v/>
          </cell>
          <cell r="CC16" t="str">
            <v/>
          </cell>
          <cell r="CG16">
            <v>1</v>
          </cell>
          <cell r="CH16" t="str">
            <v>㈱ｼﾞｮｲﾝﾄ・ｱｾｯﾄﾏﾈｼﾞﾒﾝﾄ</v>
          </cell>
          <cell r="CI16">
            <v>0.03</v>
          </cell>
          <cell r="CL16" t="str">
            <v>鍵交換代：\18,900　徴収済</v>
          </cell>
          <cell r="CM16">
            <v>0</v>
          </cell>
          <cell r="CN16">
            <v>0</v>
          </cell>
          <cell r="CO16">
            <v>0</v>
          </cell>
          <cell r="CP16">
            <v>0</v>
          </cell>
          <cell r="CR16">
            <v>0</v>
          </cell>
          <cell r="CS16">
            <v>0</v>
          </cell>
          <cell r="CT16">
            <v>0</v>
          </cell>
          <cell r="CU16" t="str">
            <v/>
          </cell>
          <cell r="CW16">
            <v>0</v>
          </cell>
          <cell r="CX16">
            <v>0</v>
          </cell>
          <cell r="CY16">
            <v>0</v>
          </cell>
          <cell r="CZ16">
            <v>0</v>
          </cell>
          <cell r="DB16" t="str">
            <v/>
          </cell>
          <cell r="DC16" t="str">
            <v/>
          </cell>
          <cell r="DD16" t="str">
            <v/>
          </cell>
          <cell r="DE16" t="str">
            <v/>
          </cell>
          <cell r="DF16" t="str">
            <v/>
          </cell>
          <cell r="DG16" t="str">
            <v/>
          </cell>
          <cell r="DH16" t="str">
            <v/>
          </cell>
          <cell r="DI16" t="str">
            <v/>
          </cell>
          <cell r="DJ16" t="str">
            <v/>
          </cell>
          <cell r="DK16" t="str">
            <v/>
          </cell>
          <cell r="DL16" t="str">
            <v/>
          </cell>
          <cell r="DM16" t="str">
            <v/>
          </cell>
          <cell r="DO16" t="str">
            <v/>
          </cell>
          <cell r="DP16" t="str">
            <v/>
          </cell>
          <cell r="DQ16" t="str">
            <v/>
          </cell>
          <cell r="DR16" t="str">
            <v/>
          </cell>
          <cell r="DS16" t="str">
            <v/>
          </cell>
          <cell r="DT16" t="str">
            <v/>
          </cell>
          <cell r="DU16" t="str">
            <v/>
          </cell>
          <cell r="DV16" t="str">
            <v/>
          </cell>
          <cell r="DW16" t="str">
            <v/>
          </cell>
          <cell r="DX16" t="str">
            <v/>
          </cell>
          <cell r="DY16" t="str">
            <v/>
          </cell>
          <cell r="DZ16" t="str">
            <v/>
          </cell>
        </row>
        <row r="17">
          <cell r="A17">
            <v>2630</v>
          </cell>
          <cell r="B17">
            <v>42</v>
          </cell>
          <cell r="C17" t="str">
            <v>C-11</v>
          </cell>
          <cell r="D17">
            <v>52012</v>
          </cell>
          <cell r="E17" t="str">
            <v>ジェイパーク永田町</v>
          </cell>
          <cell r="F17">
            <v>503</v>
          </cell>
          <cell r="G17" t="str">
            <v>Rent</v>
          </cell>
          <cell r="H17">
            <v>40.65</v>
          </cell>
          <cell r="I17">
            <v>12.297000000000001</v>
          </cell>
          <cell r="J17" t="str">
            <v>One-Room</v>
          </cell>
          <cell r="K17" t="str">
            <v>1K</v>
          </cell>
          <cell r="M17">
            <v>1</v>
          </cell>
          <cell r="N17" t="str">
            <v/>
          </cell>
          <cell r="O17" t="str">
            <v/>
          </cell>
          <cell r="P17" t="str">
            <v/>
          </cell>
          <cell r="Q17" t="str">
            <v/>
          </cell>
          <cell r="R17" t="str">
            <v/>
          </cell>
          <cell r="S17">
            <v>40.65</v>
          </cell>
          <cell r="T17" t="str">
            <v/>
          </cell>
          <cell r="U17" t="str">
            <v/>
          </cell>
          <cell r="V17" t="str">
            <v/>
          </cell>
          <cell r="W17" t="str">
            <v/>
          </cell>
          <cell r="X17" t="str">
            <v/>
          </cell>
          <cell r="Y17" t="str">
            <v>住居</v>
          </cell>
          <cell r="AB17" t="str">
            <v/>
          </cell>
          <cell r="AC17" t="str">
            <v/>
          </cell>
          <cell r="AD17" t="str">
            <v/>
          </cell>
          <cell r="AE17" t="str">
            <v/>
          </cell>
          <cell r="AF17" t="str">
            <v/>
          </cell>
          <cell r="AG17" t="str">
            <v/>
          </cell>
          <cell r="AH17" t="str">
            <v/>
          </cell>
          <cell r="AI17" t="str">
            <v/>
          </cell>
          <cell r="AJ17" t="str">
            <v/>
          </cell>
          <cell r="AK17" t="str">
            <v/>
          </cell>
          <cell r="AL17" t="str">
            <v/>
          </cell>
          <cell r="AM17" t="str">
            <v/>
          </cell>
          <cell r="AN17" t="str">
            <v/>
          </cell>
          <cell r="AU17" t="str">
            <v/>
          </cell>
          <cell r="AV17">
            <v>38162</v>
          </cell>
          <cell r="AY17" t="str">
            <v/>
          </cell>
          <cell r="AZ17" t="str">
            <v/>
          </cell>
          <cell r="BA17" t="str">
            <v/>
          </cell>
          <cell r="BC17" t="str">
            <v/>
          </cell>
          <cell r="BD17" t="str">
            <v/>
          </cell>
          <cell r="BF17" t="str">
            <v/>
          </cell>
          <cell r="BG17" t="str">
            <v/>
          </cell>
          <cell r="BI17" t="str">
            <v/>
          </cell>
          <cell r="BK17" t="str">
            <v/>
          </cell>
          <cell r="BM17" t="str">
            <v/>
          </cell>
          <cell r="BO17" t="str">
            <v/>
          </cell>
          <cell r="BQ17" t="str">
            <v/>
          </cell>
          <cell r="BX17" t="str">
            <v/>
          </cell>
          <cell r="BZ17" t="str">
            <v/>
          </cell>
          <cell r="CA17" t="str">
            <v/>
          </cell>
          <cell r="CC17" t="str">
            <v/>
          </cell>
          <cell r="CH17" t="str">
            <v>㈱ｼﾞｮｲﾝﾄ・ｱｾｯﾄﾏﾈｼﾞﾒﾝﾄ</v>
          </cell>
          <cell r="CI17">
            <v>0.03</v>
          </cell>
          <cell r="CM17">
            <v>0</v>
          </cell>
          <cell r="CN17">
            <v>0</v>
          </cell>
          <cell r="CO17">
            <v>0</v>
          </cell>
          <cell r="CP17">
            <v>0</v>
          </cell>
          <cell r="CR17">
            <v>0</v>
          </cell>
          <cell r="CS17">
            <v>0</v>
          </cell>
          <cell r="CT17">
            <v>0</v>
          </cell>
          <cell r="CU17" t="str">
            <v/>
          </cell>
          <cell r="CW17">
            <v>0</v>
          </cell>
          <cell r="CX17">
            <v>0</v>
          </cell>
          <cell r="CY17">
            <v>0</v>
          </cell>
          <cell r="CZ17">
            <v>0</v>
          </cell>
          <cell r="DB17" t="str">
            <v/>
          </cell>
          <cell r="DC17" t="str">
            <v/>
          </cell>
          <cell r="DD17" t="str">
            <v/>
          </cell>
          <cell r="DE17" t="str">
            <v/>
          </cell>
          <cell r="DF17" t="str">
            <v/>
          </cell>
          <cell r="DG17" t="str">
            <v/>
          </cell>
          <cell r="DH17" t="str">
            <v/>
          </cell>
          <cell r="DI17" t="str">
            <v/>
          </cell>
          <cell r="DJ17" t="str">
            <v/>
          </cell>
          <cell r="DK17" t="str">
            <v/>
          </cell>
          <cell r="DL17" t="str">
            <v/>
          </cell>
          <cell r="DM17" t="str">
            <v/>
          </cell>
          <cell r="DO17" t="str">
            <v/>
          </cell>
          <cell r="DP17" t="str">
            <v/>
          </cell>
          <cell r="DQ17" t="str">
            <v/>
          </cell>
          <cell r="DR17" t="str">
            <v/>
          </cell>
          <cell r="DS17" t="str">
            <v/>
          </cell>
          <cell r="DT17" t="str">
            <v/>
          </cell>
          <cell r="DU17" t="str">
            <v/>
          </cell>
          <cell r="DV17" t="str">
            <v/>
          </cell>
          <cell r="DW17" t="str">
            <v/>
          </cell>
          <cell r="DX17" t="str">
            <v/>
          </cell>
          <cell r="DY17" t="str">
            <v/>
          </cell>
          <cell r="DZ17" t="str">
            <v/>
          </cell>
        </row>
        <row r="18">
          <cell r="A18">
            <v>2631</v>
          </cell>
          <cell r="B18">
            <v>42</v>
          </cell>
          <cell r="C18" t="str">
            <v>C-11</v>
          </cell>
          <cell r="D18">
            <v>52012</v>
          </cell>
          <cell r="E18" t="str">
            <v>ジェイパーク永田町</v>
          </cell>
          <cell r="F18">
            <v>601</v>
          </cell>
          <cell r="G18" t="str">
            <v>Rent</v>
          </cell>
          <cell r="H18">
            <v>40.299999999999997</v>
          </cell>
          <cell r="I18">
            <v>12.191000000000001</v>
          </cell>
          <cell r="J18" t="str">
            <v>One-Room</v>
          </cell>
          <cell r="K18" t="str">
            <v>1K</v>
          </cell>
          <cell r="M18">
            <v>1</v>
          </cell>
          <cell r="N18" t="str">
            <v/>
          </cell>
          <cell r="O18" t="str">
            <v/>
          </cell>
          <cell r="P18" t="str">
            <v/>
          </cell>
          <cell r="Q18" t="str">
            <v/>
          </cell>
          <cell r="R18" t="str">
            <v/>
          </cell>
          <cell r="S18">
            <v>40.299999999999997</v>
          </cell>
          <cell r="T18" t="str">
            <v/>
          </cell>
          <cell r="U18" t="str">
            <v/>
          </cell>
          <cell r="V18" t="str">
            <v/>
          </cell>
          <cell r="W18" t="str">
            <v/>
          </cell>
          <cell r="X18" t="str">
            <v/>
          </cell>
          <cell r="Y18" t="str">
            <v>住居</v>
          </cell>
          <cell r="AA18" t="str">
            <v>藤田　伸明</v>
          </cell>
          <cell r="AB18">
            <v>1</v>
          </cell>
          <cell r="AC18">
            <v>1</v>
          </cell>
          <cell r="AD18" t="str">
            <v/>
          </cell>
          <cell r="AE18" t="str">
            <v/>
          </cell>
          <cell r="AF18" t="str">
            <v/>
          </cell>
          <cell r="AG18" t="str">
            <v/>
          </cell>
          <cell r="AH18" t="str">
            <v/>
          </cell>
          <cell r="AI18">
            <v>40.299999999999997</v>
          </cell>
          <cell r="AJ18" t="str">
            <v/>
          </cell>
          <cell r="AK18" t="str">
            <v/>
          </cell>
          <cell r="AL18" t="str">
            <v/>
          </cell>
          <cell r="AM18" t="str">
            <v/>
          </cell>
          <cell r="AN18" t="str">
            <v/>
          </cell>
          <cell r="AO18">
            <v>38047</v>
          </cell>
          <cell r="AP18">
            <v>2</v>
          </cell>
          <cell r="AQ18">
            <v>38047</v>
          </cell>
          <cell r="AR18">
            <v>38776</v>
          </cell>
          <cell r="AU18">
            <v>38047</v>
          </cell>
          <cell r="AV18">
            <v>38162</v>
          </cell>
          <cell r="AY18" t="str">
            <v/>
          </cell>
          <cell r="AZ18" t="str">
            <v/>
          </cell>
          <cell r="BA18" t="str">
            <v/>
          </cell>
          <cell r="BB18">
            <v>224000</v>
          </cell>
          <cell r="BC18" t="str">
            <v/>
          </cell>
          <cell r="BD18">
            <v>18374</v>
          </cell>
          <cell r="BF18" t="str">
            <v/>
          </cell>
          <cell r="BG18" t="str">
            <v/>
          </cell>
          <cell r="BI18" t="str">
            <v/>
          </cell>
          <cell r="BK18" t="str">
            <v/>
          </cell>
          <cell r="BM18" t="str">
            <v/>
          </cell>
          <cell r="BO18" t="str">
            <v/>
          </cell>
          <cell r="BQ18" t="str">
            <v/>
          </cell>
          <cell r="BW18">
            <v>0</v>
          </cell>
          <cell r="BX18">
            <v>0</v>
          </cell>
          <cell r="BZ18" t="str">
            <v/>
          </cell>
          <cell r="CA18" t="str">
            <v/>
          </cell>
          <cell r="CC18" t="str">
            <v/>
          </cell>
          <cell r="CG18">
            <v>1</v>
          </cell>
          <cell r="CH18" t="str">
            <v>㈱ｼﾞｮｲﾝﾄ・ｱｾｯﾄﾏﾈｼﾞﾒﾝﾄ</v>
          </cell>
          <cell r="CI18">
            <v>0.03</v>
          </cell>
          <cell r="CL18" t="str">
            <v>鍵交換代：\18,900　徴収済</v>
          </cell>
          <cell r="CM18">
            <v>0</v>
          </cell>
          <cell r="CN18">
            <v>0</v>
          </cell>
          <cell r="CO18">
            <v>0</v>
          </cell>
          <cell r="CP18">
            <v>0</v>
          </cell>
          <cell r="CR18">
            <v>0</v>
          </cell>
          <cell r="CS18">
            <v>0</v>
          </cell>
          <cell r="CT18">
            <v>0</v>
          </cell>
          <cell r="CU18" t="str">
            <v/>
          </cell>
          <cell r="CW18">
            <v>0</v>
          </cell>
          <cell r="CX18">
            <v>0</v>
          </cell>
          <cell r="CY18">
            <v>0</v>
          </cell>
          <cell r="CZ18">
            <v>0</v>
          </cell>
          <cell r="DB18" t="str">
            <v/>
          </cell>
          <cell r="DC18" t="str">
            <v/>
          </cell>
          <cell r="DD18" t="str">
            <v/>
          </cell>
          <cell r="DE18" t="str">
            <v/>
          </cell>
          <cell r="DF18" t="str">
            <v/>
          </cell>
          <cell r="DG18" t="str">
            <v/>
          </cell>
          <cell r="DH18" t="str">
            <v/>
          </cell>
          <cell r="DI18" t="str">
            <v/>
          </cell>
          <cell r="DJ18" t="str">
            <v/>
          </cell>
          <cell r="DK18" t="str">
            <v/>
          </cell>
          <cell r="DL18" t="str">
            <v/>
          </cell>
          <cell r="DM18" t="str">
            <v/>
          </cell>
          <cell r="DO18" t="str">
            <v/>
          </cell>
          <cell r="DP18" t="str">
            <v/>
          </cell>
          <cell r="DQ18" t="str">
            <v/>
          </cell>
          <cell r="DR18" t="str">
            <v/>
          </cell>
          <cell r="DS18" t="str">
            <v/>
          </cell>
          <cell r="DT18" t="str">
            <v/>
          </cell>
          <cell r="DU18" t="str">
            <v/>
          </cell>
          <cell r="DV18" t="str">
            <v/>
          </cell>
          <cell r="DW18" t="str">
            <v/>
          </cell>
          <cell r="DX18" t="str">
            <v/>
          </cell>
          <cell r="DY18" t="str">
            <v/>
          </cell>
          <cell r="DZ18" t="str">
            <v/>
          </cell>
        </row>
        <row r="19">
          <cell r="A19">
            <v>2632</v>
          </cell>
          <cell r="B19">
            <v>42</v>
          </cell>
          <cell r="C19" t="str">
            <v>C-11</v>
          </cell>
          <cell r="D19">
            <v>52012</v>
          </cell>
          <cell r="E19" t="str">
            <v>ジェイパーク永田町</v>
          </cell>
          <cell r="F19">
            <v>602</v>
          </cell>
          <cell r="G19" t="str">
            <v>Rent</v>
          </cell>
          <cell r="H19">
            <v>47.81</v>
          </cell>
          <cell r="I19">
            <v>14.462999999999999</v>
          </cell>
          <cell r="J19" t="str">
            <v>One-Room</v>
          </cell>
          <cell r="K19" t="str">
            <v>1K</v>
          </cell>
          <cell r="M19">
            <v>1</v>
          </cell>
          <cell r="N19" t="str">
            <v/>
          </cell>
          <cell r="O19" t="str">
            <v/>
          </cell>
          <cell r="P19" t="str">
            <v/>
          </cell>
          <cell r="Q19" t="str">
            <v/>
          </cell>
          <cell r="R19" t="str">
            <v/>
          </cell>
          <cell r="S19">
            <v>47.81</v>
          </cell>
          <cell r="T19" t="str">
            <v/>
          </cell>
          <cell r="U19" t="str">
            <v/>
          </cell>
          <cell r="V19" t="str">
            <v/>
          </cell>
          <cell r="W19" t="str">
            <v/>
          </cell>
          <cell r="X19" t="str">
            <v/>
          </cell>
          <cell r="Y19" t="str">
            <v>住居</v>
          </cell>
          <cell r="AA19" t="str">
            <v>㈱日装デザイン</v>
          </cell>
          <cell r="AB19">
            <v>1</v>
          </cell>
          <cell r="AC19">
            <v>1</v>
          </cell>
          <cell r="AD19" t="str">
            <v/>
          </cell>
          <cell r="AE19" t="str">
            <v/>
          </cell>
          <cell r="AF19" t="str">
            <v/>
          </cell>
          <cell r="AG19" t="str">
            <v/>
          </cell>
          <cell r="AH19" t="str">
            <v/>
          </cell>
          <cell r="AI19">
            <v>47.81</v>
          </cell>
          <cell r="AJ19" t="str">
            <v/>
          </cell>
          <cell r="AK19" t="str">
            <v/>
          </cell>
          <cell r="AL19" t="str">
            <v/>
          </cell>
          <cell r="AM19" t="str">
            <v/>
          </cell>
          <cell r="AN19" t="str">
            <v/>
          </cell>
          <cell r="AO19">
            <v>38108</v>
          </cell>
          <cell r="AP19">
            <v>2</v>
          </cell>
          <cell r="AQ19">
            <v>38108</v>
          </cell>
          <cell r="AR19">
            <v>38837</v>
          </cell>
          <cell r="AU19">
            <v>38108</v>
          </cell>
          <cell r="AV19">
            <v>38162</v>
          </cell>
          <cell r="AY19" t="str">
            <v/>
          </cell>
          <cell r="AZ19" t="str">
            <v/>
          </cell>
          <cell r="BA19" t="str">
            <v/>
          </cell>
          <cell r="BB19">
            <v>260000</v>
          </cell>
          <cell r="BC19" t="str">
            <v/>
          </cell>
          <cell r="BD19">
            <v>17977</v>
          </cell>
          <cell r="BF19" t="str">
            <v/>
          </cell>
          <cell r="BG19" t="str">
            <v/>
          </cell>
          <cell r="BI19" t="str">
            <v/>
          </cell>
          <cell r="BK19" t="str">
            <v/>
          </cell>
          <cell r="BM19" t="str">
            <v/>
          </cell>
          <cell r="BO19" t="str">
            <v/>
          </cell>
          <cell r="BQ19" t="str">
            <v/>
          </cell>
          <cell r="BW19">
            <v>0</v>
          </cell>
          <cell r="BX19">
            <v>0</v>
          </cell>
          <cell r="BZ19" t="str">
            <v/>
          </cell>
          <cell r="CA19" t="str">
            <v/>
          </cell>
          <cell r="CC19" t="str">
            <v/>
          </cell>
          <cell r="CG19">
            <v>1</v>
          </cell>
          <cell r="CH19" t="str">
            <v>㈱ｼﾞｮｲﾝﾄ・ｱｾｯﾄﾏﾈｼﾞﾒﾝﾄ</v>
          </cell>
          <cell r="CI19">
            <v>0.03</v>
          </cell>
          <cell r="CJ19">
            <v>3</v>
          </cell>
          <cell r="CL19" t="str">
            <v>鍵交換代：\18,900　徴収済</v>
          </cell>
          <cell r="CM19">
            <v>0</v>
          </cell>
          <cell r="CN19">
            <v>0</v>
          </cell>
          <cell r="CO19">
            <v>0</v>
          </cell>
          <cell r="CP19">
            <v>0</v>
          </cell>
          <cell r="CR19">
            <v>0</v>
          </cell>
          <cell r="CS19">
            <v>0</v>
          </cell>
          <cell r="CT19">
            <v>0</v>
          </cell>
          <cell r="CU19" t="str">
            <v/>
          </cell>
          <cell r="CW19">
            <v>0</v>
          </cell>
          <cell r="CX19">
            <v>0</v>
          </cell>
          <cell r="CY19">
            <v>0</v>
          </cell>
          <cell r="CZ19">
            <v>0</v>
          </cell>
          <cell r="DB19" t="str">
            <v/>
          </cell>
          <cell r="DC19" t="str">
            <v/>
          </cell>
          <cell r="DD19" t="str">
            <v/>
          </cell>
          <cell r="DE19" t="str">
            <v/>
          </cell>
          <cell r="DF19" t="str">
            <v/>
          </cell>
          <cell r="DG19" t="str">
            <v/>
          </cell>
          <cell r="DH19" t="str">
            <v/>
          </cell>
          <cell r="DI19" t="str">
            <v/>
          </cell>
          <cell r="DJ19" t="str">
            <v/>
          </cell>
          <cell r="DK19" t="str">
            <v/>
          </cell>
          <cell r="DL19" t="str">
            <v/>
          </cell>
          <cell r="DM19" t="str">
            <v/>
          </cell>
          <cell r="DO19" t="str">
            <v/>
          </cell>
          <cell r="DP19" t="str">
            <v/>
          </cell>
          <cell r="DQ19" t="str">
            <v/>
          </cell>
          <cell r="DR19" t="str">
            <v/>
          </cell>
          <cell r="DS19" t="str">
            <v/>
          </cell>
          <cell r="DT19" t="str">
            <v/>
          </cell>
          <cell r="DU19" t="str">
            <v/>
          </cell>
          <cell r="DV19" t="str">
            <v/>
          </cell>
          <cell r="DW19" t="str">
            <v/>
          </cell>
          <cell r="DX19" t="str">
            <v/>
          </cell>
          <cell r="DY19" t="str">
            <v/>
          </cell>
          <cell r="DZ19" t="str">
            <v/>
          </cell>
        </row>
        <row r="20">
          <cell r="A20">
            <v>2633</v>
          </cell>
          <cell r="B20">
            <v>42</v>
          </cell>
          <cell r="C20" t="str">
            <v>C-11</v>
          </cell>
          <cell r="D20">
            <v>52012</v>
          </cell>
          <cell r="E20" t="str">
            <v>ジェイパーク永田町</v>
          </cell>
          <cell r="F20">
            <v>603</v>
          </cell>
          <cell r="G20" t="str">
            <v>Rent</v>
          </cell>
          <cell r="H20">
            <v>40.65</v>
          </cell>
          <cell r="I20">
            <v>12.297000000000001</v>
          </cell>
          <cell r="J20" t="str">
            <v>One-Room</v>
          </cell>
          <cell r="K20" t="str">
            <v>1K</v>
          </cell>
          <cell r="M20">
            <v>1</v>
          </cell>
          <cell r="N20" t="str">
            <v/>
          </cell>
          <cell r="O20" t="str">
            <v/>
          </cell>
          <cell r="P20" t="str">
            <v/>
          </cell>
          <cell r="Q20" t="str">
            <v/>
          </cell>
          <cell r="R20" t="str">
            <v/>
          </cell>
          <cell r="S20">
            <v>40.65</v>
          </cell>
          <cell r="T20" t="str">
            <v/>
          </cell>
          <cell r="U20" t="str">
            <v/>
          </cell>
          <cell r="V20" t="str">
            <v/>
          </cell>
          <cell r="W20" t="str">
            <v/>
          </cell>
          <cell r="X20" t="str">
            <v/>
          </cell>
          <cell r="Y20" t="str">
            <v>住居</v>
          </cell>
          <cell r="AA20" t="str">
            <v>鈴木　日善</v>
          </cell>
          <cell r="AB20">
            <v>1</v>
          </cell>
          <cell r="AC20">
            <v>1</v>
          </cell>
          <cell r="AD20" t="str">
            <v/>
          </cell>
          <cell r="AE20" t="str">
            <v/>
          </cell>
          <cell r="AF20" t="str">
            <v/>
          </cell>
          <cell r="AG20" t="str">
            <v/>
          </cell>
          <cell r="AH20" t="str">
            <v/>
          </cell>
          <cell r="AI20">
            <v>40.65</v>
          </cell>
          <cell r="AJ20" t="str">
            <v/>
          </cell>
          <cell r="AK20" t="str">
            <v/>
          </cell>
          <cell r="AL20" t="str">
            <v/>
          </cell>
          <cell r="AM20" t="str">
            <v/>
          </cell>
          <cell r="AN20" t="str">
            <v/>
          </cell>
          <cell r="AO20">
            <v>38107</v>
          </cell>
          <cell r="AP20">
            <v>2</v>
          </cell>
          <cell r="AQ20">
            <v>38107</v>
          </cell>
          <cell r="AR20">
            <v>38836</v>
          </cell>
          <cell r="AU20">
            <v>38107</v>
          </cell>
          <cell r="AV20">
            <v>38162</v>
          </cell>
          <cell r="AW20">
            <v>38286</v>
          </cell>
          <cell r="AX20">
            <v>38347</v>
          </cell>
          <cell r="AY20" t="str">
            <v/>
          </cell>
          <cell r="AZ20" t="str">
            <v/>
          </cell>
          <cell r="BA20">
            <v>1</v>
          </cell>
          <cell r="BB20">
            <v>240000</v>
          </cell>
          <cell r="BC20" t="str">
            <v/>
          </cell>
          <cell r="BD20">
            <v>19517</v>
          </cell>
          <cell r="BF20" t="str">
            <v/>
          </cell>
          <cell r="BG20" t="str">
            <v/>
          </cell>
          <cell r="BI20" t="str">
            <v/>
          </cell>
          <cell r="BK20" t="str">
            <v/>
          </cell>
          <cell r="BM20" t="str">
            <v/>
          </cell>
          <cell r="BO20" t="str">
            <v/>
          </cell>
          <cell r="BQ20" t="str">
            <v/>
          </cell>
          <cell r="BW20">
            <v>0</v>
          </cell>
          <cell r="BX20">
            <v>0</v>
          </cell>
          <cell r="BZ20" t="str">
            <v/>
          </cell>
          <cell r="CA20" t="str">
            <v/>
          </cell>
          <cell r="CC20" t="str">
            <v/>
          </cell>
          <cell r="CE20">
            <v>3</v>
          </cell>
          <cell r="CG20">
            <v>1</v>
          </cell>
          <cell r="CH20" t="str">
            <v>㈱ｼﾞｮｲﾝﾄ・ｱｾｯﾄﾏﾈｼﾞﾒﾝﾄ</v>
          </cell>
          <cell r="CI20">
            <v>0.03</v>
          </cell>
          <cell r="CL20" t="str">
            <v>鍵交換代：\18,900　徴収済</v>
          </cell>
          <cell r="CM20">
            <v>0</v>
          </cell>
          <cell r="CN20">
            <v>0</v>
          </cell>
          <cell r="CO20">
            <v>0</v>
          </cell>
          <cell r="CP20">
            <v>0</v>
          </cell>
          <cell r="CR20">
            <v>0</v>
          </cell>
          <cell r="CS20">
            <v>0</v>
          </cell>
          <cell r="CT20">
            <v>0</v>
          </cell>
          <cell r="CU20" t="str">
            <v/>
          </cell>
          <cell r="CW20">
            <v>0</v>
          </cell>
          <cell r="CX20">
            <v>0</v>
          </cell>
          <cell r="CY20">
            <v>0</v>
          </cell>
          <cell r="CZ20">
            <v>0</v>
          </cell>
          <cell r="DB20" t="str">
            <v/>
          </cell>
          <cell r="DC20" t="str">
            <v/>
          </cell>
          <cell r="DD20" t="str">
            <v/>
          </cell>
          <cell r="DE20" t="str">
            <v/>
          </cell>
          <cell r="DF20" t="str">
            <v/>
          </cell>
          <cell r="DG20" t="str">
            <v/>
          </cell>
          <cell r="DH20" t="str">
            <v/>
          </cell>
          <cell r="DI20" t="str">
            <v/>
          </cell>
          <cell r="DJ20" t="str">
            <v/>
          </cell>
          <cell r="DK20" t="str">
            <v/>
          </cell>
          <cell r="DL20" t="str">
            <v/>
          </cell>
          <cell r="DM20" t="str">
            <v/>
          </cell>
          <cell r="DO20" t="str">
            <v/>
          </cell>
          <cell r="DP20" t="str">
            <v/>
          </cell>
          <cell r="DQ20" t="str">
            <v/>
          </cell>
          <cell r="DR20" t="str">
            <v/>
          </cell>
          <cell r="DS20" t="str">
            <v/>
          </cell>
          <cell r="DT20" t="str">
            <v/>
          </cell>
          <cell r="DU20" t="str">
            <v/>
          </cell>
          <cell r="DV20" t="str">
            <v/>
          </cell>
          <cell r="DW20" t="str">
            <v/>
          </cell>
          <cell r="DX20" t="str">
            <v/>
          </cell>
          <cell r="DY20" t="str">
            <v/>
          </cell>
          <cell r="DZ20" t="str">
            <v/>
          </cell>
        </row>
        <row r="21">
          <cell r="A21">
            <v>2634</v>
          </cell>
          <cell r="B21">
            <v>42</v>
          </cell>
          <cell r="C21" t="str">
            <v>C-11</v>
          </cell>
          <cell r="D21">
            <v>52012</v>
          </cell>
          <cell r="E21" t="str">
            <v>ジェイパーク永田町</v>
          </cell>
          <cell r="F21">
            <v>701</v>
          </cell>
          <cell r="G21" t="str">
            <v>Rent</v>
          </cell>
          <cell r="H21">
            <v>63.72</v>
          </cell>
          <cell r="I21">
            <v>19.274999999999999</v>
          </cell>
          <cell r="J21" t="str">
            <v>Family</v>
          </cell>
          <cell r="K21" t="str">
            <v>1LDK</v>
          </cell>
          <cell r="M21" t="str">
            <v/>
          </cell>
          <cell r="N21">
            <v>1</v>
          </cell>
          <cell r="O21" t="str">
            <v/>
          </cell>
          <cell r="P21" t="str">
            <v/>
          </cell>
          <cell r="Q21" t="str">
            <v/>
          </cell>
          <cell r="R21" t="str">
            <v/>
          </cell>
          <cell r="S21" t="str">
            <v/>
          </cell>
          <cell r="T21">
            <v>63.72</v>
          </cell>
          <cell r="U21" t="str">
            <v/>
          </cell>
          <cell r="V21" t="str">
            <v/>
          </cell>
          <cell r="W21" t="str">
            <v/>
          </cell>
          <cell r="X21" t="str">
            <v/>
          </cell>
          <cell r="Y21" t="str">
            <v>住居</v>
          </cell>
          <cell r="AA21" t="str">
            <v>㈱国際友好交易</v>
          </cell>
          <cell r="AB21">
            <v>1</v>
          </cell>
          <cell r="AC21" t="str">
            <v/>
          </cell>
          <cell r="AD21">
            <v>1</v>
          </cell>
          <cell r="AE21" t="str">
            <v/>
          </cell>
          <cell r="AF21" t="str">
            <v/>
          </cell>
          <cell r="AG21" t="str">
            <v/>
          </cell>
          <cell r="AH21" t="str">
            <v/>
          </cell>
          <cell r="AI21" t="str">
            <v/>
          </cell>
          <cell r="AJ21">
            <v>63.72</v>
          </cell>
          <cell r="AK21" t="str">
            <v/>
          </cell>
          <cell r="AL21" t="str">
            <v/>
          </cell>
          <cell r="AM21" t="str">
            <v/>
          </cell>
          <cell r="AN21" t="str">
            <v/>
          </cell>
          <cell r="AO21">
            <v>37874</v>
          </cell>
          <cell r="AP21">
            <v>2</v>
          </cell>
          <cell r="AQ21">
            <v>37874</v>
          </cell>
          <cell r="AR21">
            <v>38604</v>
          </cell>
          <cell r="AU21">
            <v>37874</v>
          </cell>
          <cell r="AV21">
            <v>38162</v>
          </cell>
          <cell r="AY21" t="str">
            <v/>
          </cell>
          <cell r="AZ21" t="str">
            <v/>
          </cell>
          <cell r="BA21" t="str">
            <v/>
          </cell>
          <cell r="BB21">
            <v>350000</v>
          </cell>
          <cell r="BC21" t="str">
            <v/>
          </cell>
          <cell r="BD21">
            <v>18158</v>
          </cell>
          <cell r="BF21" t="str">
            <v/>
          </cell>
          <cell r="BG21" t="str">
            <v/>
          </cell>
          <cell r="BI21" t="str">
            <v/>
          </cell>
          <cell r="BK21" t="str">
            <v/>
          </cell>
          <cell r="BM21" t="str">
            <v/>
          </cell>
          <cell r="BO21" t="str">
            <v/>
          </cell>
          <cell r="BQ21" t="str">
            <v/>
          </cell>
          <cell r="BW21">
            <v>700000</v>
          </cell>
          <cell r="BX21">
            <v>2</v>
          </cell>
          <cell r="BZ21" t="str">
            <v/>
          </cell>
          <cell r="CA21" t="str">
            <v/>
          </cell>
          <cell r="CC21" t="str">
            <v/>
          </cell>
          <cell r="CD21">
            <v>2</v>
          </cell>
          <cell r="CE21">
            <v>1</v>
          </cell>
          <cell r="CG21">
            <v>1</v>
          </cell>
          <cell r="CH21" t="str">
            <v>㈱ｼﾞｮｲﾝﾄ・ｱｾｯﾄﾏﾈｼﾞﾒﾝﾄ</v>
          </cell>
          <cell r="CI21">
            <v>0.03</v>
          </cell>
          <cell r="CL21" t="str">
            <v>鍵交換代：\18,900　徴収済</v>
          </cell>
          <cell r="CM21">
            <v>700000</v>
          </cell>
          <cell r="CN21">
            <v>0</v>
          </cell>
          <cell r="CO21">
            <v>0</v>
          </cell>
          <cell r="CP21">
            <v>0</v>
          </cell>
          <cell r="CR21">
            <v>0</v>
          </cell>
          <cell r="CS21">
            <v>0</v>
          </cell>
          <cell r="CT21">
            <v>0</v>
          </cell>
          <cell r="CU21" t="str">
            <v/>
          </cell>
          <cell r="CW21">
            <v>700000</v>
          </cell>
          <cell r="CX21">
            <v>0</v>
          </cell>
          <cell r="CY21">
            <v>0</v>
          </cell>
          <cell r="CZ21">
            <v>0</v>
          </cell>
          <cell r="DB21" t="str">
            <v/>
          </cell>
          <cell r="DC21" t="str">
            <v/>
          </cell>
          <cell r="DD21" t="str">
            <v/>
          </cell>
          <cell r="DE21" t="str">
            <v/>
          </cell>
          <cell r="DF21" t="str">
            <v/>
          </cell>
          <cell r="DG21" t="str">
            <v/>
          </cell>
          <cell r="DH21" t="str">
            <v/>
          </cell>
          <cell r="DI21" t="str">
            <v/>
          </cell>
          <cell r="DJ21" t="str">
            <v/>
          </cell>
          <cell r="DK21" t="str">
            <v/>
          </cell>
          <cell r="DL21" t="str">
            <v/>
          </cell>
          <cell r="DM21" t="str">
            <v/>
          </cell>
          <cell r="DO21" t="str">
            <v/>
          </cell>
          <cell r="DP21" t="str">
            <v/>
          </cell>
          <cell r="DQ21" t="str">
            <v/>
          </cell>
          <cell r="DR21" t="str">
            <v/>
          </cell>
          <cell r="DS21" t="str">
            <v/>
          </cell>
          <cell r="DT21" t="str">
            <v/>
          </cell>
          <cell r="DU21" t="str">
            <v/>
          </cell>
          <cell r="DV21" t="str">
            <v/>
          </cell>
          <cell r="DW21" t="str">
            <v/>
          </cell>
          <cell r="DX21" t="str">
            <v/>
          </cell>
          <cell r="DY21" t="str">
            <v/>
          </cell>
          <cell r="DZ21" t="str">
            <v/>
          </cell>
        </row>
        <row r="22">
          <cell r="A22">
            <v>2635</v>
          </cell>
          <cell r="B22">
            <v>42</v>
          </cell>
          <cell r="C22" t="str">
            <v>C-11</v>
          </cell>
          <cell r="D22">
            <v>52012</v>
          </cell>
          <cell r="E22" t="str">
            <v>ジェイパーク永田町</v>
          </cell>
          <cell r="F22">
            <v>702</v>
          </cell>
          <cell r="G22" t="str">
            <v>Rent</v>
          </cell>
          <cell r="H22">
            <v>51.8</v>
          </cell>
          <cell r="I22">
            <v>15.67</v>
          </cell>
          <cell r="J22" t="str">
            <v>Family</v>
          </cell>
          <cell r="K22" t="str">
            <v>1LDK</v>
          </cell>
          <cell r="M22" t="str">
            <v/>
          </cell>
          <cell r="N22">
            <v>1</v>
          </cell>
          <cell r="O22" t="str">
            <v/>
          </cell>
          <cell r="P22" t="str">
            <v/>
          </cell>
          <cell r="Q22" t="str">
            <v/>
          </cell>
          <cell r="R22" t="str">
            <v/>
          </cell>
          <cell r="S22" t="str">
            <v/>
          </cell>
          <cell r="T22">
            <v>51.8</v>
          </cell>
          <cell r="U22" t="str">
            <v/>
          </cell>
          <cell r="V22" t="str">
            <v/>
          </cell>
          <cell r="W22" t="str">
            <v/>
          </cell>
          <cell r="X22" t="str">
            <v/>
          </cell>
          <cell r="Y22" t="str">
            <v>住居</v>
          </cell>
          <cell r="AB22" t="str">
            <v/>
          </cell>
          <cell r="AC22" t="str">
            <v/>
          </cell>
          <cell r="AD22" t="str">
            <v/>
          </cell>
          <cell r="AE22" t="str">
            <v/>
          </cell>
          <cell r="AF22" t="str">
            <v/>
          </cell>
          <cell r="AG22" t="str">
            <v/>
          </cell>
          <cell r="AH22" t="str">
            <v/>
          </cell>
          <cell r="AI22" t="str">
            <v/>
          </cell>
          <cell r="AJ22" t="str">
            <v/>
          </cell>
          <cell r="AK22" t="str">
            <v/>
          </cell>
          <cell r="AL22" t="str">
            <v/>
          </cell>
          <cell r="AM22" t="str">
            <v/>
          </cell>
          <cell r="AN22" t="str">
            <v/>
          </cell>
          <cell r="AU22" t="str">
            <v/>
          </cell>
          <cell r="AV22">
            <v>38162</v>
          </cell>
          <cell r="AX22">
            <v>38222</v>
          </cell>
          <cell r="AY22">
            <v>1</v>
          </cell>
          <cell r="AZ22" t="str">
            <v/>
          </cell>
          <cell r="BA22" t="str">
            <v/>
          </cell>
          <cell r="BC22" t="str">
            <v/>
          </cell>
          <cell r="BD22" t="str">
            <v/>
          </cell>
          <cell r="BF22" t="str">
            <v/>
          </cell>
          <cell r="BG22" t="str">
            <v/>
          </cell>
          <cell r="BI22" t="str">
            <v/>
          </cell>
          <cell r="BK22" t="str">
            <v/>
          </cell>
          <cell r="BM22" t="str">
            <v/>
          </cell>
          <cell r="BO22" t="str">
            <v/>
          </cell>
          <cell r="BQ22" t="str">
            <v/>
          </cell>
          <cell r="BX22" t="str">
            <v/>
          </cell>
          <cell r="BZ22" t="str">
            <v/>
          </cell>
          <cell r="CA22" t="str">
            <v/>
          </cell>
          <cell r="CC22" t="str">
            <v/>
          </cell>
          <cell r="CH22" t="str">
            <v>㈱ｼﾞｮｲﾝﾄ・ｱｾｯﾄﾏﾈｼﾞﾒﾝﾄ</v>
          </cell>
          <cell r="CI22">
            <v>0.03</v>
          </cell>
          <cell r="CM22">
            <v>0</v>
          </cell>
          <cell r="CN22">
            <v>0</v>
          </cell>
          <cell r="CO22">
            <v>0</v>
          </cell>
          <cell r="CP22">
            <v>0</v>
          </cell>
          <cell r="CR22">
            <v>0</v>
          </cell>
          <cell r="CS22">
            <v>0</v>
          </cell>
          <cell r="CT22">
            <v>0</v>
          </cell>
          <cell r="CU22" t="str">
            <v/>
          </cell>
          <cell r="CW22">
            <v>0</v>
          </cell>
          <cell r="CX22">
            <v>0</v>
          </cell>
          <cell r="CY22">
            <v>0</v>
          </cell>
          <cell r="CZ22">
            <v>0</v>
          </cell>
          <cell r="DB22" t="str">
            <v/>
          </cell>
          <cell r="DC22" t="str">
            <v/>
          </cell>
          <cell r="DD22" t="str">
            <v/>
          </cell>
          <cell r="DE22" t="str">
            <v/>
          </cell>
          <cell r="DF22" t="str">
            <v/>
          </cell>
          <cell r="DG22" t="str">
            <v/>
          </cell>
          <cell r="DH22" t="str">
            <v/>
          </cell>
          <cell r="DI22" t="str">
            <v/>
          </cell>
          <cell r="DJ22" t="str">
            <v/>
          </cell>
          <cell r="DK22" t="str">
            <v/>
          </cell>
          <cell r="DL22" t="str">
            <v/>
          </cell>
          <cell r="DM22" t="str">
            <v/>
          </cell>
          <cell r="DO22" t="str">
            <v/>
          </cell>
          <cell r="DP22" t="str">
            <v/>
          </cell>
          <cell r="DQ22" t="str">
            <v/>
          </cell>
          <cell r="DR22" t="str">
            <v/>
          </cell>
          <cell r="DS22" t="str">
            <v/>
          </cell>
          <cell r="DT22" t="str">
            <v/>
          </cell>
          <cell r="DU22" t="str">
            <v/>
          </cell>
          <cell r="DV22" t="str">
            <v/>
          </cell>
          <cell r="DW22" t="str">
            <v/>
          </cell>
          <cell r="DX22" t="str">
            <v/>
          </cell>
          <cell r="DY22" t="str">
            <v/>
          </cell>
          <cell r="DZ22" t="str">
            <v/>
          </cell>
        </row>
        <row r="23">
          <cell r="A23">
            <v>2636</v>
          </cell>
          <cell r="B23">
            <v>42</v>
          </cell>
          <cell r="C23" t="str">
            <v>C-11</v>
          </cell>
          <cell r="D23">
            <v>52012</v>
          </cell>
          <cell r="E23" t="str">
            <v>ジェイパーク永田町</v>
          </cell>
          <cell r="F23">
            <v>801</v>
          </cell>
          <cell r="G23" t="str">
            <v>Rent</v>
          </cell>
          <cell r="H23">
            <v>51.91</v>
          </cell>
          <cell r="I23">
            <v>15.702999999999999</v>
          </cell>
          <cell r="J23" t="str">
            <v>Family</v>
          </cell>
          <cell r="K23" t="str">
            <v>1K</v>
          </cell>
          <cell r="M23" t="str">
            <v/>
          </cell>
          <cell r="N23">
            <v>1</v>
          </cell>
          <cell r="O23" t="str">
            <v/>
          </cell>
          <cell r="P23" t="str">
            <v/>
          </cell>
          <cell r="Q23" t="str">
            <v/>
          </cell>
          <cell r="R23" t="str">
            <v/>
          </cell>
          <cell r="S23" t="str">
            <v/>
          </cell>
          <cell r="T23">
            <v>51.91</v>
          </cell>
          <cell r="U23" t="str">
            <v/>
          </cell>
          <cell r="V23" t="str">
            <v/>
          </cell>
          <cell r="W23" t="str">
            <v/>
          </cell>
          <cell r="X23" t="str">
            <v/>
          </cell>
          <cell r="Y23" t="str">
            <v>住居</v>
          </cell>
          <cell r="AA23" t="str">
            <v>櫻庭　春樹</v>
          </cell>
          <cell r="AB23">
            <v>1</v>
          </cell>
          <cell r="AC23" t="str">
            <v/>
          </cell>
          <cell r="AD23">
            <v>1</v>
          </cell>
          <cell r="AE23" t="str">
            <v/>
          </cell>
          <cell r="AF23" t="str">
            <v/>
          </cell>
          <cell r="AG23" t="str">
            <v/>
          </cell>
          <cell r="AH23" t="str">
            <v/>
          </cell>
          <cell r="AI23" t="str">
            <v/>
          </cell>
          <cell r="AJ23">
            <v>51.91</v>
          </cell>
          <cell r="AK23" t="str">
            <v/>
          </cell>
          <cell r="AL23" t="str">
            <v/>
          </cell>
          <cell r="AM23" t="str">
            <v/>
          </cell>
          <cell r="AN23" t="str">
            <v/>
          </cell>
          <cell r="AO23">
            <v>37926</v>
          </cell>
          <cell r="AP23">
            <v>2</v>
          </cell>
          <cell r="AQ23">
            <v>37926</v>
          </cell>
          <cell r="AR23">
            <v>38656</v>
          </cell>
          <cell r="AU23">
            <v>37926</v>
          </cell>
          <cell r="AV23">
            <v>38162</v>
          </cell>
          <cell r="AY23" t="str">
            <v/>
          </cell>
          <cell r="AZ23" t="str">
            <v/>
          </cell>
          <cell r="BA23" t="str">
            <v/>
          </cell>
          <cell r="BB23">
            <v>295000</v>
          </cell>
          <cell r="BC23" t="str">
            <v/>
          </cell>
          <cell r="BD23">
            <v>18786</v>
          </cell>
          <cell r="BF23" t="str">
            <v/>
          </cell>
          <cell r="BG23" t="str">
            <v/>
          </cell>
          <cell r="BI23" t="str">
            <v/>
          </cell>
          <cell r="BK23" t="str">
            <v/>
          </cell>
          <cell r="BM23" t="str">
            <v/>
          </cell>
          <cell r="BO23" t="str">
            <v/>
          </cell>
          <cell r="BQ23" t="str">
            <v/>
          </cell>
          <cell r="BW23">
            <v>0</v>
          </cell>
          <cell r="BX23">
            <v>0</v>
          </cell>
          <cell r="BZ23" t="str">
            <v/>
          </cell>
          <cell r="CA23" t="str">
            <v/>
          </cell>
          <cell r="CC23" t="str">
            <v/>
          </cell>
          <cell r="CG23">
            <v>1</v>
          </cell>
          <cell r="CH23" t="str">
            <v>㈱ｼﾞｮｲﾝﾄ・ｱｾｯﾄﾏﾈｼﾞﾒﾝﾄ</v>
          </cell>
          <cell r="CI23">
            <v>0.03</v>
          </cell>
          <cell r="CL23" t="str">
            <v>鍵交換代：\18,900　徴収済</v>
          </cell>
          <cell r="CM23">
            <v>0</v>
          </cell>
          <cell r="CN23">
            <v>0</v>
          </cell>
          <cell r="CO23">
            <v>0</v>
          </cell>
          <cell r="CP23">
            <v>0</v>
          </cell>
          <cell r="CR23">
            <v>0</v>
          </cell>
          <cell r="CS23">
            <v>0</v>
          </cell>
          <cell r="CT23">
            <v>0</v>
          </cell>
          <cell r="CU23" t="str">
            <v/>
          </cell>
          <cell r="CW23">
            <v>0</v>
          </cell>
          <cell r="CX23">
            <v>0</v>
          </cell>
          <cell r="CY23">
            <v>0</v>
          </cell>
          <cell r="CZ23">
            <v>0</v>
          </cell>
          <cell r="DB23" t="str">
            <v/>
          </cell>
          <cell r="DC23" t="str">
            <v/>
          </cell>
          <cell r="DD23" t="str">
            <v/>
          </cell>
          <cell r="DE23" t="str">
            <v/>
          </cell>
          <cell r="DF23" t="str">
            <v/>
          </cell>
          <cell r="DG23" t="str">
            <v/>
          </cell>
          <cell r="DH23" t="str">
            <v/>
          </cell>
          <cell r="DI23" t="str">
            <v/>
          </cell>
          <cell r="DJ23" t="str">
            <v/>
          </cell>
          <cell r="DK23" t="str">
            <v/>
          </cell>
          <cell r="DL23" t="str">
            <v/>
          </cell>
          <cell r="DM23" t="str">
            <v/>
          </cell>
          <cell r="DO23" t="str">
            <v/>
          </cell>
          <cell r="DP23" t="str">
            <v/>
          </cell>
          <cell r="DQ23" t="str">
            <v/>
          </cell>
          <cell r="DR23" t="str">
            <v/>
          </cell>
          <cell r="DS23" t="str">
            <v/>
          </cell>
          <cell r="DT23" t="str">
            <v/>
          </cell>
          <cell r="DU23" t="str">
            <v/>
          </cell>
          <cell r="DV23" t="str">
            <v/>
          </cell>
          <cell r="DW23" t="str">
            <v/>
          </cell>
          <cell r="DX23" t="str">
            <v/>
          </cell>
          <cell r="DY23" t="str">
            <v/>
          </cell>
          <cell r="DZ23" t="str">
            <v/>
          </cell>
        </row>
        <row r="24">
          <cell r="A24">
            <v>2637</v>
          </cell>
          <cell r="B24">
            <v>42</v>
          </cell>
          <cell r="C24" t="str">
            <v>C-11</v>
          </cell>
          <cell r="D24">
            <v>52012</v>
          </cell>
          <cell r="E24" t="str">
            <v>ジェイパーク永田町</v>
          </cell>
          <cell r="F24">
            <v>802</v>
          </cell>
          <cell r="G24" t="str">
            <v>Rent</v>
          </cell>
          <cell r="H24">
            <v>36.61</v>
          </cell>
          <cell r="I24">
            <v>11.074999999999999</v>
          </cell>
          <cell r="J24" t="str">
            <v>One-Room</v>
          </cell>
          <cell r="K24" t="str">
            <v>1K</v>
          </cell>
          <cell r="M24">
            <v>1</v>
          </cell>
          <cell r="N24" t="str">
            <v/>
          </cell>
          <cell r="O24" t="str">
            <v/>
          </cell>
          <cell r="P24" t="str">
            <v/>
          </cell>
          <cell r="Q24" t="str">
            <v/>
          </cell>
          <cell r="R24" t="str">
            <v/>
          </cell>
          <cell r="S24">
            <v>36.61</v>
          </cell>
          <cell r="T24" t="str">
            <v/>
          </cell>
          <cell r="U24" t="str">
            <v/>
          </cell>
          <cell r="V24" t="str">
            <v/>
          </cell>
          <cell r="W24" t="str">
            <v/>
          </cell>
          <cell r="X24" t="str">
            <v/>
          </cell>
          <cell r="Y24" t="str">
            <v>住居</v>
          </cell>
          <cell r="Z24">
            <v>1</v>
          </cell>
          <cell r="AA24" t="str">
            <v>有限会社アトム</v>
          </cell>
          <cell r="AB24">
            <v>1</v>
          </cell>
          <cell r="AC24">
            <v>1</v>
          </cell>
          <cell r="AD24" t="str">
            <v/>
          </cell>
          <cell r="AE24" t="str">
            <v/>
          </cell>
          <cell r="AF24" t="str">
            <v/>
          </cell>
          <cell r="AG24" t="str">
            <v/>
          </cell>
          <cell r="AH24" t="str">
            <v/>
          </cell>
          <cell r="AI24">
            <v>36.61</v>
          </cell>
          <cell r="AJ24" t="str">
            <v/>
          </cell>
          <cell r="AK24" t="str">
            <v/>
          </cell>
          <cell r="AL24" t="str">
            <v/>
          </cell>
          <cell r="AM24" t="str">
            <v/>
          </cell>
          <cell r="AN24" t="str">
            <v/>
          </cell>
          <cell r="AO24">
            <v>38082</v>
          </cell>
          <cell r="AP24">
            <v>2</v>
          </cell>
          <cell r="AQ24">
            <v>38082</v>
          </cell>
          <cell r="AR24">
            <v>38811</v>
          </cell>
          <cell r="AU24">
            <v>38082</v>
          </cell>
          <cell r="AV24">
            <v>38162</v>
          </cell>
          <cell r="AY24" t="str">
            <v/>
          </cell>
          <cell r="AZ24" t="str">
            <v/>
          </cell>
          <cell r="BA24" t="str">
            <v/>
          </cell>
          <cell r="BB24">
            <v>223000</v>
          </cell>
          <cell r="BC24">
            <v>11150</v>
          </cell>
          <cell r="BD24">
            <v>20135</v>
          </cell>
          <cell r="BF24" t="str">
            <v/>
          </cell>
          <cell r="BG24" t="str">
            <v/>
          </cell>
          <cell r="BI24" t="str">
            <v/>
          </cell>
          <cell r="BK24" t="str">
            <v/>
          </cell>
          <cell r="BM24" t="str">
            <v/>
          </cell>
          <cell r="BO24" t="str">
            <v/>
          </cell>
          <cell r="BQ24" t="str">
            <v/>
          </cell>
          <cell r="BW24">
            <v>446000</v>
          </cell>
          <cell r="BX24">
            <v>2</v>
          </cell>
          <cell r="BZ24" t="str">
            <v/>
          </cell>
          <cell r="CA24" t="str">
            <v/>
          </cell>
          <cell r="CC24" t="str">
            <v/>
          </cell>
          <cell r="CG24">
            <v>1</v>
          </cell>
          <cell r="CH24" t="str">
            <v>㈱ｼﾞｮｲﾝﾄ・ｱｾｯﾄﾏﾈｼﾞﾒﾝﾄ</v>
          </cell>
          <cell r="CI24">
            <v>0.03</v>
          </cell>
          <cell r="CL24" t="str">
            <v>鍵交換代：\18,900　徴収済</v>
          </cell>
          <cell r="CM24">
            <v>446000</v>
          </cell>
          <cell r="CN24">
            <v>0</v>
          </cell>
          <cell r="CO24">
            <v>0</v>
          </cell>
          <cell r="CP24">
            <v>0</v>
          </cell>
          <cell r="CR24">
            <v>0</v>
          </cell>
          <cell r="CS24">
            <v>0</v>
          </cell>
          <cell r="CT24">
            <v>0</v>
          </cell>
          <cell r="CU24" t="str">
            <v/>
          </cell>
          <cell r="CW24">
            <v>446000</v>
          </cell>
          <cell r="CX24">
            <v>0</v>
          </cell>
          <cell r="CY24">
            <v>0</v>
          </cell>
          <cell r="CZ24">
            <v>0</v>
          </cell>
          <cell r="DB24" t="str">
            <v/>
          </cell>
          <cell r="DC24" t="str">
            <v/>
          </cell>
          <cell r="DD24" t="str">
            <v/>
          </cell>
          <cell r="DE24" t="str">
            <v/>
          </cell>
          <cell r="DF24" t="str">
            <v/>
          </cell>
          <cell r="DG24" t="str">
            <v/>
          </cell>
          <cell r="DH24" t="str">
            <v/>
          </cell>
          <cell r="DI24" t="str">
            <v/>
          </cell>
          <cell r="DJ24" t="str">
            <v/>
          </cell>
          <cell r="DK24" t="str">
            <v/>
          </cell>
          <cell r="DL24" t="str">
            <v/>
          </cell>
          <cell r="DM24" t="str">
            <v/>
          </cell>
          <cell r="DO24" t="str">
            <v/>
          </cell>
          <cell r="DP24" t="str">
            <v/>
          </cell>
          <cell r="DQ24" t="str">
            <v/>
          </cell>
          <cell r="DR24" t="str">
            <v/>
          </cell>
          <cell r="DS24" t="str">
            <v/>
          </cell>
          <cell r="DT24" t="str">
            <v/>
          </cell>
          <cell r="DU24" t="str">
            <v/>
          </cell>
          <cell r="DV24" t="str">
            <v/>
          </cell>
          <cell r="DW24" t="str">
            <v/>
          </cell>
          <cell r="DX24" t="str">
            <v/>
          </cell>
          <cell r="DY24" t="str">
            <v/>
          </cell>
          <cell r="DZ24" t="str">
            <v/>
          </cell>
        </row>
        <row r="25">
          <cell r="A25">
            <v>2638</v>
          </cell>
          <cell r="B25">
            <v>42</v>
          </cell>
          <cell r="C25" t="str">
            <v>C-11</v>
          </cell>
          <cell r="D25">
            <v>52012</v>
          </cell>
          <cell r="E25" t="str">
            <v>ジェイパーク永田町</v>
          </cell>
          <cell r="F25">
            <v>901</v>
          </cell>
          <cell r="G25" t="str">
            <v>Rent</v>
          </cell>
          <cell r="H25">
            <v>44.18</v>
          </cell>
          <cell r="I25">
            <v>13.364000000000001</v>
          </cell>
          <cell r="J25" t="str">
            <v>One-Room</v>
          </cell>
          <cell r="K25" t="str">
            <v>1K</v>
          </cell>
          <cell r="M25">
            <v>1</v>
          </cell>
          <cell r="N25" t="str">
            <v/>
          </cell>
          <cell r="O25" t="str">
            <v/>
          </cell>
          <cell r="P25" t="str">
            <v/>
          </cell>
          <cell r="Q25" t="str">
            <v/>
          </cell>
          <cell r="R25" t="str">
            <v/>
          </cell>
          <cell r="S25">
            <v>44.18</v>
          </cell>
          <cell r="T25" t="str">
            <v/>
          </cell>
          <cell r="U25" t="str">
            <v/>
          </cell>
          <cell r="V25" t="str">
            <v/>
          </cell>
          <cell r="W25" t="str">
            <v/>
          </cell>
          <cell r="X25" t="str">
            <v/>
          </cell>
          <cell r="Y25" t="str">
            <v>住居</v>
          </cell>
          <cell r="AA25" t="str">
            <v>青木　照明</v>
          </cell>
          <cell r="AB25">
            <v>1</v>
          </cell>
          <cell r="AC25">
            <v>1</v>
          </cell>
          <cell r="AD25" t="str">
            <v/>
          </cell>
          <cell r="AE25" t="str">
            <v/>
          </cell>
          <cell r="AF25" t="str">
            <v/>
          </cell>
          <cell r="AG25" t="str">
            <v/>
          </cell>
          <cell r="AH25" t="str">
            <v/>
          </cell>
          <cell r="AI25">
            <v>44.18</v>
          </cell>
          <cell r="AJ25" t="str">
            <v/>
          </cell>
          <cell r="AK25" t="str">
            <v/>
          </cell>
          <cell r="AL25" t="str">
            <v/>
          </cell>
          <cell r="AM25" t="str">
            <v/>
          </cell>
          <cell r="AN25" t="str">
            <v/>
          </cell>
          <cell r="AO25">
            <v>37905</v>
          </cell>
          <cell r="AP25">
            <v>2</v>
          </cell>
          <cell r="AQ25">
            <v>37905</v>
          </cell>
          <cell r="AR25">
            <v>38635</v>
          </cell>
          <cell r="AU25">
            <v>37905</v>
          </cell>
          <cell r="AV25">
            <v>38162</v>
          </cell>
          <cell r="AY25" t="str">
            <v/>
          </cell>
          <cell r="AZ25" t="str">
            <v/>
          </cell>
          <cell r="BA25" t="str">
            <v/>
          </cell>
          <cell r="BB25">
            <v>255000</v>
          </cell>
          <cell r="BC25" t="str">
            <v/>
          </cell>
          <cell r="BD25">
            <v>19081</v>
          </cell>
          <cell r="BF25" t="str">
            <v/>
          </cell>
          <cell r="BG25" t="str">
            <v/>
          </cell>
          <cell r="BI25" t="str">
            <v/>
          </cell>
          <cell r="BK25" t="str">
            <v/>
          </cell>
          <cell r="BM25" t="str">
            <v/>
          </cell>
          <cell r="BO25" t="str">
            <v/>
          </cell>
          <cell r="BQ25" t="str">
            <v/>
          </cell>
          <cell r="BW25">
            <v>0</v>
          </cell>
          <cell r="BX25">
            <v>0</v>
          </cell>
          <cell r="BZ25" t="str">
            <v/>
          </cell>
          <cell r="CA25" t="str">
            <v/>
          </cell>
          <cell r="CC25" t="str">
            <v/>
          </cell>
          <cell r="CG25">
            <v>1</v>
          </cell>
          <cell r="CH25" t="str">
            <v>㈱ｼﾞｮｲﾝﾄ・ｱｾｯﾄﾏﾈｼﾞﾒﾝﾄ</v>
          </cell>
          <cell r="CI25">
            <v>0.03</v>
          </cell>
          <cell r="CL25" t="str">
            <v>鍵交換代：\18,900　徴収済</v>
          </cell>
          <cell r="CM25">
            <v>0</v>
          </cell>
          <cell r="CN25">
            <v>0</v>
          </cell>
          <cell r="CO25">
            <v>0</v>
          </cell>
          <cell r="CP25">
            <v>0</v>
          </cell>
          <cell r="CR25">
            <v>0</v>
          </cell>
          <cell r="CS25">
            <v>0</v>
          </cell>
          <cell r="CT25">
            <v>0</v>
          </cell>
          <cell r="CU25" t="str">
            <v/>
          </cell>
          <cell r="CW25">
            <v>0</v>
          </cell>
          <cell r="CX25">
            <v>0</v>
          </cell>
          <cell r="CY25">
            <v>0</v>
          </cell>
          <cell r="CZ25">
            <v>0</v>
          </cell>
          <cell r="DB25" t="str">
            <v/>
          </cell>
          <cell r="DC25" t="str">
            <v/>
          </cell>
          <cell r="DD25" t="str">
            <v/>
          </cell>
          <cell r="DE25" t="str">
            <v/>
          </cell>
          <cell r="DF25" t="str">
            <v/>
          </cell>
          <cell r="DG25" t="str">
            <v/>
          </cell>
          <cell r="DH25" t="str">
            <v/>
          </cell>
          <cell r="DI25" t="str">
            <v/>
          </cell>
          <cell r="DJ25" t="str">
            <v/>
          </cell>
          <cell r="DK25" t="str">
            <v/>
          </cell>
          <cell r="DL25" t="str">
            <v/>
          </cell>
          <cell r="DM25" t="str">
            <v/>
          </cell>
          <cell r="DO25" t="str">
            <v/>
          </cell>
          <cell r="DP25" t="str">
            <v/>
          </cell>
          <cell r="DQ25" t="str">
            <v/>
          </cell>
          <cell r="DR25" t="str">
            <v/>
          </cell>
          <cell r="DS25" t="str">
            <v/>
          </cell>
          <cell r="DT25" t="str">
            <v/>
          </cell>
          <cell r="DU25" t="str">
            <v/>
          </cell>
          <cell r="DV25" t="str">
            <v/>
          </cell>
          <cell r="DW25" t="str">
            <v/>
          </cell>
          <cell r="DX25" t="str">
            <v/>
          </cell>
          <cell r="DY25" t="str">
            <v/>
          </cell>
          <cell r="DZ25" t="str">
            <v/>
          </cell>
        </row>
        <row r="26">
          <cell r="A26">
            <v>2639</v>
          </cell>
          <cell r="B26">
            <v>42</v>
          </cell>
          <cell r="C26" t="str">
            <v>C-11</v>
          </cell>
          <cell r="D26">
            <v>52012</v>
          </cell>
          <cell r="E26" t="str">
            <v>ジェイパーク永田町</v>
          </cell>
          <cell r="F26">
            <v>902</v>
          </cell>
          <cell r="G26" t="str">
            <v>Rent</v>
          </cell>
          <cell r="H26">
            <v>36.61</v>
          </cell>
          <cell r="I26">
            <v>11.074999999999999</v>
          </cell>
          <cell r="J26" t="str">
            <v>One-Room</v>
          </cell>
          <cell r="K26" t="str">
            <v>1K</v>
          </cell>
          <cell r="M26">
            <v>1</v>
          </cell>
          <cell r="N26" t="str">
            <v/>
          </cell>
          <cell r="O26" t="str">
            <v/>
          </cell>
          <cell r="P26" t="str">
            <v/>
          </cell>
          <cell r="Q26" t="str">
            <v/>
          </cell>
          <cell r="R26" t="str">
            <v/>
          </cell>
          <cell r="S26">
            <v>36.61</v>
          </cell>
          <cell r="T26" t="str">
            <v/>
          </cell>
          <cell r="U26" t="str">
            <v/>
          </cell>
          <cell r="V26" t="str">
            <v/>
          </cell>
          <cell r="W26" t="str">
            <v/>
          </cell>
          <cell r="X26" t="str">
            <v/>
          </cell>
          <cell r="Y26" t="str">
            <v>住居</v>
          </cell>
          <cell r="AB26" t="str">
            <v/>
          </cell>
          <cell r="AC26" t="str">
            <v/>
          </cell>
          <cell r="AD26" t="str">
            <v/>
          </cell>
          <cell r="AE26" t="str">
            <v/>
          </cell>
          <cell r="AF26" t="str">
            <v/>
          </cell>
          <cell r="AG26" t="str">
            <v/>
          </cell>
          <cell r="AH26" t="str">
            <v/>
          </cell>
          <cell r="AI26" t="str">
            <v/>
          </cell>
          <cell r="AJ26" t="str">
            <v/>
          </cell>
          <cell r="AK26" t="str">
            <v/>
          </cell>
          <cell r="AL26" t="str">
            <v/>
          </cell>
          <cell r="AM26" t="str">
            <v/>
          </cell>
          <cell r="AN26" t="str">
            <v/>
          </cell>
          <cell r="AU26" t="str">
            <v/>
          </cell>
          <cell r="AV26">
            <v>38162</v>
          </cell>
          <cell r="AY26" t="str">
            <v/>
          </cell>
          <cell r="AZ26" t="str">
            <v/>
          </cell>
          <cell r="BA26" t="str">
            <v/>
          </cell>
          <cell r="BC26" t="str">
            <v/>
          </cell>
          <cell r="BD26" t="str">
            <v/>
          </cell>
          <cell r="BF26" t="str">
            <v/>
          </cell>
          <cell r="BG26" t="str">
            <v/>
          </cell>
          <cell r="BI26" t="str">
            <v/>
          </cell>
          <cell r="BK26" t="str">
            <v/>
          </cell>
          <cell r="BM26" t="str">
            <v/>
          </cell>
          <cell r="BO26" t="str">
            <v/>
          </cell>
          <cell r="BQ26" t="str">
            <v/>
          </cell>
          <cell r="BX26" t="str">
            <v/>
          </cell>
          <cell r="BZ26" t="str">
            <v/>
          </cell>
          <cell r="CA26" t="str">
            <v/>
          </cell>
          <cell r="CC26" t="str">
            <v/>
          </cell>
          <cell r="CH26" t="str">
            <v>㈱ｼﾞｮｲﾝﾄ・ｱｾｯﾄﾏﾈｼﾞﾒﾝﾄ</v>
          </cell>
          <cell r="CI26">
            <v>0.03</v>
          </cell>
          <cell r="CM26">
            <v>0</v>
          </cell>
          <cell r="CN26">
            <v>0</v>
          </cell>
          <cell r="CO26">
            <v>0</v>
          </cell>
          <cell r="CP26">
            <v>0</v>
          </cell>
          <cell r="CR26">
            <v>0</v>
          </cell>
          <cell r="CS26">
            <v>0</v>
          </cell>
          <cell r="CT26">
            <v>0</v>
          </cell>
          <cell r="CU26" t="str">
            <v/>
          </cell>
          <cell r="CW26">
            <v>0</v>
          </cell>
          <cell r="CX26">
            <v>0</v>
          </cell>
          <cell r="CY26">
            <v>0</v>
          </cell>
          <cell r="CZ26">
            <v>0</v>
          </cell>
          <cell r="DB26" t="str">
            <v/>
          </cell>
          <cell r="DC26" t="str">
            <v/>
          </cell>
          <cell r="DD26" t="str">
            <v/>
          </cell>
          <cell r="DE26" t="str">
            <v/>
          </cell>
          <cell r="DF26" t="str">
            <v/>
          </cell>
          <cell r="DG26" t="str">
            <v/>
          </cell>
          <cell r="DH26" t="str">
            <v/>
          </cell>
          <cell r="DI26" t="str">
            <v/>
          </cell>
          <cell r="DJ26" t="str">
            <v/>
          </cell>
          <cell r="DK26" t="str">
            <v/>
          </cell>
          <cell r="DL26" t="str">
            <v/>
          </cell>
          <cell r="DM26" t="str">
            <v/>
          </cell>
          <cell r="DO26" t="str">
            <v/>
          </cell>
          <cell r="DP26" t="str">
            <v/>
          </cell>
          <cell r="DQ26" t="str">
            <v/>
          </cell>
          <cell r="DR26" t="str">
            <v/>
          </cell>
          <cell r="DS26" t="str">
            <v/>
          </cell>
          <cell r="DT26" t="str">
            <v/>
          </cell>
          <cell r="DU26" t="str">
            <v/>
          </cell>
          <cell r="DV26" t="str">
            <v/>
          </cell>
          <cell r="DW26" t="str">
            <v/>
          </cell>
          <cell r="DX26" t="str">
            <v/>
          </cell>
          <cell r="DY26" t="str">
            <v/>
          </cell>
          <cell r="DZ26" t="str">
            <v/>
          </cell>
        </row>
        <row r="27">
          <cell r="A27">
            <v>2640</v>
          </cell>
          <cell r="B27">
            <v>42</v>
          </cell>
          <cell r="C27" t="str">
            <v>C-11</v>
          </cell>
          <cell r="D27">
            <v>52012</v>
          </cell>
          <cell r="E27" t="str">
            <v>ジェイパーク永田町</v>
          </cell>
          <cell r="F27">
            <v>1001</v>
          </cell>
          <cell r="G27" t="str">
            <v>Rent</v>
          </cell>
          <cell r="H27">
            <v>55.86</v>
          </cell>
          <cell r="I27">
            <v>16.898</v>
          </cell>
          <cell r="J27" t="str">
            <v>Family</v>
          </cell>
          <cell r="K27" t="str">
            <v>1K</v>
          </cell>
          <cell r="M27" t="str">
            <v/>
          </cell>
          <cell r="N27">
            <v>1</v>
          </cell>
          <cell r="O27" t="str">
            <v/>
          </cell>
          <cell r="P27" t="str">
            <v/>
          </cell>
          <cell r="Q27" t="str">
            <v/>
          </cell>
          <cell r="R27" t="str">
            <v/>
          </cell>
          <cell r="S27" t="str">
            <v/>
          </cell>
          <cell r="T27">
            <v>55.86</v>
          </cell>
          <cell r="U27" t="str">
            <v/>
          </cell>
          <cell r="V27" t="str">
            <v/>
          </cell>
          <cell r="W27" t="str">
            <v/>
          </cell>
          <cell r="X27" t="str">
            <v/>
          </cell>
          <cell r="Y27" t="str">
            <v>住居</v>
          </cell>
          <cell r="Z27">
            <v>1</v>
          </cell>
          <cell r="AA27" t="str">
            <v>㈱創友</v>
          </cell>
          <cell r="AB27">
            <v>1</v>
          </cell>
          <cell r="AC27" t="str">
            <v/>
          </cell>
          <cell r="AD27">
            <v>1</v>
          </cell>
          <cell r="AE27" t="str">
            <v/>
          </cell>
          <cell r="AF27" t="str">
            <v/>
          </cell>
          <cell r="AG27" t="str">
            <v/>
          </cell>
          <cell r="AH27" t="str">
            <v/>
          </cell>
          <cell r="AI27" t="str">
            <v/>
          </cell>
          <cell r="AJ27">
            <v>55.86</v>
          </cell>
          <cell r="AK27" t="str">
            <v/>
          </cell>
          <cell r="AL27" t="str">
            <v/>
          </cell>
          <cell r="AM27" t="str">
            <v/>
          </cell>
          <cell r="AN27" t="str">
            <v/>
          </cell>
          <cell r="AO27">
            <v>37838</v>
          </cell>
          <cell r="AP27">
            <v>2</v>
          </cell>
          <cell r="AQ27">
            <v>37838</v>
          </cell>
          <cell r="AR27">
            <v>38568</v>
          </cell>
          <cell r="AU27">
            <v>37838</v>
          </cell>
          <cell r="AV27">
            <v>38162</v>
          </cell>
          <cell r="AY27" t="str">
            <v/>
          </cell>
          <cell r="AZ27" t="str">
            <v/>
          </cell>
          <cell r="BA27" t="str">
            <v/>
          </cell>
          <cell r="BB27">
            <v>320000</v>
          </cell>
          <cell r="BC27">
            <v>16000</v>
          </cell>
          <cell r="BD27">
            <v>18937</v>
          </cell>
          <cell r="BF27" t="str">
            <v/>
          </cell>
          <cell r="BG27" t="str">
            <v/>
          </cell>
          <cell r="BI27" t="str">
            <v/>
          </cell>
          <cell r="BK27" t="str">
            <v/>
          </cell>
          <cell r="BM27" t="str">
            <v/>
          </cell>
          <cell r="BO27" t="str">
            <v/>
          </cell>
          <cell r="BQ27" t="str">
            <v/>
          </cell>
          <cell r="BW27">
            <v>960000</v>
          </cell>
          <cell r="BX27">
            <v>3</v>
          </cell>
          <cell r="BZ27" t="str">
            <v/>
          </cell>
          <cell r="CA27" t="str">
            <v/>
          </cell>
          <cell r="CC27" t="str">
            <v/>
          </cell>
          <cell r="CD27">
            <v>2</v>
          </cell>
          <cell r="CE27">
            <v>1</v>
          </cell>
          <cell r="CG27">
            <v>1</v>
          </cell>
          <cell r="CH27" t="str">
            <v>㈱ｼﾞｮｲﾝﾄ・ｱｾｯﾄﾏﾈｼﾞﾒﾝﾄ</v>
          </cell>
          <cell r="CI27">
            <v>0.03</v>
          </cell>
          <cell r="CL27" t="str">
            <v>鍵交換代：\18,900　徴収済</v>
          </cell>
          <cell r="CM27">
            <v>960000</v>
          </cell>
          <cell r="CN27">
            <v>0</v>
          </cell>
          <cell r="CO27">
            <v>0</v>
          </cell>
          <cell r="CP27">
            <v>0</v>
          </cell>
          <cell r="CR27">
            <v>0</v>
          </cell>
          <cell r="CS27">
            <v>0</v>
          </cell>
          <cell r="CT27">
            <v>0</v>
          </cell>
          <cell r="CU27" t="str">
            <v/>
          </cell>
          <cell r="CW27">
            <v>960000</v>
          </cell>
          <cell r="CX27">
            <v>0</v>
          </cell>
          <cell r="CY27">
            <v>0</v>
          </cell>
          <cell r="CZ27">
            <v>0</v>
          </cell>
          <cell r="DB27" t="str">
            <v/>
          </cell>
          <cell r="DC27" t="str">
            <v/>
          </cell>
          <cell r="DD27" t="str">
            <v/>
          </cell>
          <cell r="DE27" t="str">
            <v/>
          </cell>
          <cell r="DF27" t="str">
            <v/>
          </cell>
          <cell r="DG27" t="str">
            <v/>
          </cell>
          <cell r="DH27" t="str">
            <v/>
          </cell>
          <cell r="DI27" t="str">
            <v/>
          </cell>
          <cell r="DJ27" t="str">
            <v/>
          </cell>
          <cell r="DK27" t="str">
            <v/>
          </cell>
          <cell r="DL27" t="str">
            <v/>
          </cell>
          <cell r="DM27" t="str">
            <v/>
          </cell>
          <cell r="DO27" t="str">
            <v/>
          </cell>
          <cell r="DP27" t="str">
            <v/>
          </cell>
          <cell r="DQ27" t="str">
            <v/>
          </cell>
          <cell r="DR27" t="str">
            <v/>
          </cell>
          <cell r="DS27" t="str">
            <v/>
          </cell>
          <cell r="DT27" t="str">
            <v/>
          </cell>
          <cell r="DU27" t="str">
            <v/>
          </cell>
          <cell r="DV27" t="str">
            <v/>
          </cell>
          <cell r="DW27" t="str">
            <v/>
          </cell>
          <cell r="DX27" t="str">
            <v/>
          </cell>
          <cell r="DY27" t="str">
            <v/>
          </cell>
          <cell r="DZ27" t="str">
            <v/>
          </cell>
        </row>
        <row r="28">
          <cell r="A28">
            <v>2641</v>
          </cell>
          <cell r="B28">
            <v>42</v>
          </cell>
          <cell r="C28" t="str">
            <v>C-11</v>
          </cell>
          <cell r="D28">
            <v>52012</v>
          </cell>
          <cell r="E28" t="str">
            <v>ジェイパーク永田町</v>
          </cell>
          <cell r="F28" t="str">
            <v>Ｐ1</v>
          </cell>
          <cell r="G28" t="str">
            <v>Rent</v>
          </cell>
          <cell r="I28" t="str">
            <v/>
          </cell>
          <cell r="J28" t="str">
            <v>Parking</v>
          </cell>
          <cell r="K28" t="str">
            <v>Parking</v>
          </cell>
          <cell r="M28" t="str">
            <v/>
          </cell>
          <cell r="N28" t="str">
            <v/>
          </cell>
          <cell r="O28" t="str">
            <v/>
          </cell>
          <cell r="P28" t="str">
            <v/>
          </cell>
          <cell r="Q28" t="str">
            <v/>
          </cell>
          <cell r="R28">
            <v>1</v>
          </cell>
          <cell r="S28" t="str">
            <v/>
          </cell>
          <cell r="T28" t="str">
            <v/>
          </cell>
          <cell r="U28" t="str">
            <v/>
          </cell>
          <cell r="V28" t="str">
            <v/>
          </cell>
          <cell r="W28" t="str">
            <v/>
          </cell>
          <cell r="X28">
            <v>0</v>
          </cell>
          <cell r="Y28" t="str">
            <v>駐車場</v>
          </cell>
          <cell r="Z28">
            <v>1</v>
          </cell>
          <cell r="AA28" t="str">
            <v>㈱創友</v>
          </cell>
          <cell r="AB28">
            <v>1</v>
          </cell>
          <cell r="AC28" t="str">
            <v/>
          </cell>
          <cell r="AD28" t="str">
            <v/>
          </cell>
          <cell r="AE28" t="str">
            <v/>
          </cell>
          <cell r="AF28" t="str">
            <v/>
          </cell>
          <cell r="AG28" t="str">
            <v/>
          </cell>
          <cell r="AH28">
            <v>1</v>
          </cell>
          <cell r="AI28" t="str">
            <v/>
          </cell>
          <cell r="AJ28" t="str">
            <v/>
          </cell>
          <cell r="AK28" t="str">
            <v/>
          </cell>
          <cell r="AL28" t="str">
            <v/>
          </cell>
          <cell r="AM28" t="str">
            <v/>
          </cell>
          <cell r="AN28">
            <v>0</v>
          </cell>
          <cell r="AO28">
            <v>37838</v>
          </cell>
          <cell r="AP28">
            <v>2</v>
          </cell>
          <cell r="AQ28">
            <v>37838</v>
          </cell>
          <cell r="AR28">
            <v>38568</v>
          </cell>
          <cell r="AU28">
            <v>37838</v>
          </cell>
          <cell r="AV28">
            <v>38162</v>
          </cell>
          <cell r="AY28" t="str">
            <v/>
          </cell>
          <cell r="AZ28" t="str">
            <v/>
          </cell>
          <cell r="BA28" t="str">
            <v/>
          </cell>
          <cell r="BC28" t="str">
            <v/>
          </cell>
          <cell r="BD28" t="str">
            <v/>
          </cell>
          <cell r="BF28" t="str">
            <v/>
          </cell>
          <cell r="BG28" t="str">
            <v/>
          </cell>
          <cell r="BI28" t="str">
            <v/>
          </cell>
          <cell r="BK28" t="str">
            <v/>
          </cell>
          <cell r="BM28" t="str">
            <v/>
          </cell>
          <cell r="BO28" t="str">
            <v/>
          </cell>
          <cell r="BP28">
            <v>50000</v>
          </cell>
          <cell r="BQ28">
            <v>2500</v>
          </cell>
          <cell r="BX28" t="str">
            <v/>
          </cell>
          <cell r="BZ28" t="str">
            <v/>
          </cell>
          <cell r="CA28" t="str">
            <v/>
          </cell>
          <cell r="CB28">
            <v>50000</v>
          </cell>
          <cell r="CC28">
            <v>1</v>
          </cell>
          <cell r="CG28">
            <v>1</v>
          </cell>
          <cell r="CH28" t="str">
            <v>㈱ｼﾞｮｲﾝﾄ・ｱｾｯﾄﾏﾈｼﾞﾒﾝﾄ</v>
          </cell>
          <cell r="CI28">
            <v>0.03</v>
          </cell>
          <cell r="CM28">
            <v>0</v>
          </cell>
          <cell r="CN28">
            <v>0</v>
          </cell>
          <cell r="CO28">
            <v>0</v>
          </cell>
          <cell r="CP28">
            <v>50000</v>
          </cell>
          <cell r="CR28" t="str">
            <v/>
          </cell>
          <cell r="CS28" t="str">
            <v/>
          </cell>
          <cell r="CT28" t="str">
            <v/>
          </cell>
          <cell r="CU28">
            <v>0</v>
          </cell>
          <cell r="CW28">
            <v>0</v>
          </cell>
          <cell r="CX28">
            <v>0</v>
          </cell>
          <cell r="CY28">
            <v>0</v>
          </cell>
          <cell r="CZ28">
            <v>50000</v>
          </cell>
          <cell r="DB28" t="str">
            <v/>
          </cell>
          <cell r="DC28" t="str">
            <v/>
          </cell>
          <cell r="DD28" t="str">
            <v/>
          </cell>
          <cell r="DE28" t="str">
            <v/>
          </cell>
          <cell r="DF28" t="str">
            <v/>
          </cell>
          <cell r="DG28" t="str">
            <v/>
          </cell>
          <cell r="DH28" t="str">
            <v/>
          </cell>
          <cell r="DI28" t="str">
            <v/>
          </cell>
          <cell r="DJ28" t="str">
            <v/>
          </cell>
          <cell r="DK28" t="str">
            <v/>
          </cell>
          <cell r="DL28" t="str">
            <v/>
          </cell>
          <cell r="DM28" t="str">
            <v/>
          </cell>
          <cell r="DO28" t="str">
            <v/>
          </cell>
          <cell r="DP28" t="str">
            <v/>
          </cell>
          <cell r="DQ28" t="str">
            <v/>
          </cell>
          <cell r="DR28" t="str">
            <v/>
          </cell>
          <cell r="DS28" t="str">
            <v/>
          </cell>
          <cell r="DT28" t="str">
            <v/>
          </cell>
          <cell r="DU28" t="str">
            <v/>
          </cell>
          <cell r="DV28" t="str">
            <v/>
          </cell>
          <cell r="DW28" t="str">
            <v/>
          </cell>
          <cell r="DX28" t="str">
            <v/>
          </cell>
          <cell r="DY28" t="str">
            <v/>
          </cell>
          <cell r="DZ28" t="str">
            <v/>
          </cell>
        </row>
        <row r="29">
          <cell r="A29">
            <v>2642</v>
          </cell>
          <cell r="B29">
            <v>42</v>
          </cell>
          <cell r="C29" t="str">
            <v>C-11</v>
          </cell>
          <cell r="D29">
            <v>52012</v>
          </cell>
          <cell r="E29" t="str">
            <v>ジェイパーク永田町</v>
          </cell>
          <cell r="F29" t="str">
            <v>Ｐ2</v>
          </cell>
          <cell r="G29" t="str">
            <v>Rent</v>
          </cell>
          <cell r="I29" t="str">
            <v/>
          </cell>
          <cell r="J29" t="str">
            <v>Parking</v>
          </cell>
          <cell r="K29" t="str">
            <v>Parking</v>
          </cell>
          <cell r="M29" t="str">
            <v/>
          </cell>
          <cell r="N29" t="str">
            <v/>
          </cell>
          <cell r="O29" t="str">
            <v/>
          </cell>
          <cell r="P29" t="str">
            <v/>
          </cell>
          <cell r="Q29" t="str">
            <v/>
          </cell>
          <cell r="R29">
            <v>1</v>
          </cell>
          <cell r="S29" t="str">
            <v/>
          </cell>
          <cell r="T29" t="str">
            <v/>
          </cell>
          <cell r="U29" t="str">
            <v/>
          </cell>
          <cell r="V29" t="str">
            <v/>
          </cell>
          <cell r="W29" t="str">
            <v/>
          </cell>
          <cell r="X29">
            <v>0</v>
          </cell>
          <cell r="Y29" t="str">
            <v>駐車場</v>
          </cell>
          <cell r="Z29">
            <v>1</v>
          </cell>
          <cell r="AA29" t="str">
            <v>青木　照明</v>
          </cell>
          <cell r="AB29">
            <v>1</v>
          </cell>
          <cell r="AC29" t="str">
            <v/>
          </cell>
          <cell r="AD29" t="str">
            <v/>
          </cell>
          <cell r="AE29" t="str">
            <v/>
          </cell>
          <cell r="AF29" t="str">
            <v/>
          </cell>
          <cell r="AG29" t="str">
            <v/>
          </cell>
          <cell r="AH29">
            <v>1</v>
          </cell>
          <cell r="AI29" t="str">
            <v/>
          </cell>
          <cell r="AJ29" t="str">
            <v/>
          </cell>
          <cell r="AK29" t="str">
            <v/>
          </cell>
          <cell r="AL29" t="str">
            <v/>
          </cell>
          <cell r="AM29" t="str">
            <v/>
          </cell>
          <cell r="AN29">
            <v>0</v>
          </cell>
          <cell r="AO29">
            <v>37905</v>
          </cell>
          <cell r="AP29">
            <v>2</v>
          </cell>
          <cell r="AQ29">
            <v>37905</v>
          </cell>
          <cell r="AR29">
            <v>38635</v>
          </cell>
          <cell r="AU29">
            <v>37905</v>
          </cell>
          <cell r="AV29">
            <v>38162</v>
          </cell>
          <cell r="AY29" t="str">
            <v/>
          </cell>
          <cell r="AZ29" t="str">
            <v/>
          </cell>
          <cell r="BA29" t="str">
            <v/>
          </cell>
          <cell r="BC29" t="str">
            <v/>
          </cell>
          <cell r="BD29" t="str">
            <v/>
          </cell>
          <cell r="BF29" t="str">
            <v/>
          </cell>
          <cell r="BG29" t="str">
            <v/>
          </cell>
          <cell r="BI29" t="str">
            <v/>
          </cell>
          <cell r="BK29" t="str">
            <v/>
          </cell>
          <cell r="BM29" t="str">
            <v/>
          </cell>
          <cell r="BO29" t="str">
            <v/>
          </cell>
          <cell r="BP29">
            <v>40000</v>
          </cell>
          <cell r="BQ29">
            <v>2000</v>
          </cell>
          <cell r="BX29" t="str">
            <v/>
          </cell>
          <cell r="BZ29" t="str">
            <v/>
          </cell>
          <cell r="CA29" t="str">
            <v/>
          </cell>
          <cell r="CC29" t="str">
            <v/>
          </cell>
          <cell r="CG29">
            <v>1</v>
          </cell>
          <cell r="CH29" t="str">
            <v>㈱ｼﾞｮｲﾝﾄ・ｱｾｯﾄﾏﾈｼﾞﾒﾝﾄ</v>
          </cell>
          <cell r="CI29">
            <v>0.03</v>
          </cell>
          <cell r="CM29">
            <v>0</v>
          </cell>
          <cell r="CN29">
            <v>0</v>
          </cell>
          <cell r="CO29">
            <v>0</v>
          </cell>
          <cell r="CP29">
            <v>0</v>
          </cell>
          <cell r="CR29" t="str">
            <v/>
          </cell>
          <cell r="CS29" t="str">
            <v/>
          </cell>
          <cell r="CT29" t="str">
            <v/>
          </cell>
          <cell r="CU29">
            <v>0</v>
          </cell>
          <cell r="CW29">
            <v>0</v>
          </cell>
          <cell r="CX29">
            <v>0</v>
          </cell>
          <cell r="CY29">
            <v>0</v>
          </cell>
          <cell r="CZ29">
            <v>0</v>
          </cell>
          <cell r="DB29" t="str">
            <v/>
          </cell>
          <cell r="DC29" t="str">
            <v/>
          </cell>
          <cell r="DD29" t="str">
            <v/>
          </cell>
          <cell r="DE29" t="str">
            <v/>
          </cell>
          <cell r="DF29" t="str">
            <v/>
          </cell>
          <cell r="DG29" t="str">
            <v/>
          </cell>
          <cell r="DH29" t="str">
            <v/>
          </cell>
          <cell r="DI29" t="str">
            <v/>
          </cell>
          <cell r="DJ29" t="str">
            <v/>
          </cell>
          <cell r="DK29" t="str">
            <v/>
          </cell>
          <cell r="DL29" t="str">
            <v/>
          </cell>
          <cell r="DM29" t="str">
            <v/>
          </cell>
          <cell r="DO29" t="str">
            <v/>
          </cell>
          <cell r="DP29" t="str">
            <v/>
          </cell>
          <cell r="DQ29" t="str">
            <v/>
          </cell>
          <cell r="DR29" t="str">
            <v/>
          </cell>
          <cell r="DS29" t="str">
            <v/>
          </cell>
          <cell r="DT29" t="str">
            <v/>
          </cell>
          <cell r="DU29" t="str">
            <v/>
          </cell>
          <cell r="DV29" t="str">
            <v/>
          </cell>
          <cell r="DW29" t="str">
            <v/>
          </cell>
          <cell r="DX29" t="str">
            <v/>
          </cell>
          <cell r="DY29" t="str">
            <v/>
          </cell>
          <cell r="DZ29" t="str">
            <v/>
          </cell>
        </row>
        <row r="30">
          <cell r="A30">
            <v>2643</v>
          </cell>
          <cell r="B30">
            <v>42</v>
          </cell>
          <cell r="C30" t="str">
            <v>C-11</v>
          </cell>
          <cell r="D30">
            <v>52012</v>
          </cell>
          <cell r="E30" t="str">
            <v>ジェイパーク永田町</v>
          </cell>
          <cell r="F30" t="str">
            <v>Ｐ3</v>
          </cell>
          <cell r="G30" t="str">
            <v>Rent</v>
          </cell>
          <cell r="I30" t="str">
            <v/>
          </cell>
          <cell r="J30" t="str">
            <v>Parking</v>
          </cell>
          <cell r="K30" t="str">
            <v>Parking</v>
          </cell>
          <cell r="M30" t="str">
            <v/>
          </cell>
          <cell r="N30" t="str">
            <v/>
          </cell>
          <cell r="O30" t="str">
            <v/>
          </cell>
          <cell r="P30" t="str">
            <v/>
          </cell>
          <cell r="Q30" t="str">
            <v/>
          </cell>
          <cell r="R30">
            <v>1</v>
          </cell>
          <cell r="S30" t="str">
            <v/>
          </cell>
          <cell r="T30" t="str">
            <v/>
          </cell>
          <cell r="U30" t="str">
            <v/>
          </cell>
          <cell r="V30" t="str">
            <v/>
          </cell>
          <cell r="W30" t="str">
            <v/>
          </cell>
          <cell r="X30">
            <v>0</v>
          </cell>
          <cell r="Y30" t="str">
            <v>駐車場</v>
          </cell>
          <cell r="Z30">
            <v>1</v>
          </cell>
          <cell r="AA30" t="str">
            <v>(株)アトム</v>
          </cell>
          <cell r="AB30">
            <v>1</v>
          </cell>
          <cell r="AC30" t="str">
            <v/>
          </cell>
          <cell r="AD30" t="str">
            <v/>
          </cell>
          <cell r="AE30" t="str">
            <v/>
          </cell>
          <cell r="AF30" t="str">
            <v/>
          </cell>
          <cell r="AG30" t="str">
            <v/>
          </cell>
          <cell r="AH30">
            <v>1</v>
          </cell>
          <cell r="AI30" t="str">
            <v/>
          </cell>
          <cell r="AJ30" t="str">
            <v/>
          </cell>
          <cell r="AK30" t="str">
            <v/>
          </cell>
          <cell r="AL30" t="str">
            <v/>
          </cell>
          <cell r="AM30" t="str">
            <v/>
          </cell>
          <cell r="AN30">
            <v>0</v>
          </cell>
          <cell r="AO30">
            <v>38082</v>
          </cell>
          <cell r="AP30">
            <v>2</v>
          </cell>
          <cell r="AQ30">
            <v>38082</v>
          </cell>
          <cell r="AR30">
            <v>38811</v>
          </cell>
          <cell r="AU30">
            <v>38082</v>
          </cell>
          <cell r="AV30">
            <v>38162</v>
          </cell>
          <cell r="AY30" t="str">
            <v/>
          </cell>
          <cell r="AZ30" t="str">
            <v/>
          </cell>
          <cell r="BA30" t="str">
            <v/>
          </cell>
          <cell r="BC30" t="str">
            <v/>
          </cell>
          <cell r="BD30" t="str">
            <v/>
          </cell>
          <cell r="BF30" t="str">
            <v/>
          </cell>
          <cell r="BG30" t="str">
            <v/>
          </cell>
          <cell r="BI30" t="str">
            <v/>
          </cell>
          <cell r="BK30" t="str">
            <v/>
          </cell>
          <cell r="BM30" t="str">
            <v/>
          </cell>
          <cell r="BO30" t="str">
            <v/>
          </cell>
          <cell r="BP30">
            <v>50000</v>
          </cell>
          <cell r="BQ30">
            <v>2500</v>
          </cell>
          <cell r="BX30" t="str">
            <v/>
          </cell>
          <cell r="BZ30" t="str">
            <v/>
          </cell>
          <cell r="CA30" t="str">
            <v/>
          </cell>
          <cell r="CC30" t="str">
            <v/>
          </cell>
          <cell r="CG30">
            <v>1</v>
          </cell>
          <cell r="CH30" t="str">
            <v>㈱ｼﾞｮｲﾝﾄ・ｱｾｯﾄﾏﾈｼﾞﾒﾝﾄ</v>
          </cell>
          <cell r="CI30">
            <v>0.03</v>
          </cell>
          <cell r="CM30">
            <v>0</v>
          </cell>
          <cell r="CN30">
            <v>0</v>
          </cell>
          <cell r="CO30">
            <v>0</v>
          </cell>
          <cell r="CP30">
            <v>0</v>
          </cell>
          <cell r="CR30" t="str">
            <v/>
          </cell>
          <cell r="CS30" t="str">
            <v/>
          </cell>
          <cell r="CT30" t="str">
            <v/>
          </cell>
          <cell r="CU30">
            <v>0</v>
          </cell>
          <cell r="CW30">
            <v>0</v>
          </cell>
          <cell r="CX30">
            <v>0</v>
          </cell>
          <cell r="CY30">
            <v>0</v>
          </cell>
          <cell r="CZ30">
            <v>0</v>
          </cell>
          <cell r="DB30" t="str">
            <v/>
          </cell>
          <cell r="DC30" t="str">
            <v/>
          </cell>
          <cell r="DD30" t="str">
            <v/>
          </cell>
          <cell r="DE30" t="str">
            <v/>
          </cell>
          <cell r="DF30" t="str">
            <v/>
          </cell>
          <cell r="DG30" t="str">
            <v/>
          </cell>
          <cell r="DH30" t="str">
            <v/>
          </cell>
          <cell r="DI30" t="str">
            <v/>
          </cell>
          <cell r="DJ30" t="str">
            <v/>
          </cell>
          <cell r="DK30" t="str">
            <v/>
          </cell>
          <cell r="DL30" t="str">
            <v/>
          </cell>
          <cell r="DM30" t="str">
            <v/>
          </cell>
          <cell r="DO30" t="str">
            <v/>
          </cell>
          <cell r="DP30" t="str">
            <v/>
          </cell>
          <cell r="DQ30" t="str">
            <v/>
          </cell>
          <cell r="DR30" t="str">
            <v/>
          </cell>
          <cell r="DS30" t="str">
            <v/>
          </cell>
          <cell r="DT30" t="str">
            <v/>
          </cell>
          <cell r="DU30" t="str">
            <v/>
          </cell>
          <cell r="DV30" t="str">
            <v/>
          </cell>
          <cell r="DW30" t="str">
            <v/>
          </cell>
          <cell r="DX30" t="str">
            <v/>
          </cell>
          <cell r="DY30" t="str">
            <v/>
          </cell>
          <cell r="DZ30" t="str">
            <v/>
          </cell>
        </row>
        <row r="31">
          <cell r="A31">
            <v>2644</v>
          </cell>
          <cell r="B31">
            <v>42</v>
          </cell>
          <cell r="C31" t="str">
            <v>C-11</v>
          </cell>
          <cell r="D31">
            <v>52012</v>
          </cell>
          <cell r="E31" t="str">
            <v>ジェイパーク永田町</v>
          </cell>
          <cell r="F31" t="str">
            <v>Ｐ4</v>
          </cell>
          <cell r="G31" t="str">
            <v>Rent</v>
          </cell>
          <cell r="I31" t="str">
            <v/>
          </cell>
          <cell r="J31" t="str">
            <v>Parking</v>
          </cell>
          <cell r="K31" t="str">
            <v>Parking</v>
          </cell>
          <cell r="M31" t="str">
            <v/>
          </cell>
          <cell r="N31" t="str">
            <v/>
          </cell>
          <cell r="O31" t="str">
            <v/>
          </cell>
          <cell r="P31" t="str">
            <v/>
          </cell>
          <cell r="Q31" t="str">
            <v/>
          </cell>
          <cell r="R31">
            <v>1</v>
          </cell>
          <cell r="S31" t="str">
            <v/>
          </cell>
          <cell r="T31" t="str">
            <v/>
          </cell>
          <cell r="U31" t="str">
            <v/>
          </cell>
          <cell r="V31" t="str">
            <v/>
          </cell>
          <cell r="W31" t="str">
            <v/>
          </cell>
          <cell r="X31">
            <v>0</v>
          </cell>
          <cell r="Y31" t="str">
            <v>駐車場</v>
          </cell>
          <cell r="Z31">
            <v>1</v>
          </cell>
          <cell r="AA31" t="str">
            <v>福山　恵一</v>
          </cell>
          <cell r="AB31">
            <v>1</v>
          </cell>
          <cell r="AC31" t="str">
            <v/>
          </cell>
          <cell r="AD31" t="str">
            <v/>
          </cell>
          <cell r="AE31" t="str">
            <v/>
          </cell>
          <cell r="AF31" t="str">
            <v/>
          </cell>
          <cell r="AG31" t="str">
            <v/>
          </cell>
          <cell r="AH31">
            <v>1</v>
          </cell>
          <cell r="AI31" t="str">
            <v/>
          </cell>
          <cell r="AJ31" t="str">
            <v/>
          </cell>
          <cell r="AK31" t="str">
            <v/>
          </cell>
          <cell r="AL31" t="str">
            <v/>
          </cell>
          <cell r="AM31" t="str">
            <v/>
          </cell>
          <cell r="AN31">
            <v>0</v>
          </cell>
          <cell r="AO31">
            <v>38033</v>
          </cell>
          <cell r="AP31">
            <v>2</v>
          </cell>
          <cell r="AQ31">
            <v>38033</v>
          </cell>
          <cell r="AR31">
            <v>38763</v>
          </cell>
          <cell r="AU31">
            <v>38033</v>
          </cell>
          <cell r="AV31">
            <v>38162</v>
          </cell>
          <cell r="AY31" t="str">
            <v/>
          </cell>
          <cell r="AZ31" t="str">
            <v/>
          </cell>
          <cell r="BA31" t="str">
            <v/>
          </cell>
          <cell r="BC31" t="str">
            <v/>
          </cell>
          <cell r="BD31" t="str">
            <v/>
          </cell>
          <cell r="BF31" t="str">
            <v/>
          </cell>
          <cell r="BG31" t="str">
            <v/>
          </cell>
          <cell r="BI31" t="str">
            <v/>
          </cell>
          <cell r="BK31" t="str">
            <v/>
          </cell>
          <cell r="BM31" t="str">
            <v/>
          </cell>
          <cell r="BO31" t="str">
            <v/>
          </cell>
          <cell r="BP31">
            <v>50000</v>
          </cell>
          <cell r="BQ31">
            <v>2500</v>
          </cell>
          <cell r="BX31" t="str">
            <v/>
          </cell>
          <cell r="BZ31" t="str">
            <v/>
          </cell>
          <cell r="CA31" t="str">
            <v/>
          </cell>
          <cell r="CC31" t="str">
            <v/>
          </cell>
          <cell r="CG31">
            <v>1</v>
          </cell>
          <cell r="CH31" t="str">
            <v>㈱ｼﾞｮｲﾝﾄ・ｱｾｯﾄﾏﾈｼﾞﾒﾝﾄ</v>
          </cell>
          <cell r="CI31">
            <v>0.03</v>
          </cell>
          <cell r="CM31">
            <v>0</v>
          </cell>
          <cell r="CN31">
            <v>0</v>
          </cell>
          <cell r="CO31">
            <v>0</v>
          </cell>
          <cell r="CP31">
            <v>0</v>
          </cell>
          <cell r="CR31" t="str">
            <v/>
          </cell>
          <cell r="CS31" t="str">
            <v/>
          </cell>
          <cell r="CT31" t="str">
            <v/>
          </cell>
          <cell r="CU31">
            <v>0</v>
          </cell>
          <cell r="CW31">
            <v>0</v>
          </cell>
          <cell r="CX31">
            <v>0</v>
          </cell>
          <cell r="CY31">
            <v>0</v>
          </cell>
          <cell r="CZ31">
            <v>0</v>
          </cell>
          <cell r="DB31" t="str">
            <v/>
          </cell>
          <cell r="DC31" t="str">
            <v/>
          </cell>
          <cell r="DD31" t="str">
            <v/>
          </cell>
          <cell r="DE31" t="str">
            <v/>
          </cell>
          <cell r="DF31" t="str">
            <v/>
          </cell>
          <cell r="DG31" t="str">
            <v/>
          </cell>
          <cell r="DH31" t="str">
            <v/>
          </cell>
          <cell r="DI31" t="str">
            <v/>
          </cell>
          <cell r="DJ31" t="str">
            <v/>
          </cell>
          <cell r="DK31" t="str">
            <v/>
          </cell>
          <cell r="DL31" t="str">
            <v/>
          </cell>
          <cell r="DM31" t="str">
            <v/>
          </cell>
          <cell r="DO31" t="str">
            <v/>
          </cell>
          <cell r="DP31" t="str">
            <v/>
          </cell>
          <cell r="DQ31" t="str">
            <v/>
          </cell>
          <cell r="DR31" t="str">
            <v/>
          </cell>
          <cell r="DS31" t="str">
            <v/>
          </cell>
          <cell r="DT31" t="str">
            <v/>
          </cell>
          <cell r="DU31" t="str">
            <v/>
          </cell>
          <cell r="DV31" t="str">
            <v/>
          </cell>
          <cell r="DW31" t="str">
            <v/>
          </cell>
          <cell r="DX31" t="str">
            <v/>
          </cell>
          <cell r="DY31" t="str">
            <v/>
          </cell>
          <cell r="DZ31" t="str">
            <v/>
          </cell>
        </row>
        <row r="32">
          <cell r="G32" t="str">
            <v>Rent</v>
          </cell>
          <cell r="I32" t="str">
            <v/>
          </cell>
          <cell r="M32" t="str">
            <v/>
          </cell>
          <cell r="N32" t="str">
            <v/>
          </cell>
          <cell r="O32" t="str">
            <v/>
          </cell>
          <cell r="P32" t="str">
            <v/>
          </cell>
          <cell r="Q32" t="str">
            <v/>
          </cell>
          <cell r="R32" t="str">
            <v/>
          </cell>
          <cell r="S32" t="str">
            <v/>
          </cell>
          <cell r="T32" t="str">
            <v/>
          </cell>
          <cell r="U32" t="str">
            <v/>
          </cell>
          <cell r="V32" t="str">
            <v/>
          </cell>
          <cell r="W32" t="str">
            <v/>
          </cell>
          <cell r="X32" t="str">
            <v/>
          </cell>
          <cell r="AB32" t="str">
            <v/>
          </cell>
          <cell r="AC32" t="str">
            <v/>
          </cell>
          <cell r="AD32" t="str">
            <v/>
          </cell>
          <cell r="AE32" t="str">
            <v/>
          </cell>
          <cell r="AF32" t="str">
            <v/>
          </cell>
          <cell r="AG32" t="str">
            <v/>
          </cell>
          <cell r="AH32" t="str">
            <v/>
          </cell>
          <cell r="AI32" t="str">
            <v/>
          </cell>
          <cell r="AJ32" t="str">
            <v/>
          </cell>
          <cell r="AK32" t="str">
            <v/>
          </cell>
          <cell r="AL32" t="str">
            <v/>
          </cell>
          <cell r="AM32" t="str">
            <v/>
          </cell>
          <cell r="AN32" t="str">
            <v/>
          </cell>
          <cell r="AU32" t="str">
            <v/>
          </cell>
          <cell r="AY32" t="str">
            <v/>
          </cell>
          <cell r="AZ32" t="str">
            <v/>
          </cell>
          <cell r="BA32" t="str">
            <v/>
          </cell>
          <cell r="BC32" t="str">
            <v/>
          </cell>
          <cell r="BD32" t="str">
            <v/>
          </cell>
          <cell r="BF32" t="str">
            <v/>
          </cell>
          <cell r="BG32" t="str">
            <v/>
          </cell>
          <cell r="BI32" t="str">
            <v/>
          </cell>
          <cell r="BK32" t="str">
            <v/>
          </cell>
          <cell r="BM32" t="str">
            <v/>
          </cell>
          <cell r="BO32" t="str">
            <v/>
          </cell>
          <cell r="BQ32" t="str">
            <v/>
          </cell>
          <cell r="BX32" t="str">
            <v/>
          </cell>
          <cell r="BZ32" t="str">
            <v/>
          </cell>
          <cell r="CA32" t="str">
            <v/>
          </cell>
          <cell r="CC32" t="str">
            <v/>
          </cell>
          <cell r="CM32">
            <v>0</v>
          </cell>
          <cell r="CN32">
            <v>0</v>
          </cell>
          <cell r="CO32">
            <v>0</v>
          </cell>
          <cell r="CP32">
            <v>0</v>
          </cell>
          <cell r="CR32" t="str">
            <v/>
          </cell>
          <cell r="CS32" t="str">
            <v/>
          </cell>
          <cell r="CT32" t="str">
            <v/>
          </cell>
          <cell r="CU32">
            <v>0</v>
          </cell>
          <cell r="CW32">
            <v>0</v>
          </cell>
          <cell r="CX32">
            <v>0</v>
          </cell>
          <cell r="CY32">
            <v>0</v>
          </cell>
          <cell r="CZ32">
            <v>0</v>
          </cell>
          <cell r="DB32" t="str">
            <v/>
          </cell>
          <cell r="DC32" t="str">
            <v/>
          </cell>
          <cell r="DD32" t="str">
            <v/>
          </cell>
          <cell r="DE32" t="str">
            <v/>
          </cell>
          <cell r="DF32" t="str">
            <v/>
          </cell>
          <cell r="DG32" t="str">
            <v/>
          </cell>
          <cell r="DH32" t="str">
            <v/>
          </cell>
          <cell r="DI32" t="str">
            <v/>
          </cell>
          <cell r="DJ32" t="str">
            <v/>
          </cell>
          <cell r="DK32" t="str">
            <v/>
          </cell>
          <cell r="DL32" t="str">
            <v/>
          </cell>
          <cell r="DM32" t="str">
            <v/>
          </cell>
          <cell r="DO32" t="str">
            <v/>
          </cell>
          <cell r="DP32" t="str">
            <v/>
          </cell>
          <cell r="DQ32" t="str">
            <v/>
          </cell>
          <cell r="DR32" t="str">
            <v/>
          </cell>
          <cell r="DS32" t="str">
            <v/>
          </cell>
          <cell r="DT32" t="str">
            <v/>
          </cell>
          <cell r="DU32" t="str">
            <v/>
          </cell>
          <cell r="DV32" t="str">
            <v/>
          </cell>
          <cell r="DW32" t="str">
            <v/>
          </cell>
          <cell r="DX32" t="str">
            <v/>
          </cell>
          <cell r="DY32" t="str">
            <v/>
          </cell>
          <cell r="DZ32" t="str">
            <v/>
          </cell>
        </row>
        <row r="33">
          <cell r="I33" t="str">
            <v/>
          </cell>
          <cell r="AU33" t="str">
            <v/>
          </cell>
          <cell r="AY33" t="str">
            <v/>
          </cell>
          <cell r="AZ33" t="str">
            <v/>
          </cell>
          <cell r="BA33" t="str">
            <v/>
          </cell>
          <cell r="BC33" t="str">
            <v/>
          </cell>
          <cell r="BD33" t="str">
            <v/>
          </cell>
          <cell r="BF33" t="str">
            <v/>
          </cell>
          <cell r="BG33" t="str">
            <v/>
          </cell>
          <cell r="BI33" t="str">
            <v/>
          </cell>
          <cell r="BK33" t="str">
            <v/>
          </cell>
          <cell r="BM33" t="str">
            <v/>
          </cell>
          <cell r="BO33" t="str">
            <v/>
          </cell>
          <cell r="BQ33" t="str">
            <v/>
          </cell>
          <cell r="BX33" t="str">
            <v/>
          </cell>
          <cell r="BZ33" t="str">
            <v/>
          </cell>
          <cell r="CA33" t="str">
            <v/>
          </cell>
          <cell r="CC33" t="str">
            <v/>
          </cell>
          <cell r="CM33">
            <v>0</v>
          </cell>
          <cell r="CN33">
            <v>0</v>
          </cell>
          <cell r="CO33">
            <v>0</v>
          </cell>
          <cell r="CP33">
            <v>0</v>
          </cell>
          <cell r="CR33" t="str">
            <v/>
          </cell>
          <cell r="CS33" t="str">
            <v/>
          </cell>
          <cell r="CT33" t="str">
            <v/>
          </cell>
          <cell r="CU33">
            <v>0</v>
          </cell>
          <cell r="CW33">
            <v>0</v>
          </cell>
          <cell r="CX33">
            <v>0</v>
          </cell>
          <cell r="CY33">
            <v>0</v>
          </cell>
          <cell r="CZ33">
            <v>0</v>
          </cell>
          <cell r="DB33" t="str">
            <v/>
          </cell>
          <cell r="DC33" t="str">
            <v/>
          </cell>
          <cell r="DD33" t="str">
            <v/>
          </cell>
          <cell r="DE33" t="str">
            <v/>
          </cell>
          <cell r="DF33" t="str">
            <v/>
          </cell>
          <cell r="DG33" t="str">
            <v/>
          </cell>
          <cell r="DH33" t="str">
            <v/>
          </cell>
          <cell r="DI33" t="str">
            <v/>
          </cell>
          <cell r="DJ33" t="str">
            <v/>
          </cell>
          <cell r="DK33" t="str">
            <v/>
          </cell>
          <cell r="DL33" t="str">
            <v/>
          </cell>
          <cell r="DM33" t="str">
            <v/>
          </cell>
          <cell r="DO33" t="str">
            <v/>
          </cell>
          <cell r="DP33" t="str">
            <v/>
          </cell>
          <cell r="DQ33" t="str">
            <v/>
          </cell>
          <cell r="DR33" t="str">
            <v/>
          </cell>
          <cell r="DS33" t="str">
            <v/>
          </cell>
          <cell r="DT33" t="str">
            <v/>
          </cell>
          <cell r="DU33" t="str">
            <v/>
          </cell>
          <cell r="DV33" t="str">
            <v/>
          </cell>
          <cell r="DW33" t="str">
            <v/>
          </cell>
          <cell r="DX33" t="str">
            <v/>
          </cell>
          <cell r="DY33" t="str">
            <v/>
          </cell>
          <cell r="DZ33" t="str">
            <v/>
          </cell>
        </row>
        <row r="34">
          <cell r="I34" t="str">
            <v/>
          </cell>
          <cell r="AU34" t="str">
            <v/>
          </cell>
          <cell r="AY34" t="str">
            <v/>
          </cell>
          <cell r="AZ34" t="str">
            <v/>
          </cell>
          <cell r="BA34" t="str">
            <v/>
          </cell>
          <cell r="BC34" t="str">
            <v/>
          </cell>
          <cell r="BD34" t="str">
            <v/>
          </cell>
          <cell r="BF34" t="str">
            <v/>
          </cell>
          <cell r="BG34" t="str">
            <v/>
          </cell>
          <cell r="BI34" t="str">
            <v/>
          </cell>
          <cell r="BK34" t="str">
            <v/>
          </cell>
          <cell r="BM34" t="str">
            <v/>
          </cell>
          <cell r="BO34" t="str">
            <v/>
          </cell>
          <cell r="BQ34" t="str">
            <v/>
          </cell>
          <cell r="BX34" t="str">
            <v/>
          </cell>
          <cell r="BZ34" t="str">
            <v/>
          </cell>
          <cell r="CA34" t="str">
            <v/>
          </cell>
          <cell r="CC34" t="str">
            <v/>
          </cell>
          <cell r="CM34">
            <v>0</v>
          </cell>
          <cell r="CN34">
            <v>0</v>
          </cell>
          <cell r="CO34">
            <v>0</v>
          </cell>
          <cell r="CP34">
            <v>0</v>
          </cell>
          <cell r="CR34" t="str">
            <v/>
          </cell>
          <cell r="CS34" t="str">
            <v/>
          </cell>
          <cell r="CT34" t="str">
            <v/>
          </cell>
          <cell r="CU34">
            <v>0</v>
          </cell>
          <cell r="CW34">
            <v>0</v>
          </cell>
          <cell r="CX34">
            <v>0</v>
          </cell>
          <cell r="CY34">
            <v>0</v>
          </cell>
          <cell r="CZ34">
            <v>0</v>
          </cell>
          <cell r="DB34" t="str">
            <v/>
          </cell>
          <cell r="DC34" t="str">
            <v/>
          </cell>
          <cell r="DD34" t="str">
            <v/>
          </cell>
          <cell r="DE34" t="str">
            <v/>
          </cell>
          <cell r="DF34" t="str">
            <v/>
          </cell>
          <cell r="DG34" t="str">
            <v/>
          </cell>
          <cell r="DH34" t="str">
            <v/>
          </cell>
          <cell r="DI34" t="str">
            <v/>
          </cell>
          <cell r="DJ34" t="str">
            <v/>
          </cell>
          <cell r="DK34" t="str">
            <v/>
          </cell>
          <cell r="DL34" t="str">
            <v/>
          </cell>
          <cell r="DM34" t="str">
            <v/>
          </cell>
          <cell r="DO34" t="str">
            <v/>
          </cell>
          <cell r="DP34" t="str">
            <v/>
          </cell>
          <cell r="DQ34" t="str">
            <v/>
          </cell>
          <cell r="DR34" t="str">
            <v/>
          </cell>
          <cell r="DS34" t="str">
            <v/>
          </cell>
          <cell r="DT34" t="str">
            <v/>
          </cell>
          <cell r="DU34" t="str">
            <v/>
          </cell>
          <cell r="DV34" t="str">
            <v/>
          </cell>
          <cell r="DW34" t="str">
            <v/>
          </cell>
          <cell r="DX34" t="str">
            <v/>
          </cell>
          <cell r="DY34" t="str">
            <v/>
          </cell>
          <cell r="DZ34" t="str">
            <v/>
          </cell>
        </row>
        <row r="35">
          <cell r="CM35">
            <v>0</v>
          </cell>
          <cell r="CN35">
            <v>0</v>
          </cell>
          <cell r="CO35">
            <v>0</v>
          </cell>
          <cell r="CP35">
            <v>0</v>
          </cell>
        </row>
        <row r="36">
          <cell r="L36">
            <v>0</v>
          </cell>
          <cell r="M36">
            <v>18</v>
          </cell>
          <cell r="N36">
            <v>5</v>
          </cell>
          <cell r="O36">
            <v>0</v>
          </cell>
          <cell r="P36">
            <v>0</v>
          </cell>
          <cell r="Q36">
            <v>0</v>
          </cell>
          <cell r="R36">
            <v>4</v>
          </cell>
          <cell r="S36">
            <v>761.19999999999982</v>
          </cell>
          <cell r="T36">
            <v>294.89</v>
          </cell>
          <cell r="U36">
            <v>0</v>
          </cell>
          <cell r="V36">
            <v>0</v>
          </cell>
          <cell r="W36">
            <v>0</v>
          </cell>
          <cell r="X36">
            <v>0</v>
          </cell>
          <cell r="Y36">
            <v>27</v>
          </cell>
          <cell r="AB36">
            <v>23</v>
          </cell>
          <cell r="AC36">
            <v>15</v>
          </cell>
          <cell r="AD36">
            <v>4</v>
          </cell>
          <cell r="AE36">
            <v>0</v>
          </cell>
          <cell r="AF36">
            <v>0</v>
          </cell>
          <cell r="AG36">
            <v>0</v>
          </cell>
          <cell r="AH36">
            <v>4</v>
          </cell>
          <cell r="AI36">
            <v>636.13</v>
          </cell>
          <cell r="AJ36">
            <v>243.08999999999997</v>
          </cell>
          <cell r="AK36">
            <v>0</v>
          </cell>
          <cell r="AL36">
            <v>0</v>
          </cell>
          <cell r="AM36">
            <v>0</v>
          </cell>
          <cell r="AN36">
            <v>0</v>
          </cell>
          <cell r="AW36">
            <v>2</v>
          </cell>
          <cell r="AX36">
            <v>3</v>
          </cell>
          <cell r="AY36">
            <v>1</v>
          </cell>
          <cell r="AZ36">
            <v>1</v>
          </cell>
          <cell r="BA36">
            <v>1</v>
          </cell>
          <cell r="BB36">
            <v>4707520</v>
          </cell>
          <cell r="BC36">
            <v>45900</v>
          </cell>
          <cell r="BE36">
            <v>0</v>
          </cell>
          <cell r="BF36">
            <v>0</v>
          </cell>
          <cell r="BH36">
            <v>0</v>
          </cell>
          <cell r="BI36">
            <v>0</v>
          </cell>
          <cell r="BL36">
            <v>0</v>
          </cell>
          <cell r="BM36">
            <v>0</v>
          </cell>
          <cell r="BP36">
            <v>190000</v>
          </cell>
          <cell r="BQ36">
            <v>9500</v>
          </cell>
          <cell r="BY36">
            <v>0</v>
          </cell>
          <cell r="BZ36">
            <v>0</v>
          </cell>
          <cell r="CB36">
            <v>50000</v>
          </cell>
          <cell r="CM36">
            <v>0</v>
          </cell>
          <cell r="CN36">
            <v>0</v>
          </cell>
          <cell r="CO36">
            <v>0</v>
          </cell>
          <cell r="CP36">
            <v>0</v>
          </cell>
          <cell r="CR36">
            <v>0</v>
          </cell>
          <cell r="CS36">
            <v>0</v>
          </cell>
          <cell r="CT36">
            <v>0</v>
          </cell>
          <cell r="CU36">
            <v>0</v>
          </cell>
          <cell r="CW36">
            <v>2856000</v>
          </cell>
          <cell r="CX36">
            <v>0</v>
          </cell>
          <cell r="CY36">
            <v>0</v>
          </cell>
          <cell r="CZ36">
            <v>50000</v>
          </cell>
          <cell r="DB36">
            <v>0</v>
          </cell>
          <cell r="DC36">
            <v>0</v>
          </cell>
          <cell r="DD36">
            <v>0</v>
          </cell>
          <cell r="DE36">
            <v>0</v>
          </cell>
          <cell r="DF36">
            <v>0</v>
          </cell>
          <cell r="DG36">
            <v>0</v>
          </cell>
          <cell r="DH36">
            <v>0</v>
          </cell>
          <cell r="DI36">
            <v>0</v>
          </cell>
          <cell r="DJ36">
            <v>0</v>
          </cell>
          <cell r="DK36">
            <v>0</v>
          </cell>
          <cell r="DL36">
            <v>0</v>
          </cell>
          <cell r="DM36">
            <v>0</v>
          </cell>
          <cell r="DO36">
            <v>0</v>
          </cell>
          <cell r="DP36">
            <v>0</v>
          </cell>
          <cell r="DQ36">
            <v>0</v>
          </cell>
          <cell r="DR36">
            <v>0</v>
          </cell>
          <cell r="DS36">
            <v>0</v>
          </cell>
          <cell r="DT36">
            <v>0</v>
          </cell>
          <cell r="DU36">
            <v>0</v>
          </cell>
          <cell r="DV36">
            <v>0</v>
          </cell>
          <cell r="DW36">
            <v>0</v>
          </cell>
          <cell r="DX36">
            <v>0</v>
          </cell>
          <cell r="DY36">
            <v>0</v>
          </cell>
          <cell r="DZ36">
            <v>0</v>
          </cell>
        </row>
        <row r="37">
          <cell r="CM37" t="str">
            <v>前月末預り金残高</v>
          </cell>
          <cell r="CP37">
            <v>0</v>
          </cell>
          <cell r="CR37" t="str">
            <v>前月末預り金残高</v>
          </cell>
          <cell r="CU37">
            <v>0</v>
          </cell>
          <cell r="CW37" t="str">
            <v>当月末預り金残高</v>
          </cell>
          <cell r="CZ37">
            <v>2906000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sh Flow"/>
      <sheetName val="Price Yield"/>
      <sheetName val="Argus (Hide)"/>
      <sheetName val="Key, Renewal"/>
      <sheetName val="Key Money"/>
      <sheetName val="Financial"/>
      <sheetName val="Tax Assessment"/>
      <sheetName val="LevModel"/>
      <sheetName val="Redevelopment"/>
      <sheetName val="Mark to Market"/>
      <sheetName val="Lease Comp 1"/>
      <sheetName val="Lease Comp 2"/>
      <sheetName val="Sales Comps"/>
      <sheetName val="RR"/>
      <sheetName val="Monthly Calc"/>
      <sheetName val="Annual Calc"/>
      <sheetName val="ﾚﾝﾄﾛｰﾙ"/>
      <sheetName val="レントロール (7)"/>
      <sheetName val="レントロール (6)"/>
    </sheetNames>
    <sheetDataSet>
      <sheetData sheetId="0" refreshError="1"/>
      <sheetData sheetId="1" refreshError="1"/>
      <sheetData sheetId="2" refreshError="1"/>
      <sheetData sheetId="3" refreshError="1"/>
      <sheetData sheetId="4" refreshError="1"/>
      <sheetData sheetId="5" refreshError="1"/>
      <sheetData sheetId="6">
        <row r="23">
          <cell r="E23">
            <v>385000000</v>
          </cell>
          <cell r="F23">
            <v>380000000</v>
          </cell>
        </row>
      </sheetData>
      <sheetData sheetId="7" refreshError="1"/>
      <sheetData sheetId="8">
        <row r="8">
          <cell r="F8">
            <v>385000000</v>
          </cell>
        </row>
        <row r="9">
          <cell r="F9">
            <v>18</v>
          </cell>
        </row>
        <row r="15">
          <cell r="F15">
            <v>0.01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 (2)"/>
      <sheetName val="書類"/>
      <sheetName val="鍵"/>
      <sheetName val="MailBox"/>
      <sheetName val="建物概要"/>
      <sheetName val="建物概要 (2)"/>
      <sheetName val="台帳（Rent）"/>
      <sheetName val="台帳 (Sales)"/>
      <sheetName val="通知"/>
      <sheetName val="確認書"/>
      <sheetName val="固都税"/>
      <sheetName val="決済報告書（ALL)"/>
      <sheetName val="決済報告書（浦和）"/>
      <sheetName val="決済報告書（並木）"/>
      <sheetName val="決済報告書（要町）"/>
    </sheetNames>
    <sheetDataSet>
      <sheetData sheetId="0" refreshError="1"/>
      <sheetData sheetId="1" refreshError="1"/>
      <sheetData sheetId="2" refreshError="1"/>
      <sheetData sheetId="3" refreshError="1"/>
      <sheetData sheetId="4" refreshError="1"/>
      <sheetData sheetId="5" refreshError="1"/>
      <sheetData sheetId="6" refreshError="1">
        <row r="6">
          <cell r="A6" t="str">
            <v>物件番号#</v>
          </cell>
          <cell r="B6" t="str">
            <v>物件名</v>
          </cell>
          <cell r="C6" t="str">
            <v>信託名</v>
          </cell>
          <cell r="D6" t="str">
            <v>符号</v>
          </cell>
          <cell r="E6" t="str">
            <v>所在および地番</v>
          </cell>
          <cell r="F6" t="str">
            <v>地目</v>
          </cell>
          <cell r="G6" t="str">
            <v>地積</v>
          </cell>
          <cell r="H6" t="str">
            <v>種類</v>
          </cell>
          <cell r="I6" t="str">
            <v>符号</v>
          </cell>
          <cell r="J6" t="str">
            <v>所在および地番</v>
          </cell>
          <cell r="K6" t="str">
            <v>地目</v>
          </cell>
          <cell r="L6" t="str">
            <v>地積</v>
          </cell>
          <cell r="M6" t="str">
            <v>種類</v>
          </cell>
          <cell r="N6" t="str">
            <v>符号</v>
          </cell>
          <cell r="O6" t="str">
            <v>所在および地番</v>
          </cell>
          <cell r="P6" t="str">
            <v>地目</v>
          </cell>
          <cell r="Q6" t="str">
            <v>地積</v>
          </cell>
          <cell r="R6" t="str">
            <v>種類</v>
          </cell>
          <cell r="S6" t="str">
            <v>符号</v>
          </cell>
          <cell r="T6" t="str">
            <v>所在および地番</v>
          </cell>
          <cell r="U6" t="str">
            <v>地目</v>
          </cell>
          <cell r="V6" t="str">
            <v>地積</v>
          </cell>
          <cell r="W6" t="str">
            <v>種類</v>
          </cell>
          <cell r="X6" t="str">
            <v>符号</v>
          </cell>
          <cell r="Y6" t="str">
            <v>所在および地番</v>
          </cell>
          <cell r="Z6" t="str">
            <v>地目</v>
          </cell>
          <cell r="AA6" t="str">
            <v>地積</v>
          </cell>
          <cell r="AB6" t="str">
            <v>種類</v>
          </cell>
          <cell r="AC6" t="str">
            <v>符号</v>
          </cell>
          <cell r="AD6" t="str">
            <v>所在および地番</v>
          </cell>
          <cell r="AE6" t="str">
            <v>地目</v>
          </cell>
          <cell r="AF6" t="str">
            <v>地積</v>
          </cell>
          <cell r="AG6" t="str">
            <v>種類</v>
          </cell>
          <cell r="AH6" t="str">
            <v>符号</v>
          </cell>
          <cell r="AI6" t="str">
            <v>所在および地番</v>
          </cell>
          <cell r="AJ6" t="str">
            <v>地目</v>
          </cell>
          <cell r="AK6" t="str">
            <v>地積</v>
          </cell>
          <cell r="AL6" t="str">
            <v>種類</v>
          </cell>
          <cell r="AN6" t="str">
            <v>住所</v>
          </cell>
          <cell r="AO6" t="str">
            <v>氏名</v>
          </cell>
          <cell r="AP6" t="str">
            <v>登記区分</v>
          </cell>
          <cell r="AQ6" t="str">
            <v>建物番号</v>
          </cell>
          <cell r="AR6" t="str">
            <v>建物表示</v>
          </cell>
          <cell r="AS6" t="str">
            <v>建物表示</v>
          </cell>
          <cell r="AT6" t="str">
            <v>有無</v>
          </cell>
          <cell r="AU6" t="str">
            <v>ｺﾒﾝﾄ1</v>
          </cell>
          <cell r="AV6" t="str">
            <v>ｺﾒﾝﾄ2</v>
          </cell>
          <cell r="AW6" t="str">
            <v>ｺﾒﾝﾄ3</v>
          </cell>
          <cell r="AX6" t="str">
            <v>有無</v>
          </cell>
          <cell r="AY6" t="str">
            <v>住所</v>
          </cell>
          <cell r="AZ6" t="str">
            <v>氏名</v>
          </cell>
          <cell r="BA6" t="str">
            <v>ｺﾒﾝﾄ1</v>
          </cell>
          <cell r="BB6" t="str">
            <v>ｺﾒﾝﾄ2</v>
          </cell>
          <cell r="BC6" t="str">
            <v>ｺﾒﾝﾄ3</v>
          </cell>
          <cell r="BD6" t="str">
            <v>有無</v>
          </cell>
          <cell r="BE6" t="str">
            <v>ｺﾒﾝﾄ1</v>
          </cell>
          <cell r="BF6" t="str">
            <v>ｺﾒﾝﾄ2</v>
          </cell>
          <cell r="BG6" t="str">
            <v>ｺﾒﾝﾄ3</v>
          </cell>
          <cell r="BH6" t="str">
            <v>区域区分</v>
          </cell>
          <cell r="BI6" t="str">
            <v>都市計画道路</v>
          </cell>
          <cell r="BL6" t="str">
            <v>土地区画整理事業</v>
          </cell>
          <cell r="BP6" t="str">
            <v>用途地域</v>
          </cell>
          <cell r="BQ6" t="str">
            <v>建蔽率</v>
          </cell>
          <cell r="BR6" t="str">
            <v>容積率</v>
          </cell>
          <cell r="BS6" t="str">
            <v>特別用途地区</v>
          </cell>
          <cell r="BT6" t="str">
            <v>その他の地域・地区</v>
          </cell>
          <cell r="BU6" t="str">
            <v>建築協定</v>
          </cell>
          <cell r="BV6" t="str">
            <v>建物の高さの制限</v>
          </cell>
          <cell r="BW6" t="str">
            <v>備考</v>
          </cell>
          <cell r="BY6" t="str">
            <v>その他の法令に基づく制限</v>
          </cell>
          <cell r="CB6" t="str">
            <v>接面道路</v>
          </cell>
          <cell r="CU6" t="str">
            <v>負担面積</v>
          </cell>
          <cell r="CX6" t="str">
            <v>負 担 金</v>
          </cell>
        </row>
        <row r="7">
          <cell r="D7">
            <v>3</v>
          </cell>
          <cell r="E7">
            <v>30</v>
          </cell>
          <cell r="F7">
            <v>10</v>
          </cell>
          <cell r="H7">
            <v>10</v>
          </cell>
          <cell r="I7">
            <v>3</v>
          </cell>
          <cell r="J7">
            <v>30</v>
          </cell>
          <cell r="K7">
            <v>10</v>
          </cell>
          <cell r="M7">
            <v>10</v>
          </cell>
          <cell r="N7">
            <v>3</v>
          </cell>
          <cell r="O7">
            <v>30</v>
          </cell>
          <cell r="P7">
            <v>10</v>
          </cell>
          <cell r="R7">
            <v>10</v>
          </cell>
          <cell r="S7">
            <v>3</v>
          </cell>
          <cell r="T7">
            <v>30</v>
          </cell>
          <cell r="U7">
            <v>10</v>
          </cell>
          <cell r="W7">
            <v>10</v>
          </cell>
          <cell r="X7">
            <v>3</v>
          </cell>
          <cell r="Y7">
            <v>30</v>
          </cell>
          <cell r="Z7">
            <v>10</v>
          </cell>
          <cell r="AB7">
            <v>10</v>
          </cell>
          <cell r="AC7">
            <v>3</v>
          </cell>
          <cell r="AD7">
            <v>30</v>
          </cell>
          <cell r="AE7">
            <v>10</v>
          </cell>
          <cell r="AG7">
            <v>10</v>
          </cell>
          <cell r="AH7">
            <v>3</v>
          </cell>
          <cell r="AI7">
            <v>30</v>
          </cell>
          <cell r="AJ7">
            <v>10</v>
          </cell>
          <cell r="AL7">
            <v>10</v>
          </cell>
          <cell r="AN7">
            <v>27</v>
          </cell>
          <cell r="AO7">
            <v>27</v>
          </cell>
          <cell r="AP7">
            <v>27</v>
          </cell>
          <cell r="AQ7">
            <v>27</v>
          </cell>
          <cell r="AR7">
            <v>30</v>
          </cell>
          <cell r="AS7">
            <v>27</v>
          </cell>
          <cell r="AU7">
            <v>32</v>
          </cell>
          <cell r="AV7">
            <v>32</v>
          </cell>
          <cell r="AW7">
            <v>32</v>
          </cell>
          <cell r="AY7">
            <v>27</v>
          </cell>
          <cell r="AZ7">
            <v>27</v>
          </cell>
          <cell r="BA7">
            <v>32</v>
          </cell>
          <cell r="BB7">
            <v>32</v>
          </cell>
          <cell r="BC7">
            <v>32</v>
          </cell>
          <cell r="BE7">
            <v>32</v>
          </cell>
          <cell r="BF7">
            <v>32</v>
          </cell>
          <cell r="BG7">
            <v>32</v>
          </cell>
          <cell r="BK7">
            <v>20</v>
          </cell>
          <cell r="BM7">
            <v>42</v>
          </cell>
          <cell r="BN7">
            <v>42</v>
          </cell>
          <cell r="BO7">
            <v>42</v>
          </cell>
          <cell r="BV7">
            <v>32</v>
          </cell>
          <cell r="BW7">
            <v>42</v>
          </cell>
          <cell r="BX7">
            <v>42</v>
          </cell>
          <cell r="BZ7">
            <v>40</v>
          </cell>
          <cell r="CA7">
            <v>40</v>
          </cell>
          <cell r="CE7" t="str">
            <v>幅員1</v>
          </cell>
          <cell r="CI7" t="str">
            <v>幅員2</v>
          </cell>
          <cell r="CM7" t="str">
            <v>幅員3</v>
          </cell>
          <cell r="CQ7" t="str">
            <v>幅員4</v>
          </cell>
          <cell r="CZ7">
            <v>47</v>
          </cell>
          <cell r="DA7">
            <v>47</v>
          </cell>
        </row>
        <row r="8">
          <cell r="A8" t="str">
            <v>Property #</v>
          </cell>
          <cell r="B8" t="str">
            <v>Property Name</v>
          </cell>
          <cell r="C8" t="str">
            <v>Trust Name</v>
          </cell>
          <cell r="BI8" t="str">
            <v>有無</v>
          </cell>
          <cell r="BJ8" t="str">
            <v>計画の状況</v>
          </cell>
          <cell r="BK8" t="str">
            <v>計画の名称</v>
          </cell>
          <cell r="BL8" t="str">
            <v>有無</v>
          </cell>
          <cell r="BM8" t="str">
            <v>ｺﾒﾝﾄ1</v>
          </cell>
          <cell r="BN8" t="str">
            <v>ｺﾒﾝﾄ2</v>
          </cell>
          <cell r="BO8" t="str">
            <v>ｺﾒﾝﾄ3</v>
          </cell>
          <cell r="BU8" t="str">
            <v>有無</v>
          </cell>
          <cell r="BV8" t="str">
            <v>ｺﾒﾝﾄ</v>
          </cell>
          <cell r="BW8" t="str">
            <v>ｺﾒﾝﾄ1</v>
          </cell>
          <cell r="BX8" t="str">
            <v>ｺﾒﾝﾄ2</v>
          </cell>
          <cell r="BY8" t="str">
            <v>有無</v>
          </cell>
          <cell r="BZ8" t="str">
            <v>ｺﾒﾝﾄ1</v>
          </cell>
          <cell r="CA8" t="str">
            <v>ｺﾒﾝﾄ2</v>
          </cell>
          <cell r="CB8" t="str">
            <v>公道/私道</v>
          </cell>
          <cell r="CC8" t="str">
            <v>位置指定年月日</v>
          </cell>
          <cell r="CD8" t="str">
            <v>位置指定番号</v>
          </cell>
          <cell r="CE8" t="str">
            <v>方角</v>
          </cell>
          <cell r="CF8" t="str">
            <v>道幅</v>
          </cell>
          <cell r="CG8" t="str">
            <v>公道/私道</v>
          </cell>
          <cell r="CH8" t="str">
            <v>間口</v>
          </cell>
          <cell r="CI8" t="str">
            <v>方角</v>
          </cell>
          <cell r="CJ8" t="str">
            <v>道幅</v>
          </cell>
          <cell r="CK8" t="str">
            <v>公道/私道</v>
          </cell>
          <cell r="CL8" t="str">
            <v>間口</v>
          </cell>
          <cell r="CM8" t="str">
            <v>方角</v>
          </cell>
          <cell r="CN8" t="str">
            <v>道幅</v>
          </cell>
          <cell r="CO8" t="str">
            <v>公道/私道</v>
          </cell>
          <cell r="CP8" t="str">
            <v>間口</v>
          </cell>
          <cell r="CQ8" t="str">
            <v>方角</v>
          </cell>
          <cell r="CR8" t="str">
            <v>道幅</v>
          </cell>
          <cell r="CS8" t="str">
            <v>公道/私道</v>
          </cell>
          <cell r="CT8" t="str">
            <v>間口</v>
          </cell>
          <cell r="CU8" t="str">
            <v>有無</v>
          </cell>
          <cell r="CV8" t="str">
            <v>面積</v>
          </cell>
          <cell r="CW8" t="str">
            <v>持分</v>
          </cell>
          <cell r="CX8" t="str">
            <v>有無</v>
          </cell>
          <cell r="CY8" t="str">
            <v>金額</v>
          </cell>
          <cell r="CZ8" t="str">
            <v>ｺﾒﾝﾄ1</v>
          </cell>
          <cell r="DA8" t="str">
            <v>ｺﾒﾝﾄ2</v>
          </cell>
        </row>
        <row r="9">
          <cell r="A9">
            <v>1</v>
          </cell>
          <cell r="B9">
            <v>2</v>
          </cell>
          <cell r="C9">
            <v>3</v>
          </cell>
          <cell r="D9">
            <v>4</v>
          </cell>
          <cell r="E9">
            <v>5</v>
          </cell>
          <cell r="F9">
            <v>6</v>
          </cell>
          <cell r="G9">
            <v>7</v>
          </cell>
          <cell r="H9">
            <v>8</v>
          </cell>
          <cell r="I9">
            <v>9</v>
          </cell>
          <cell r="J9">
            <v>10</v>
          </cell>
          <cell r="K9">
            <v>11</v>
          </cell>
          <cell r="L9">
            <v>12</v>
          </cell>
          <cell r="M9">
            <v>13</v>
          </cell>
          <cell r="N9">
            <v>14</v>
          </cell>
          <cell r="O9">
            <v>15</v>
          </cell>
          <cell r="P9">
            <v>16</v>
          </cell>
          <cell r="Q9">
            <v>17</v>
          </cell>
          <cell r="R9">
            <v>18</v>
          </cell>
          <cell r="S9">
            <v>19</v>
          </cell>
          <cell r="T9">
            <v>20</v>
          </cell>
          <cell r="U9">
            <v>21</v>
          </cell>
          <cell r="V9">
            <v>22</v>
          </cell>
          <cell r="W9">
            <v>23</v>
          </cell>
          <cell r="X9">
            <v>24</v>
          </cell>
          <cell r="Y9">
            <v>25</v>
          </cell>
          <cell r="Z9">
            <v>26</v>
          </cell>
          <cell r="AA9">
            <v>27</v>
          </cell>
          <cell r="AB9">
            <v>28</v>
          </cell>
          <cell r="AC9">
            <v>29</v>
          </cell>
          <cell r="AD9">
            <v>30</v>
          </cell>
          <cell r="AE9">
            <v>31</v>
          </cell>
          <cell r="AF9">
            <v>32</v>
          </cell>
          <cell r="AG9">
            <v>33</v>
          </cell>
          <cell r="AH9">
            <v>34</v>
          </cell>
          <cell r="AI9">
            <v>35</v>
          </cell>
          <cell r="AJ9">
            <v>36</v>
          </cell>
          <cell r="AK9">
            <v>37</v>
          </cell>
          <cell r="AL9">
            <v>38</v>
          </cell>
          <cell r="AN9">
            <v>40</v>
          </cell>
          <cell r="AO9">
            <v>41</v>
          </cell>
          <cell r="AP9">
            <v>42</v>
          </cell>
          <cell r="AQ9">
            <v>43</v>
          </cell>
          <cell r="AR9">
            <v>44</v>
          </cell>
          <cell r="AS9">
            <v>45</v>
          </cell>
          <cell r="AT9">
            <v>46</v>
          </cell>
          <cell r="AU9">
            <v>47</v>
          </cell>
          <cell r="AV9">
            <v>48</v>
          </cell>
          <cell r="AW9">
            <v>49</v>
          </cell>
          <cell r="AX9">
            <v>50</v>
          </cell>
          <cell r="AY9">
            <v>51</v>
          </cell>
          <cell r="AZ9">
            <v>52</v>
          </cell>
          <cell r="BA9">
            <v>53</v>
          </cell>
          <cell r="BB9">
            <v>54</v>
          </cell>
          <cell r="BC9">
            <v>55</v>
          </cell>
          <cell r="BD9">
            <v>56</v>
          </cell>
          <cell r="BE9">
            <v>57</v>
          </cell>
          <cell r="BF9">
            <v>58</v>
          </cell>
          <cell r="BG9">
            <v>59</v>
          </cell>
          <cell r="BH9">
            <v>60</v>
          </cell>
          <cell r="BI9">
            <v>61</v>
          </cell>
          <cell r="BJ9">
            <v>62</v>
          </cell>
          <cell r="BK9">
            <v>63</v>
          </cell>
          <cell r="BL9">
            <v>64</v>
          </cell>
          <cell r="BM9">
            <v>65</v>
          </cell>
          <cell r="BN9">
            <v>66</v>
          </cell>
          <cell r="BO9">
            <v>67</v>
          </cell>
          <cell r="BP9">
            <v>68</v>
          </cell>
          <cell r="BQ9">
            <v>69</v>
          </cell>
          <cell r="BR9">
            <v>70</v>
          </cell>
          <cell r="BS9">
            <v>71</v>
          </cell>
          <cell r="BT9">
            <v>72</v>
          </cell>
          <cell r="BU9">
            <v>73</v>
          </cell>
          <cell r="BV9">
            <v>74</v>
          </cell>
          <cell r="BW9">
            <v>75</v>
          </cell>
          <cell r="BX9">
            <v>76</v>
          </cell>
          <cell r="BY9">
            <v>77</v>
          </cell>
          <cell r="BZ9">
            <v>78</v>
          </cell>
          <cell r="CA9">
            <v>79</v>
          </cell>
          <cell r="CB9">
            <v>80</v>
          </cell>
          <cell r="CC9">
            <v>81</v>
          </cell>
          <cell r="CD9">
            <v>82</v>
          </cell>
          <cell r="CE9">
            <v>83</v>
          </cell>
          <cell r="CF9">
            <v>84</v>
          </cell>
          <cell r="CG9">
            <v>85</v>
          </cell>
          <cell r="CH9">
            <v>86</v>
          </cell>
          <cell r="CI9">
            <v>87</v>
          </cell>
          <cell r="CJ9">
            <v>88</v>
          </cell>
          <cell r="CK9">
            <v>89</v>
          </cell>
          <cell r="CL9">
            <v>90</v>
          </cell>
          <cell r="CM9">
            <v>91</v>
          </cell>
          <cell r="CN9">
            <v>92</v>
          </cell>
          <cell r="CO9">
            <v>93</v>
          </cell>
          <cell r="CP9">
            <v>94</v>
          </cell>
          <cell r="CQ9">
            <v>95</v>
          </cell>
          <cell r="CR9">
            <v>96</v>
          </cell>
          <cell r="CS9">
            <v>97</v>
          </cell>
          <cell r="CT9">
            <v>98</v>
          </cell>
          <cell r="CU9">
            <v>99</v>
          </cell>
          <cell r="CV9">
            <v>100</v>
          </cell>
          <cell r="CW9">
            <v>101</v>
          </cell>
          <cell r="CX9">
            <v>102</v>
          </cell>
          <cell r="CY9">
            <v>103</v>
          </cell>
          <cell r="CZ9">
            <v>104</v>
          </cell>
          <cell r="DA9">
            <v>105</v>
          </cell>
        </row>
        <row r="10">
          <cell r="A10">
            <v>13</v>
          </cell>
          <cell r="B10" t="str">
            <v>ビーエルハイツ浦和</v>
          </cell>
          <cell r="C10" t="str">
            <v/>
          </cell>
          <cell r="E10" t="str">
            <v>さいたま市文蔵2丁目1675</v>
          </cell>
          <cell r="F10" t="str">
            <v>宅地</v>
          </cell>
          <cell r="G10">
            <v>201.65</v>
          </cell>
          <cell r="J10" t="str">
            <v>さいたま市文蔵2丁目1676-1</v>
          </cell>
          <cell r="K10" t="str">
            <v>宅地</v>
          </cell>
          <cell r="L10">
            <v>210.74</v>
          </cell>
          <cell r="O10" t="str">
            <v>さいたま市文蔵2丁目1676-3</v>
          </cell>
          <cell r="P10" t="str">
            <v>宅地</v>
          </cell>
          <cell r="Q10">
            <v>18.600000000000001</v>
          </cell>
          <cell r="T10" t="str">
            <v>さいたま市文蔵2丁目1677-1</v>
          </cell>
          <cell r="U10" t="str">
            <v>宅地</v>
          </cell>
          <cell r="V10">
            <v>279.45999999999998</v>
          </cell>
          <cell r="AN10" t="str">
            <v>所有権については建物と一体</v>
          </cell>
          <cell r="AP10" t="str">
            <v>所有権敷地権</v>
          </cell>
          <cell r="AQ10" t="str">
            <v>ビーエルハイツ浦和</v>
          </cell>
          <cell r="AR10" t="str">
            <v>さいたま市文蔵2丁目1677-1　外2筆</v>
          </cell>
          <cell r="AT10" t="str">
            <v>無</v>
          </cell>
          <cell r="AX10" t="str">
            <v>有</v>
          </cell>
          <cell r="BD10" t="str">
            <v>無</v>
          </cell>
          <cell r="BH10" t="str">
            <v>市街化区域</v>
          </cell>
          <cell r="BI10" t="str">
            <v>無</v>
          </cell>
          <cell r="BL10" t="str">
            <v>無</v>
          </cell>
          <cell r="BP10" t="str">
            <v>第一種住居地域</v>
          </cell>
          <cell r="BQ10">
            <v>60</v>
          </cell>
          <cell r="BR10" t="str">
            <v>200/190</v>
          </cell>
          <cell r="BT10" t="str">
            <v>南浦和西口地区土地区画整理地区（都市計画事業決定済）</v>
          </cell>
          <cell r="BY10" t="str">
            <v>無</v>
          </cell>
          <cell r="CB10" t="str">
            <v>公道</v>
          </cell>
        </row>
        <row r="11">
          <cell r="A11">
            <v>14</v>
          </cell>
          <cell r="B11" t="str">
            <v>セピアコート並木</v>
          </cell>
          <cell r="C11" t="str">
            <v/>
          </cell>
          <cell r="E11" t="str">
            <v>川口市並木1丁目447番1</v>
          </cell>
          <cell r="F11" t="str">
            <v>宅地</v>
          </cell>
          <cell r="G11">
            <v>1371.03</v>
          </cell>
          <cell r="AN11" t="str">
            <v>所有権については建物と一体</v>
          </cell>
          <cell r="AP11" t="str">
            <v>所有権敷地権</v>
          </cell>
          <cell r="AQ11" t="str">
            <v>セピアコート並木</v>
          </cell>
          <cell r="AR11" t="str">
            <v>川口市並木1丁目447-1</v>
          </cell>
          <cell r="AT11" t="str">
            <v>無</v>
          </cell>
          <cell r="AX11" t="str">
            <v>有</v>
          </cell>
          <cell r="BD11" t="str">
            <v>無</v>
          </cell>
          <cell r="BH11" t="str">
            <v>市街化区域</v>
          </cell>
          <cell r="BI11" t="str">
            <v>無</v>
          </cell>
          <cell r="BL11" t="str">
            <v>無</v>
          </cell>
          <cell r="BP11" t="str">
            <v>準工業地域</v>
          </cell>
          <cell r="BQ11">
            <v>60</v>
          </cell>
          <cell r="BR11">
            <v>200</v>
          </cell>
          <cell r="BS11" t="str">
            <v>特別工業地区</v>
          </cell>
          <cell r="BY11" t="str">
            <v>無</v>
          </cell>
          <cell r="CB11" t="str">
            <v>公道</v>
          </cell>
        </row>
        <row r="12">
          <cell r="A12">
            <v>15</v>
          </cell>
          <cell r="B12" t="str">
            <v>コートアドヴァンス</v>
          </cell>
          <cell r="C12" t="str">
            <v/>
          </cell>
          <cell r="E12" t="str">
            <v>豊島区西池袋4丁目1501番5</v>
          </cell>
          <cell r="F12" t="str">
            <v>宅地</v>
          </cell>
          <cell r="G12">
            <v>430.64</v>
          </cell>
          <cell r="AN12" t="str">
            <v>所有権については建物と一体</v>
          </cell>
          <cell r="AP12" t="str">
            <v>所有権敷地権</v>
          </cell>
          <cell r="AQ12" t="str">
            <v>コートアドヴァンス</v>
          </cell>
          <cell r="AR12" t="str">
            <v>豊島区西池袋4丁目1501番5</v>
          </cell>
          <cell r="AT12" t="str">
            <v>無</v>
          </cell>
          <cell r="AX12" t="str">
            <v>有</v>
          </cell>
          <cell r="BD12" t="str">
            <v>無</v>
          </cell>
          <cell r="BH12" t="str">
            <v>市街化区域</v>
          </cell>
          <cell r="BI12" t="str">
            <v>無</v>
          </cell>
          <cell r="BL12" t="str">
            <v>無</v>
          </cell>
          <cell r="BP12" t="str">
            <v>商業地域</v>
          </cell>
          <cell r="BQ12">
            <v>80</v>
          </cell>
          <cell r="BR12" t="str">
            <v>500/400</v>
          </cell>
          <cell r="BY12" t="str">
            <v>無</v>
          </cell>
          <cell r="CB12" t="str">
            <v>公道</v>
          </cell>
        </row>
        <row r="13">
          <cell r="A13" t="str">
            <v/>
          </cell>
          <cell r="B13" t="str">
            <v/>
          </cell>
          <cell r="C13" t="str">
            <v/>
          </cell>
          <cell r="AQ13" t="str">
            <v/>
          </cell>
        </row>
        <row r="14">
          <cell r="A14" t="str">
            <v/>
          </cell>
          <cell r="B14" t="str">
            <v/>
          </cell>
          <cell r="C14" t="str">
            <v/>
          </cell>
          <cell r="AQ14" t="str">
            <v/>
          </cell>
        </row>
        <row r="15">
          <cell r="A15" t="str">
            <v/>
          </cell>
          <cell r="B15" t="str">
            <v/>
          </cell>
          <cell r="C15" t="str">
            <v/>
          </cell>
          <cell r="AQ15" t="str">
            <v/>
          </cell>
        </row>
        <row r="16">
          <cell r="A16" t="str">
            <v/>
          </cell>
          <cell r="B16" t="str">
            <v/>
          </cell>
          <cell r="C16" t="str">
            <v/>
          </cell>
          <cell r="AQ16" t="str">
            <v/>
          </cell>
        </row>
        <row r="17">
          <cell r="A17" t="str">
            <v/>
          </cell>
          <cell r="B17" t="str">
            <v/>
          </cell>
          <cell r="C17" t="str">
            <v/>
          </cell>
          <cell r="AQ17" t="str">
            <v/>
          </cell>
        </row>
        <row r="18">
          <cell r="A18" t="str">
            <v/>
          </cell>
          <cell r="B18" t="str">
            <v/>
          </cell>
          <cell r="C18" t="str">
            <v/>
          </cell>
          <cell r="AQ18" t="str">
            <v/>
          </cell>
        </row>
        <row r="19">
          <cell r="A19" t="str">
            <v/>
          </cell>
          <cell r="B19" t="str">
            <v/>
          </cell>
          <cell r="C19" t="str">
            <v/>
          </cell>
          <cell r="AQ19" t="str">
            <v/>
          </cell>
        </row>
        <row r="20">
          <cell r="A20" t="str">
            <v/>
          </cell>
          <cell r="B20" t="str">
            <v/>
          </cell>
          <cell r="C20" t="str">
            <v/>
          </cell>
          <cell r="AQ20" t="str">
            <v/>
          </cell>
        </row>
        <row r="21">
          <cell r="A21" t="str">
            <v/>
          </cell>
          <cell r="B21" t="str">
            <v/>
          </cell>
          <cell r="C21" t="str">
            <v/>
          </cell>
          <cell r="AQ21" t="str">
            <v/>
          </cell>
        </row>
        <row r="22">
          <cell r="A22" t="str">
            <v/>
          </cell>
          <cell r="B22" t="str">
            <v/>
          </cell>
          <cell r="C22" t="str">
            <v/>
          </cell>
          <cell r="AQ22" t="str">
            <v/>
          </cell>
        </row>
        <row r="23">
          <cell r="A23" t="str">
            <v/>
          </cell>
          <cell r="B23" t="str">
            <v/>
          </cell>
          <cell r="C23" t="str">
            <v/>
          </cell>
          <cell r="AQ23" t="str">
            <v/>
          </cell>
        </row>
        <row r="24">
          <cell r="A24" t="str">
            <v/>
          </cell>
          <cell r="B24" t="str">
            <v/>
          </cell>
          <cell r="C24" t="str">
            <v/>
          </cell>
          <cell r="AQ24" t="str">
            <v/>
          </cell>
        </row>
        <row r="25">
          <cell r="A25" t="str">
            <v/>
          </cell>
          <cell r="B25" t="str">
            <v/>
          </cell>
          <cell r="C25" t="str">
            <v/>
          </cell>
          <cell r="AQ25" t="str">
            <v/>
          </cell>
        </row>
        <row r="26">
          <cell r="A26" t="str">
            <v/>
          </cell>
          <cell r="B26" t="str">
            <v/>
          </cell>
          <cell r="C26" t="str">
            <v/>
          </cell>
          <cell r="AQ26" t="str">
            <v/>
          </cell>
        </row>
        <row r="27">
          <cell r="A27" t="str">
            <v/>
          </cell>
          <cell r="B27" t="str">
            <v/>
          </cell>
          <cell r="C27" t="str">
            <v/>
          </cell>
          <cell r="AQ27" t="str">
            <v/>
          </cell>
        </row>
        <row r="28">
          <cell r="A28" t="str">
            <v/>
          </cell>
          <cell r="B28" t="str">
            <v/>
          </cell>
          <cell r="C28" t="str">
            <v/>
          </cell>
          <cell r="AQ28" t="str">
            <v/>
          </cell>
        </row>
        <row r="29">
          <cell r="A29" t="str">
            <v/>
          </cell>
          <cell r="B29" t="str">
            <v/>
          </cell>
          <cell r="C29" t="str">
            <v/>
          </cell>
          <cell r="AQ29" t="str">
            <v/>
          </cell>
        </row>
        <row r="30">
          <cell r="A30" t="str">
            <v/>
          </cell>
          <cell r="B30" t="str">
            <v/>
          </cell>
          <cell r="C30" t="str">
            <v/>
          </cell>
          <cell r="AQ30" t="str">
            <v/>
          </cell>
        </row>
        <row r="31">
          <cell r="A31" t="str">
            <v/>
          </cell>
          <cell r="B31" t="str">
            <v/>
          </cell>
          <cell r="C31" t="str">
            <v/>
          </cell>
          <cell r="AQ31" t="str">
            <v/>
          </cell>
        </row>
        <row r="32">
          <cell r="A32" t="str">
            <v/>
          </cell>
          <cell r="B32" t="str">
            <v/>
          </cell>
          <cell r="C32" t="str">
            <v/>
          </cell>
          <cell r="AQ32" t="str">
            <v/>
          </cell>
        </row>
        <row r="33">
          <cell r="A33" t="str">
            <v/>
          </cell>
          <cell r="B33" t="str">
            <v/>
          </cell>
          <cell r="C33" t="str">
            <v/>
          </cell>
          <cell r="AQ33" t="str">
            <v/>
          </cell>
        </row>
        <row r="34">
          <cell r="A34" t="str">
            <v/>
          </cell>
          <cell r="B34" t="str">
            <v/>
          </cell>
          <cell r="C34" t="str">
            <v/>
          </cell>
          <cell r="AQ34" t="str">
            <v/>
          </cell>
        </row>
        <row r="35">
          <cell r="A35" t="str">
            <v/>
          </cell>
          <cell r="B35" t="str">
            <v/>
          </cell>
          <cell r="C35" t="str">
            <v/>
          </cell>
          <cell r="AQ35" t="str">
            <v/>
          </cell>
        </row>
        <row r="36">
          <cell r="A36" t="str">
            <v/>
          </cell>
          <cell r="B36" t="str">
            <v/>
          </cell>
          <cell r="C36" t="str">
            <v/>
          </cell>
          <cell r="AQ36" t="str">
            <v/>
          </cell>
        </row>
        <row r="37">
          <cell r="A37" t="str">
            <v/>
          </cell>
          <cell r="B37" t="str">
            <v/>
          </cell>
          <cell r="C37" t="str">
            <v/>
          </cell>
        </row>
        <row r="38">
          <cell r="A38" t="str">
            <v/>
          </cell>
          <cell r="B38" t="str">
            <v/>
          </cell>
          <cell r="C38" t="str">
            <v/>
          </cell>
          <cell r="AQ38" t="str">
            <v/>
          </cell>
        </row>
        <row r="39">
          <cell r="A39" t="str">
            <v/>
          </cell>
          <cell r="B39" t="str">
            <v/>
          </cell>
          <cell r="C39" t="str">
            <v/>
          </cell>
        </row>
        <row r="40">
          <cell r="A40" t="str">
            <v/>
          </cell>
          <cell r="B40" t="str">
            <v/>
          </cell>
          <cell r="C40" t="str">
            <v/>
          </cell>
        </row>
        <row r="41">
          <cell r="A41" t="str">
            <v/>
          </cell>
          <cell r="B41" t="str">
            <v/>
          </cell>
          <cell r="C41" t="str">
            <v/>
          </cell>
        </row>
        <row r="42">
          <cell r="A42" t="str">
            <v/>
          </cell>
          <cell r="B42" t="str">
            <v/>
          </cell>
          <cell r="C42" t="str">
            <v/>
          </cell>
        </row>
        <row r="43">
          <cell r="A43" t="str">
            <v/>
          </cell>
          <cell r="B43" t="str">
            <v/>
          </cell>
          <cell r="C43" t="str">
            <v/>
          </cell>
        </row>
        <row r="44">
          <cell r="A44" t="str">
            <v/>
          </cell>
          <cell r="B44" t="str">
            <v/>
          </cell>
          <cell r="C44" t="str">
            <v/>
          </cell>
        </row>
        <row r="45">
          <cell r="A45" t="str">
            <v/>
          </cell>
          <cell r="B45" t="str">
            <v/>
          </cell>
          <cell r="C45" t="str">
            <v/>
          </cell>
        </row>
        <row r="46">
          <cell r="A46" t="str">
            <v/>
          </cell>
          <cell r="B46" t="str">
            <v/>
          </cell>
          <cell r="C46" t="str">
            <v/>
          </cell>
        </row>
        <row r="47">
          <cell r="A47" t="str">
            <v>Total</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エジソンPibot"/>
      <sheetName val="エジソン自用分"/>
      <sheetName val="DATA"/>
      <sheetName val="担保物件収支報告書"/>
      <sheetName val="年次予算"/>
      <sheetName val="Budget"/>
      <sheetName val="Cover Sheet"/>
      <sheetName val="Property Information Summary"/>
      <sheetName val="Sys Config"/>
      <sheetName val="科目ﾘｽﾄ"/>
      <sheetName val="general"/>
      <sheetName val="Macro Codes"/>
      <sheetName val="Assumptions"/>
      <sheetName val="入力用(駐車)"/>
      <sheetName val="Sheet2"/>
      <sheetName val="#REF"/>
      <sheetName val="Control"/>
      <sheetName val="DB_1"/>
      <sheetName val="F"/>
      <sheetName val="ﾘｽﾄ"/>
      <sheetName val="Input"/>
      <sheetName val="準備ｼｰﾄ"/>
      <sheetName val="(Monthly)"/>
      <sheetName val="賃料等一覧"/>
      <sheetName val="List"/>
      <sheetName val="AP"/>
      <sheetName val="Loan"/>
      <sheetName val="103-5_master"/>
      <sheetName val="建物概要 (2)"/>
      <sheetName val="入力用リスト"/>
      <sheetName val="表紙"/>
      <sheetName val="LevModel"/>
      <sheetName val="Financial"/>
      <sheetName val="60ｗ"/>
      <sheetName val="参考"/>
      <sheetName val="Lists"/>
      <sheetName val="Aｸﾗｽ空室率DB"/>
      <sheetName val="SALESUMM "/>
      <sheetName val="A行"/>
      <sheetName val="etc"/>
      <sheetName val="HA行"/>
      <sheetName val="KA行"/>
      <sheetName val="NA行"/>
      <sheetName val="RA行"/>
      <sheetName val="SA行"/>
      <sheetName val="TA行"/>
      <sheetName val="WA行"/>
      <sheetName val="YA行"/>
      <sheetName val="J積算"/>
      <sheetName val="要旨"/>
      <sheetName val="P&amp;L Mgt"/>
      <sheetName val="Input Page"/>
      <sheetName val="Actuals &amp; Forecast"/>
      <sheetName val="Ⅳ-1"/>
      <sheetName val="A-Property"/>
      <sheetName val="PJ"/>
      <sheetName val="CASHPROJ"/>
      <sheetName val="その他"/>
      <sheetName val="CodeTable"/>
      <sheetName val="14.9月分"/>
      <sheetName val="Main Assumptions"/>
      <sheetName val="Revenue Assumptions"/>
      <sheetName val="Report"/>
      <sheetName val="ML_LS Promote"/>
      <sheetName val="料率ＴＢＬ"/>
      <sheetName val="payment"/>
      <sheetName val="分配金予想"/>
      <sheetName val="完了通知"/>
      <sheetName val="Cover_Sheet"/>
      <sheetName val="Property_Information_Summary"/>
      <sheetName val="Sys_Config"/>
      <sheetName val="Macro_Codes"/>
      <sheetName val="建物概要_(2)"/>
      <sheetName val="SALESUMM_"/>
      <sheetName val="Actuals_&amp;_Forecast"/>
      <sheetName val="P&amp;L_Mgt"/>
      <sheetName val="Input_Page"/>
      <sheetName val="Main_Assumptions"/>
      <sheetName val="Revenue_Assumptions"/>
      <sheetName val="14_9月分"/>
      <sheetName val="ML_LS_Promote"/>
      <sheetName val="Collateral"/>
      <sheetName val="Replacement"/>
      <sheetName val="リスト"/>
      <sheetName val="要約"/>
      <sheetName val="支払明細"/>
      <sheetName val="テナント営業状況"/>
    </sheetNames>
    <sheetDataSet>
      <sheetData sheetId="0">
        <row r="1">
          <cell r="D1" t="str">
            <v>si</v>
          </cell>
        </row>
      </sheetData>
      <sheetData sheetId="1">
        <row r="1">
          <cell r="D1" t="str">
            <v>si</v>
          </cell>
        </row>
      </sheetData>
      <sheetData sheetId="2">
        <row r="1">
          <cell r="D1" t="str">
            <v>si</v>
          </cell>
        </row>
      </sheetData>
      <sheetData sheetId="3"/>
      <sheetData sheetId="4"/>
      <sheetData sheetId="5"/>
      <sheetData sheetId="6">
        <row r="1">
          <cell r="D1" t="str">
            <v>si</v>
          </cell>
        </row>
      </sheetData>
      <sheetData sheetId="7">
        <row r="1">
          <cell r="D1" t="str">
            <v>si</v>
          </cell>
        </row>
      </sheetData>
      <sheetData sheetId="8" refreshError="1">
        <row r="1">
          <cell r="D1" t="str">
            <v>si</v>
          </cell>
          <cell r="E1" t="str">
            <v>si_名称</v>
          </cell>
          <cell r="F1" t="str">
            <v>GECR勘定</v>
          </cell>
          <cell r="G1" t="str">
            <v>GECR分類</v>
          </cell>
          <cell r="H1" t="str">
            <v>CODE</v>
          </cell>
          <cell r="I1" t="str">
            <v>勘定名称</v>
          </cell>
          <cell r="J1" t="str">
            <v>分類名称</v>
          </cell>
          <cell r="K1" t="str">
            <v>月分Ｆ</v>
          </cell>
          <cell r="L1" t="str">
            <v>月分</v>
          </cell>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D2" t="str">
            <v>110111</v>
          </cell>
          <cell r="E2" t="str">
            <v>賃料</v>
          </cell>
          <cell r="F2" t="str">
            <v>4100</v>
          </cell>
          <cell r="G2" t="str">
            <v>1000</v>
          </cell>
          <cell r="H2" t="str">
            <v>4100-1000</v>
          </cell>
          <cell r="I2" t="str">
            <v>賃貸収益</v>
          </cell>
          <cell r="J2" t="str">
            <v>総賃料</v>
          </cell>
          <cell r="K2">
            <v>1</v>
          </cell>
          <cell r="L2" t="str">
            <v>200204</v>
          </cell>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D3" t="str">
            <v>110112</v>
          </cell>
          <cell r="E3" t="str">
            <v>変動賃料</v>
          </cell>
          <cell r="F3" t="str">
            <v>4100</v>
          </cell>
          <cell r="G3" t="str">
            <v>4000</v>
          </cell>
          <cell r="H3" t="str">
            <v>4100-4000</v>
          </cell>
          <cell r="I3" t="str">
            <v>賃貸収益</v>
          </cell>
          <cell r="J3" t="str">
            <v>仮想賃料</v>
          </cell>
          <cell r="K3">
            <v>1</v>
          </cell>
          <cell r="L3" t="str">
            <v>200204</v>
          </cell>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D4" t="str">
            <v>111111</v>
          </cell>
          <cell r="E4" t="str">
            <v>共益費</v>
          </cell>
          <cell r="F4" t="str">
            <v>4300</v>
          </cell>
          <cell r="G4" t="str">
            <v>1000</v>
          </cell>
          <cell r="H4" t="str">
            <v>4300-1000</v>
          </cell>
          <cell r="I4" t="str">
            <v>原価回収収益</v>
          </cell>
          <cell r="J4" t="str">
            <v>共益費</v>
          </cell>
          <cell r="K4">
            <v>1</v>
          </cell>
          <cell r="L4" t="str">
            <v>200204</v>
          </cell>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D5" t="str">
            <v>111112</v>
          </cell>
          <cell r="E5" t="str">
            <v>時間内空調料</v>
          </cell>
          <cell r="F5" t="str">
            <v>4300</v>
          </cell>
          <cell r="G5" t="str">
            <v>1050</v>
          </cell>
          <cell r="H5" t="str">
            <v>4300-1050</v>
          </cell>
          <cell r="I5" t="str">
            <v>原価回収収益</v>
          </cell>
          <cell r="J5" t="str">
            <v>仮想共益費</v>
          </cell>
          <cell r="K5">
            <v>1</v>
          </cell>
          <cell r="L5" t="str">
            <v>200204</v>
          </cell>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D6" t="str">
            <v>112111</v>
          </cell>
          <cell r="E6" t="str">
            <v>駐車場使用料</v>
          </cell>
          <cell r="F6" t="str">
            <v>4200</v>
          </cell>
          <cell r="G6" t="str">
            <v>6000</v>
          </cell>
          <cell r="H6" t="str">
            <v>4200-6000</v>
          </cell>
          <cell r="I6" t="str">
            <v>その他収益</v>
          </cell>
          <cell r="J6" t="str">
            <v>駐車場収入</v>
          </cell>
          <cell r="K6">
            <v>1</v>
          </cell>
          <cell r="L6" t="str">
            <v>200204</v>
          </cell>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D7" t="str">
            <v>210103</v>
          </cell>
          <cell r="E7" t="str">
            <v>ファシリティマネジメント</v>
          </cell>
          <cell r="F7" t="str">
            <v>4200</v>
          </cell>
          <cell r="G7" t="str">
            <v>6050</v>
          </cell>
          <cell r="H7" t="str">
            <v>4200-6050</v>
          </cell>
          <cell r="I7" t="str">
            <v>その他収益</v>
          </cell>
          <cell r="J7" t="str">
            <v>仮想駐車場収入</v>
          </cell>
          <cell r="K7">
            <v>1</v>
          </cell>
          <cell r="L7" t="str">
            <v>200204</v>
          </cell>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D8" t="str">
            <v>112118</v>
          </cell>
          <cell r="E8" t="str">
            <v>時間貸駐車場使用料</v>
          </cell>
          <cell r="F8" t="str">
            <v>4200</v>
          </cell>
          <cell r="G8" t="str">
            <v>9000</v>
          </cell>
          <cell r="H8" t="str">
            <v>4200-9000</v>
          </cell>
          <cell r="I8" t="str">
            <v>その他収益</v>
          </cell>
          <cell r="J8" t="str">
            <v>その他の雑収入</v>
          </cell>
          <cell r="K8">
            <v>-1</v>
          </cell>
          <cell r="L8" t="str">
            <v>200202</v>
          </cell>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D9" t="str">
            <v>112117</v>
          </cell>
          <cell r="E9" t="str">
            <v>看板掲出料</v>
          </cell>
          <cell r="F9" t="str">
            <v>4200</v>
          </cell>
          <cell r="G9" t="str">
            <v>7500</v>
          </cell>
          <cell r="H9" t="str">
            <v>4200-7500</v>
          </cell>
          <cell r="I9" t="str">
            <v>その他収益</v>
          </cell>
          <cell r="J9" t="str">
            <v>看板</v>
          </cell>
          <cell r="K9">
            <v>1</v>
          </cell>
          <cell r="L9" t="str">
            <v>200204</v>
          </cell>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D10" t="str">
            <v>112116</v>
          </cell>
          <cell r="E10" t="str">
            <v>看板設置料</v>
          </cell>
          <cell r="F10" t="str">
            <v>4200</v>
          </cell>
          <cell r="G10" t="str">
            <v>7500</v>
          </cell>
          <cell r="H10" t="str">
            <v>4200-7500</v>
          </cell>
          <cell r="I10" t="str">
            <v>その他収益</v>
          </cell>
          <cell r="J10" t="str">
            <v>看板</v>
          </cell>
          <cell r="K10">
            <v>1</v>
          </cell>
          <cell r="L10" t="str">
            <v>200204</v>
          </cell>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D11" t="str">
            <v>112112</v>
          </cell>
          <cell r="E11" t="str">
            <v>施設使用料</v>
          </cell>
          <cell r="F11" t="str">
            <v>4200</v>
          </cell>
          <cell r="G11" t="str">
            <v>9000</v>
          </cell>
          <cell r="H11" t="str">
            <v>4200-9000</v>
          </cell>
          <cell r="I11" t="str">
            <v>その他収益</v>
          </cell>
          <cell r="J11" t="str">
            <v>その他の雑収入</v>
          </cell>
          <cell r="K11">
            <v>1</v>
          </cell>
          <cell r="L11" t="str">
            <v>200204</v>
          </cell>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D12" t="str">
            <v>112113</v>
          </cell>
          <cell r="E12" t="str">
            <v>施設設置料</v>
          </cell>
          <cell r="F12" t="str">
            <v>4200</v>
          </cell>
          <cell r="G12" t="str">
            <v>9000</v>
          </cell>
          <cell r="H12" t="str">
            <v>4200-9000</v>
          </cell>
          <cell r="I12" t="str">
            <v>その他収益</v>
          </cell>
          <cell r="J12" t="str">
            <v>その他の雑収入</v>
          </cell>
          <cell r="K12">
            <v>1</v>
          </cell>
          <cell r="L12" t="str">
            <v>200204</v>
          </cell>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D13" t="str">
            <v>112115</v>
          </cell>
          <cell r="E13" t="str">
            <v>会議室使用料</v>
          </cell>
          <cell r="F13" t="str">
            <v>4200</v>
          </cell>
          <cell r="G13" t="str">
            <v>5000</v>
          </cell>
          <cell r="H13" t="str">
            <v>4200-5000</v>
          </cell>
          <cell r="I13" t="str">
            <v>その他収益</v>
          </cell>
          <cell r="J13" t="str">
            <v>会議室設備回収</v>
          </cell>
          <cell r="K13">
            <v>-1</v>
          </cell>
          <cell r="L13" t="str">
            <v>200202</v>
          </cell>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D14" t="str">
            <v>112114</v>
          </cell>
          <cell r="E14" t="str">
            <v>共用部使用料</v>
          </cell>
          <cell r="F14" t="str">
            <v>4200</v>
          </cell>
          <cell r="G14" t="str">
            <v>5000</v>
          </cell>
          <cell r="H14" t="str">
            <v>4200-5000</v>
          </cell>
          <cell r="I14" t="str">
            <v>その他収益</v>
          </cell>
          <cell r="J14" t="str">
            <v>会議室設備回収</v>
          </cell>
          <cell r="K14">
            <v>1</v>
          </cell>
          <cell r="L14" t="str">
            <v>200204</v>
          </cell>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D15" t="str">
            <v>112113</v>
          </cell>
          <cell r="E15" t="str">
            <v>施設設置料</v>
          </cell>
          <cell r="F15" t="str">
            <v>4200</v>
          </cell>
          <cell r="G15" t="str">
            <v>9000</v>
          </cell>
          <cell r="H15" t="str">
            <v>4200-9000</v>
          </cell>
          <cell r="I15" t="str">
            <v>その他収益</v>
          </cell>
          <cell r="J15" t="str">
            <v>その他の雑収入</v>
          </cell>
          <cell r="K15">
            <v>1</v>
          </cell>
          <cell r="L15" t="str">
            <v>200204</v>
          </cell>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D16" t="str">
            <v>111115</v>
          </cell>
          <cell r="E16" t="str">
            <v>倉庫使用料</v>
          </cell>
          <cell r="F16" t="str">
            <v>4200</v>
          </cell>
          <cell r="G16" t="str">
            <v>3000</v>
          </cell>
          <cell r="H16" t="str">
            <v>4200-3000</v>
          </cell>
          <cell r="I16" t="str">
            <v>その他収益</v>
          </cell>
          <cell r="J16" t="str">
            <v>倉庫スペース賃貸料</v>
          </cell>
          <cell r="K16">
            <v>1</v>
          </cell>
          <cell r="L16" t="str">
            <v>200204</v>
          </cell>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D17" t="str">
            <v>112112</v>
          </cell>
          <cell r="E17" t="str">
            <v>施設使用料</v>
          </cell>
          <cell r="F17" t="str">
            <v>4200</v>
          </cell>
          <cell r="G17" t="str">
            <v>9000</v>
          </cell>
          <cell r="H17" t="str">
            <v>4200-9000</v>
          </cell>
          <cell r="I17" t="str">
            <v>その他収益</v>
          </cell>
          <cell r="J17" t="str">
            <v>その他の雑収入</v>
          </cell>
          <cell r="K17">
            <v>1</v>
          </cell>
          <cell r="L17" t="str">
            <v>200204</v>
          </cell>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D18" t="str">
            <v>114111</v>
          </cell>
          <cell r="E18" t="str">
            <v>電気料</v>
          </cell>
          <cell r="F18" t="str">
            <v>4300</v>
          </cell>
          <cell r="G18" t="str">
            <v>4000</v>
          </cell>
          <cell r="H18" t="str">
            <v>4300-4000</v>
          </cell>
          <cell r="I18" t="str">
            <v>原価回収収益</v>
          </cell>
          <cell r="J18" t="str">
            <v>光熱費</v>
          </cell>
          <cell r="K18">
            <v>-1</v>
          </cell>
          <cell r="L18" t="str">
            <v>200202</v>
          </cell>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D19" t="str">
            <v>413199</v>
          </cell>
          <cell r="E19" t="str">
            <v>その他ワークオーダー収益</v>
          </cell>
          <cell r="F19" t="str">
            <v>4300</v>
          </cell>
          <cell r="G19" t="str">
            <v>4050</v>
          </cell>
          <cell r="H19" t="str">
            <v>4300-4050</v>
          </cell>
          <cell r="I19" t="str">
            <v>原価回収収益</v>
          </cell>
          <cell r="J19" t="str">
            <v>仮想光熱費</v>
          </cell>
          <cell r="K19">
            <v>-1</v>
          </cell>
          <cell r="L19" t="str">
            <v>200202</v>
          </cell>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D20" t="str">
            <v>114112</v>
          </cell>
          <cell r="E20" t="str">
            <v>水道料</v>
          </cell>
          <cell r="F20" t="str">
            <v>4300</v>
          </cell>
          <cell r="G20" t="str">
            <v>4000</v>
          </cell>
          <cell r="H20" t="str">
            <v>4300-4000</v>
          </cell>
          <cell r="I20" t="str">
            <v>原価回収収益</v>
          </cell>
          <cell r="J20" t="str">
            <v>光熱費</v>
          </cell>
          <cell r="K20">
            <v>-1</v>
          </cell>
          <cell r="L20" t="str">
            <v>200202</v>
          </cell>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D21" t="str">
            <v>114114</v>
          </cell>
          <cell r="E21" t="str">
            <v>時間外空調料</v>
          </cell>
          <cell r="F21" t="str">
            <v>4300</v>
          </cell>
          <cell r="G21" t="str">
            <v>4000</v>
          </cell>
          <cell r="H21" t="str">
            <v>4300-9000</v>
          </cell>
          <cell r="I21" t="str">
            <v>原価回収収益</v>
          </cell>
          <cell r="J21" t="str">
            <v>その他の光熱費</v>
          </cell>
          <cell r="K21">
            <v>-1</v>
          </cell>
          <cell r="L21" t="str">
            <v>200202</v>
          </cell>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D22" t="str">
            <v>119916</v>
          </cell>
          <cell r="E22" t="str">
            <v>自動販売機収入</v>
          </cell>
          <cell r="F22" t="str">
            <v>4200</v>
          </cell>
          <cell r="G22" t="str">
            <v>2500</v>
          </cell>
          <cell r="H22" t="str">
            <v>4200-2500</v>
          </cell>
          <cell r="I22" t="str">
            <v>その他収益</v>
          </cell>
          <cell r="J22" t="str">
            <v>自動販売機収入</v>
          </cell>
          <cell r="K22">
            <v>-1</v>
          </cell>
          <cell r="L22" t="str">
            <v>200202</v>
          </cell>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D23" t="str">
            <v>119911</v>
          </cell>
          <cell r="E23" t="str">
            <v>物品販売代金</v>
          </cell>
          <cell r="F23" t="str">
            <v>4200</v>
          </cell>
          <cell r="G23" t="str">
            <v>2500</v>
          </cell>
          <cell r="H23" t="str">
            <v>4200-2500</v>
          </cell>
          <cell r="I23" t="str">
            <v>その他収益</v>
          </cell>
          <cell r="J23" t="str">
            <v>自動販売機収入</v>
          </cell>
          <cell r="K23">
            <v>-1</v>
          </cell>
          <cell r="L23" t="str">
            <v>200202</v>
          </cell>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D24" t="str">
            <v>119917</v>
          </cell>
          <cell r="E24" t="str">
            <v>販売促進費</v>
          </cell>
          <cell r="F24" t="str">
            <v>4200</v>
          </cell>
          <cell r="G24" t="str">
            <v>5500</v>
          </cell>
          <cell r="H24" t="str">
            <v>4200-5500</v>
          </cell>
          <cell r="I24" t="str">
            <v>その他収益</v>
          </cell>
          <cell r="J24" t="str">
            <v>電話収入</v>
          </cell>
          <cell r="K24">
            <v>-1</v>
          </cell>
          <cell r="L24" t="str">
            <v>200202</v>
          </cell>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D25" t="str">
            <v>119999</v>
          </cell>
          <cell r="E25" t="str">
            <v>その他の賃貸収益</v>
          </cell>
          <cell r="F25" t="str">
            <v>4200</v>
          </cell>
          <cell r="G25" t="str">
            <v>9000</v>
          </cell>
          <cell r="H25" t="str">
            <v>4200-9000</v>
          </cell>
          <cell r="I25" t="str">
            <v>その他収益</v>
          </cell>
          <cell r="J25" t="str">
            <v>その他の雑収入</v>
          </cell>
          <cell r="K25">
            <v>-1</v>
          </cell>
          <cell r="L25" t="str">
            <v>200202</v>
          </cell>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row r="26">
          <cell r="D26" t="str">
            <v>190111</v>
          </cell>
          <cell r="E26" t="str">
            <v>預り敷金（貸室）</v>
          </cell>
          <cell r="F26" t="str">
            <v>2400</v>
          </cell>
          <cell r="G26" t="str">
            <v>1000</v>
          </cell>
          <cell r="H26" t="str">
            <v>2400-1000</v>
          </cell>
          <cell r="I26" t="str">
            <v>流動負債</v>
          </cell>
          <cell r="J26" t="str">
            <v>敷金、テナント保証敷金</v>
          </cell>
          <cell r="K26">
            <v>0</v>
          </cell>
          <cell r="L26" t="str">
            <v>200203</v>
          </cell>
        </row>
        <row r="27">
          <cell r="D27" t="str">
            <v>190112</v>
          </cell>
          <cell r="E27" t="str">
            <v>預り敷金（駐車場）</v>
          </cell>
          <cell r="F27" t="str">
            <v>2400</v>
          </cell>
          <cell r="G27" t="str">
            <v>1000</v>
          </cell>
          <cell r="H27" t="str">
            <v>2400-1000</v>
          </cell>
          <cell r="I27" t="str">
            <v>流動負債</v>
          </cell>
          <cell r="J27" t="str">
            <v>敷金、テナント保証敷金</v>
          </cell>
          <cell r="K27">
            <v>0</v>
          </cell>
          <cell r="L27" t="str">
            <v>200203</v>
          </cell>
        </row>
        <row r="28">
          <cell r="D28" t="str">
            <v>119915</v>
          </cell>
          <cell r="E28" t="str">
            <v>損害金</v>
          </cell>
          <cell r="F28" t="str">
            <v>4200</v>
          </cell>
          <cell r="G28" t="str">
            <v>2000</v>
          </cell>
          <cell r="H28" t="str">
            <v>4200-2000</v>
          </cell>
          <cell r="I28" t="str">
            <v>その他非課税収益</v>
          </cell>
          <cell r="J28" t="str">
            <v>違約金</v>
          </cell>
          <cell r="K28">
            <v>0</v>
          </cell>
          <cell r="L28" t="str">
            <v>200203</v>
          </cell>
        </row>
        <row r="29">
          <cell r="D29" t="str">
            <v>911111</v>
          </cell>
          <cell r="E29" t="str">
            <v>受取利息</v>
          </cell>
          <cell r="F29" t="str">
            <v>4650</v>
          </cell>
          <cell r="G29" t="str">
            <v>0000</v>
          </cell>
          <cell r="H29" t="str">
            <v>4650-0000</v>
          </cell>
          <cell r="I29" t="str">
            <v>その他非課税収益</v>
          </cell>
          <cell r="J29" t="str">
            <v>預金利息</v>
          </cell>
          <cell r="K29">
            <v>0</v>
          </cell>
          <cell r="L29" t="str">
            <v>200203</v>
          </cell>
        </row>
        <row r="30">
          <cell r="F30" t="str">
            <v>2000</v>
          </cell>
          <cell r="G30" t="str">
            <v>4000</v>
          </cell>
          <cell r="H30" t="str">
            <v>2000-4000</v>
          </cell>
          <cell r="I30" t="str">
            <v>流動負債</v>
          </cell>
          <cell r="J30" t="str">
            <v>借受消費税</v>
          </cell>
          <cell r="K30">
            <v>0</v>
          </cell>
          <cell r="L30" t="str">
            <v>200203</v>
          </cell>
        </row>
        <row r="31">
          <cell r="L31" t="str">
            <v>200203</v>
          </cell>
        </row>
        <row r="32">
          <cell r="L32" t="str">
            <v>200203</v>
          </cell>
        </row>
        <row r="33">
          <cell r="L33" t="str">
            <v>200203</v>
          </cell>
        </row>
        <row r="34">
          <cell r="L34" t="str">
            <v>200203</v>
          </cell>
        </row>
      </sheetData>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sheetData sheetId="39" refreshError="1"/>
      <sheetData sheetId="40" refreshError="1"/>
      <sheetData sheetId="41" refreshError="1"/>
      <sheetData sheetId="42"/>
      <sheetData sheetId="43" refreshError="1"/>
      <sheetData sheetId="44" refreshError="1"/>
      <sheetData sheetId="45"/>
      <sheetData sheetId="46" refreshError="1"/>
      <sheetData sheetId="47" refreshError="1"/>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2"/>
      <sheetName val=" Summary"/>
      <sheetName val="Collateral"/>
      <sheetName val="Replacement"/>
      <sheetName val="Rent Roll"/>
      <sheetName val="Market"/>
      <sheetName val="Financing"/>
      <sheetName val="Pro Forma CF(Base)"/>
    </sheetNames>
    <sheetDataSet>
      <sheetData sheetId="0"/>
      <sheetData sheetId="1"/>
      <sheetData sheetId="2"/>
      <sheetData sheetId="3" refreshError="1">
        <row r="8">
          <cell r="E8" t="str">
            <v>J-Phone</v>
          </cell>
          <cell r="H8" t="str">
            <v>東京生命保険相互会社</v>
          </cell>
        </row>
        <row r="16">
          <cell r="E16" t="str">
            <v>25-1,Shibadaimon 1chome,Minato-ku Tokyo</v>
          </cell>
          <cell r="H16" t="str">
            <v>東京都港区芝大門１丁目１－２５</v>
          </cell>
        </row>
        <row r="17">
          <cell r="E17" t="str">
            <v>1,Shibadaimon 1chome,Minato-ku Tokyo</v>
          </cell>
          <cell r="H17" t="str">
            <v>東京都港区芝大門１丁目１</v>
          </cell>
        </row>
        <row r="18">
          <cell r="E18" t="str">
            <v>Office</v>
          </cell>
        </row>
        <row r="19">
          <cell r="E19" t="str">
            <v>Mita</v>
          </cell>
        </row>
        <row r="20">
          <cell r="E20" t="str">
            <v>A</v>
          </cell>
        </row>
        <row r="21">
          <cell r="E21" t="str">
            <v>Commercial</v>
          </cell>
          <cell r="H21" t="str">
            <v>商業地域</v>
          </cell>
        </row>
        <row r="23">
          <cell r="E23">
            <v>6475.44</v>
          </cell>
          <cell r="G23" t="str">
            <v>登記簿合計</v>
          </cell>
        </row>
        <row r="24">
          <cell r="E24">
            <v>16</v>
          </cell>
          <cell r="F24" t="str">
            <v>W</v>
          </cell>
          <cell r="G24">
            <v>11</v>
          </cell>
          <cell r="H24" t="str">
            <v>S</v>
          </cell>
          <cell r="I24">
            <v>6</v>
          </cell>
          <cell r="J24" t="str">
            <v>E</v>
          </cell>
        </row>
        <row r="25">
          <cell r="E25">
            <v>42</v>
          </cell>
          <cell r="F25">
            <v>125</v>
          </cell>
          <cell r="G25" t="str">
            <v>Badshape(不整形）</v>
          </cell>
        </row>
        <row r="26">
          <cell r="F26">
            <v>0.8</v>
          </cell>
        </row>
        <row r="27">
          <cell r="F27">
            <v>6</v>
          </cell>
        </row>
        <row r="28">
          <cell r="E28" t="str">
            <v>Office</v>
          </cell>
        </row>
        <row r="30">
          <cell r="E30" t="str">
            <v>801-2-1外</v>
          </cell>
        </row>
        <row r="31">
          <cell r="E31">
            <v>44437.170000000006</v>
          </cell>
          <cell r="I31">
            <v>3595.22</v>
          </cell>
        </row>
        <row r="32">
          <cell r="E32">
            <v>24533.660999999993</v>
          </cell>
        </row>
        <row r="33">
          <cell r="E33">
            <v>0.55209773709711918</v>
          </cell>
        </row>
        <row r="34">
          <cell r="E34" t="str">
            <v>B3/18</v>
          </cell>
        </row>
        <row r="35">
          <cell r="E35">
            <v>31686</v>
          </cell>
        </row>
        <row r="36">
          <cell r="E36" t="str">
            <v>SRC</v>
          </cell>
        </row>
        <row r="37">
          <cell r="E37" t="str">
            <v>A</v>
          </cell>
        </row>
        <row r="38">
          <cell r="E38">
            <v>18</v>
          </cell>
        </row>
        <row r="39">
          <cell r="E39">
            <v>110</v>
          </cell>
        </row>
        <row r="40">
          <cell r="E40">
            <v>1</v>
          </cell>
        </row>
        <row r="41">
          <cell r="E41">
            <v>0.27223160864577045</v>
          </cell>
        </row>
        <row r="45">
          <cell r="B45">
            <v>1</v>
          </cell>
          <cell r="C45" t="str">
            <v>Oedo Line 「Daimon(Hamamatsucho)」Station(2min) が2000/12に開通。</v>
          </cell>
        </row>
        <row r="46">
          <cell r="B46">
            <v>2</v>
          </cell>
          <cell r="C46" t="str">
            <v>Siodome B lot に 松下電工本社ﾋﾞﾙ B4/24F (2003/1）　が竣工。現在の三田本社及び新宿ナイスショールームは移転！</v>
          </cell>
        </row>
        <row r="47">
          <cell r="B47">
            <v>3</v>
          </cell>
          <cell r="C47" t="str">
            <v>Rentable Area　は　Matsusita は契約書、他の部分は賃貸借契約の概要書による</v>
          </cell>
        </row>
        <row r="48">
          <cell r="B48">
            <v>4</v>
          </cell>
          <cell r="C48" t="str">
            <v>Actual Rent は　賃貸借契約の概要書による</v>
          </cell>
        </row>
      </sheetData>
      <sheetData sheetId="4" refreshError="1">
        <row r="7">
          <cell r="E7" t="str">
            <v>2-15,Shiba 2chome</v>
          </cell>
          <cell r="H7" t="str">
            <v>2-11,Siba 5chome</v>
          </cell>
          <cell r="K7" t="str">
            <v>4-9,Azabujyuuban 2chome</v>
          </cell>
        </row>
        <row r="8">
          <cell r="E8" t="str">
            <v>Mita / 150m</v>
          </cell>
          <cell r="H8" t="str">
            <v>Mita / 0m</v>
          </cell>
          <cell r="K8" t="str">
            <v>Roppongi / 900m</v>
          </cell>
        </row>
        <row r="9">
          <cell r="F9">
            <v>4441.79</v>
          </cell>
          <cell r="I9">
            <v>21190.14</v>
          </cell>
          <cell r="L9">
            <v>1266.67</v>
          </cell>
        </row>
        <row r="10">
          <cell r="F10">
            <v>6</v>
          </cell>
          <cell r="I10">
            <v>6</v>
          </cell>
          <cell r="L10">
            <v>5</v>
          </cell>
        </row>
        <row r="12">
          <cell r="F12">
            <v>27</v>
          </cell>
          <cell r="I12">
            <v>27</v>
          </cell>
          <cell r="L12">
            <v>11.5</v>
          </cell>
        </row>
        <row r="13">
          <cell r="F13">
            <v>36626</v>
          </cell>
          <cell r="I13">
            <v>36560</v>
          </cell>
          <cell r="L13">
            <v>36440</v>
          </cell>
        </row>
        <row r="14">
          <cell r="F14">
            <v>9643000000</v>
          </cell>
          <cell r="I14">
            <v>52000000000</v>
          </cell>
          <cell r="L14">
            <v>2001000000</v>
          </cell>
        </row>
        <row r="19">
          <cell r="L19">
            <v>1360000</v>
          </cell>
        </row>
        <row r="21">
          <cell r="L21">
            <v>1010000</v>
          </cell>
        </row>
        <row r="22">
          <cell r="F22" t="str">
            <v>所有権</v>
          </cell>
        </row>
      </sheetData>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sheetName val="laroux"/>
      <sheetName val="Assumption"/>
      <sheetName val="Income Total"/>
      <sheetName val="Hotel Total"/>
      <sheetName val="Office Total"/>
      <sheetName val="Residential Total"/>
      <sheetName val="Retail Total"/>
      <sheetName val="Yen Economics"/>
      <sheetName val="101Sapporo"/>
      <sheetName val="1410Hiratsuka"/>
      <sheetName val="4604Makurazaki"/>
      <sheetName val="102Kitami"/>
      <sheetName val="104Hakodate"/>
      <sheetName val="105Obihiro"/>
      <sheetName val="106Asahikawa"/>
      <sheetName val="201Aomori"/>
      <sheetName val="202Hachinohe"/>
      <sheetName val="301Morioka"/>
      <sheetName val="401Sendai"/>
      <sheetName val="403Ishinomaki"/>
      <sheetName val="501Akita"/>
      <sheetName val="601Yamagata"/>
      <sheetName val="701Koriyama"/>
      <sheetName val="702Iwakii"/>
      <sheetName val="801Mito"/>
      <sheetName val="902Utsunomiya"/>
      <sheetName val="1002Maebashi"/>
      <sheetName val="1101Urawa"/>
      <sheetName val="1308Tsukiji"/>
      <sheetName val="1310Hachioji"/>
      <sheetName val="1403Fujisawa"/>
      <sheetName val="1501Niigata"/>
      <sheetName val="1601Toyama"/>
      <sheetName val="1701Komatsu"/>
      <sheetName val="2001Nagano"/>
      <sheetName val="2002Matsumoto"/>
      <sheetName val="2201Hamamatsu"/>
      <sheetName val="2301Nagoya"/>
      <sheetName val="2304Toyokawa"/>
      <sheetName val="2306Okazaki"/>
      <sheetName val="2401Yokkaichi"/>
      <sheetName val="2402Tsu"/>
      <sheetName val="3401Hiroshima"/>
      <sheetName val="3401Rent roll"/>
      <sheetName val="3404Kure"/>
      <sheetName val="3501Shimonoseki"/>
      <sheetName val="3502Yamaguchi"/>
      <sheetName val="3601Tokushima"/>
      <sheetName val="3701Takamatsu"/>
      <sheetName val="3801Matsuyama"/>
      <sheetName val="3901Kochi"/>
      <sheetName val="4001Fukuoka"/>
      <sheetName val="4002Kokura"/>
      <sheetName val="4004Kurume"/>
      <sheetName val="4201Nagasaki"/>
      <sheetName val="4202Sasebo"/>
      <sheetName val="4301Kumamoto"/>
      <sheetName val="4401Oita"/>
      <sheetName val="4402Nakatsu"/>
      <sheetName val="4501Miyazaki"/>
      <sheetName val="4502Miyakonojo"/>
      <sheetName val="4601Kagoshima"/>
      <sheetName val="4602Amamioshma"/>
      <sheetName val="4603KagoshimaTaniyama"/>
      <sheetName val="2101Gifu"/>
      <sheetName val="1305sakurajosui"/>
      <sheetName val="2601Kyoto"/>
      <sheetName val="110Yamahana"/>
      <sheetName val="402Furukawa"/>
      <sheetName val="1304Tateishi"/>
      <sheetName val="1502Toko"/>
      <sheetName val="2305ND Famiru"/>
      <sheetName val="参考1407Saginuma"/>
      <sheetName val="R110"/>
      <sheetName val="R402"/>
      <sheetName val="R1304"/>
      <sheetName val="R1502"/>
      <sheetName val="R2305"/>
      <sheetName val="R2601"/>
      <sheetName val="R2001"/>
      <sheetName val="C2001"/>
      <sheetName val="長野"/>
      <sheetName val="C202"/>
      <sheetName val="八戸"/>
      <sheetName val="R1601"/>
      <sheetName val="富山"/>
      <sheetName val="四日市"/>
      <sheetName val="浦和"/>
      <sheetName val="R1308@"/>
      <sheetName val="築地"/>
      <sheetName val="R4502"/>
      <sheetName val="都城"/>
      <sheetName val="R1701@"/>
      <sheetName val="小松"/>
      <sheetName val="R4402"/>
      <sheetName val="中津"/>
      <sheetName val="R4603"/>
      <sheetName val="鹿児島谷山"/>
      <sheetName val="R4602"/>
      <sheetName val="奄美大島"/>
      <sheetName val="R101"/>
      <sheetName val="R1410"/>
      <sheetName val="C1410"/>
      <sheetName val="枕崎"/>
      <sheetName val="R4604"/>
      <sheetName val="R102"/>
      <sheetName val="北見"/>
      <sheetName val="CF(Citi)"/>
      <sheetName val="List"/>
      <sheetName val="StampTax"/>
      <sheetName val="ETR Base Case"/>
      <sheetName val="All CF"/>
      <sheetName val="NOI Income Flow"/>
      <sheetName val="Operating　Cost"/>
      <sheetName val="Capex"/>
      <sheetName val="Macros"/>
      <sheetName val="37含み経"/>
      <sheetName val="Collateral"/>
      <sheetName val="Replacement"/>
      <sheetName val="Rent Roll"/>
      <sheetName val="ｸﾚｰﾑﾘｽﾄ"/>
      <sheetName val="____ar"/>
      <sheetName val="Budget"/>
      <sheetName val="Macro Codes"/>
      <sheetName val="etc"/>
      <sheetName val="HA行"/>
      <sheetName val="KA行"/>
      <sheetName val="MA行"/>
      <sheetName val="NA行"/>
      <sheetName val="RA行"/>
      <sheetName val="SA行"/>
      <sheetName val="TA行"/>
      <sheetName val="WA行"/>
      <sheetName val="YA行"/>
      <sheetName val="Income_Total1"/>
      <sheetName val="Hotel_Total1"/>
      <sheetName val="Office_Total1"/>
      <sheetName val="Residential_Total1"/>
      <sheetName val="Retail_Total1"/>
      <sheetName val="Yen_Economics1"/>
      <sheetName val="3401Rent_roll1"/>
      <sheetName val="2305ND_Famiru1"/>
      <sheetName val="ETR_Base_Case1"/>
      <sheetName val="All_CF1"/>
      <sheetName val="NOI_Income_Flow1"/>
      <sheetName val="Income_Total"/>
      <sheetName val="Hotel_Total"/>
      <sheetName val="Office_Total"/>
      <sheetName val="Residential_Total"/>
      <sheetName val="Retail_Total"/>
      <sheetName val="Yen_Economics"/>
      <sheetName val="3401Rent_roll"/>
      <sheetName val="2305ND_Famiru"/>
      <sheetName val="ETR_Base_Case"/>
      <sheetName val="All_CF"/>
      <sheetName val="NOI_Income_Flow"/>
      <sheetName val="入力用(駐車)"/>
      <sheetName val="入力用(家賃)"/>
      <sheetName val="チェックシート（建築）"/>
      <sheetName val="合計"/>
      <sheetName val="COA"/>
      <sheetName val="T Codes"/>
      <sheetName val="BON"/>
      <sheetName val="Input"/>
      <sheetName val="Data"/>
      <sheetName val="Pricing(Contractual)"/>
      <sheetName val="Assumptions"/>
      <sheetName val="#REF"/>
      <sheetName val="Control"/>
      <sheetName val="DB_1"/>
      <sheetName val="F"/>
      <sheetName val="DurationCalc"/>
      <sheetName val="Reinv"/>
      <sheetName val="期限前返済"/>
      <sheetName val="101-4_master"/>
      <sheetName val="物件情報"/>
      <sheetName val="config"/>
    </sheetNames>
    <sheetDataSet>
      <sheetData sheetId="0">
        <row r="3">
          <cell r="C3">
            <v>101</v>
          </cell>
        </row>
      </sheetData>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row r="3">
          <cell r="C3">
            <v>101</v>
          </cell>
        </row>
        <row r="4">
          <cell r="C4">
            <v>1410</v>
          </cell>
        </row>
        <row r="5">
          <cell r="C5">
            <v>4001</v>
          </cell>
        </row>
        <row r="6">
          <cell r="C6">
            <v>2301</v>
          </cell>
        </row>
        <row r="7">
          <cell r="C7">
            <v>2001</v>
          </cell>
        </row>
        <row r="8">
          <cell r="C8">
            <v>801</v>
          </cell>
        </row>
        <row r="9">
          <cell r="C9">
            <v>4004</v>
          </cell>
        </row>
        <row r="10">
          <cell r="C10">
            <v>3701</v>
          </cell>
        </row>
        <row r="11">
          <cell r="C11">
            <v>1501</v>
          </cell>
        </row>
        <row r="12">
          <cell r="C12">
            <v>701</v>
          </cell>
        </row>
        <row r="13">
          <cell r="C13">
            <v>2306</v>
          </cell>
        </row>
        <row r="14">
          <cell r="C14">
            <v>4401</v>
          </cell>
        </row>
        <row r="15">
          <cell r="C15">
            <v>1310</v>
          </cell>
        </row>
        <row r="16">
          <cell r="C16">
            <v>2402</v>
          </cell>
        </row>
        <row r="17">
          <cell r="C17">
            <v>4601</v>
          </cell>
        </row>
        <row r="18">
          <cell r="C18">
            <v>601</v>
          </cell>
        </row>
        <row r="19">
          <cell r="C19">
            <v>301</v>
          </cell>
        </row>
        <row r="20">
          <cell r="C20">
            <v>4002</v>
          </cell>
        </row>
        <row r="21">
          <cell r="C21">
            <v>3401</v>
          </cell>
        </row>
        <row r="22">
          <cell r="C22">
            <v>201</v>
          </cell>
        </row>
        <row r="23">
          <cell r="C23">
            <v>3601</v>
          </cell>
        </row>
        <row r="24">
          <cell r="C24">
            <v>4301</v>
          </cell>
        </row>
        <row r="25">
          <cell r="C25">
            <v>1403</v>
          </cell>
        </row>
        <row r="26">
          <cell r="C26">
            <v>3801</v>
          </cell>
        </row>
        <row r="27">
          <cell r="C27">
            <v>401</v>
          </cell>
        </row>
        <row r="28">
          <cell r="C28">
            <v>2201</v>
          </cell>
        </row>
        <row r="29">
          <cell r="C29">
            <v>902</v>
          </cell>
        </row>
        <row r="30">
          <cell r="C30">
            <v>2002</v>
          </cell>
        </row>
        <row r="31">
          <cell r="C31">
            <v>2304</v>
          </cell>
        </row>
        <row r="32">
          <cell r="C32">
            <v>3901</v>
          </cell>
        </row>
        <row r="33">
          <cell r="C33">
            <v>106</v>
          </cell>
        </row>
        <row r="34">
          <cell r="C34">
            <v>501</v>
          </cell>
        </row>
        <row r="35">
          <cell r="C35">
            <v>3404</v>
          </cell>
        </row>
        <row r="36">
          <cell r="C36">
            <v>104</v>
          </cell>
        </row>
        <row r="37">
          <cell r="C37">
            <v>4501</v>
          </cell>
        </row>
        <row r="38">
          <cell r="C38">
            <v>202</v>
          </cell>
        </row>
        <row r="39">
          <cell r="C39">
            <v>4502</v>
          </cell>
        </row>
        <row r="40">
          <cell r="C40">
            <v>1101</v>
          </cell>
        </row>
        <row r="41">
          <cell r="C41">
            <v>2401</v>
          </cell>
        </row>
        <row r="42">
          <cell r="C42">
            <v>3501</v>
          </cell>
        </row>
        <row r="43">
          <cell r="C43">
            <v>1308</v>
          </cell>
        </row>
        <row r="44">
          <cell r="C44">
            <v>1701</v>
          </cell>
        </row>
        <row r="45">
          <cell r="C45">
            <v>105</v>
          </cell>
        </row>
        <row r="46">
          <cell r="C46">
            <v>4201</v>
          </cell>
        </row>
        <row r="47">
          <cell r="C47">
            <v>4202</v>
          </cell>
        </row>
        <row r="48">
          <cell r="C48">
            <v>3502</v>
          </cell>
        </row>
        <row r="49">
          <cell r="C49">
            <v>1002</v>
          </cell>
        </row>
        <row r="50">
          <cell r="C50">
            <v>702</v>
          </cell>
        </row>
        <row r="51">
          <cell r="C51">
            <v>4402</v>
          </cell>
        </row>
        <row r="52">
          <cell r="C52">
            <v>4603</v>
          </cell>
        </row>
        <row r="53">
          <cell r="C53">
            <v>1601</v>
          </cell>
        </row>
        <row r="54">
          <cell r="C54">
            <v>4602</v>
          </cell>
        </row>
        <row r="55">
          <cell r="C55">
            <v>403</v>
          </cell>
        </row>
        <row r="56">
          <cell r="C56">
            <v>1305</v>
          </cell>
        </row>
        <row r="57">
          <cell r="C57">
            <v>2601</v>
          </cell>
        </row>
        <row r="58">
          <cell r="C58">
            <v>2305</v>
          </cell>
        </row>
        <row r="59">
          <cell r="C59">
            <v>1304</v>
          </cell>
        </row>
        <row r="60">
          <cell r="C60">
            <v>1502</v>
          </cell>
        </row>
        <row r="61">
          <cell r="C61">
            <v>110</v>
          </cell>
        </row>
        <row r="62">
          <cell r="C62">
            <v>402</v>
          </cell>
        </row>
        <row r="63">
          <cell r="C63">
            <v>2101</v>
          </cell>
        </row>
        <row r="64">
          <cell r="C64">
            <v>4604</v>
          </cell>
        </row>
        <row r="65">
          <cell r="C65">
            <v>102</v>
          </cell>
        </row>
      </sheetData>
      <sheetData sheetId="110"/>
      <sheetData sheetId="111"/>
      <sheetData sheetId="112"/>
      <sheetData sheetId="113"/>
      <sheetData sheetId="114"/>
      <sheetData sheetId="115"/>
      <sheetData sheetId="116"/>
      <sheetData sheetId="117" refreshError="1"/>
      <sheetData sheetId="118" refreshError="1"/>
      <sheetData sheetId="119" refreshError="1"/>
      <sheetData sheetId="120" refreshError="1"/>
      <sheetData sheetId="121" refreshError="1"/>
      <sheetData sheetId="122"/>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
      <sheetName val="Data"/>
      <sheetName val="精算書"/>
      <sheetName val="敷金（一般）"/>
      <sheetName val="敷金 (社宅)"/>
      <sheetName val="精算書 (後日)"/>
      <sheetName val="賃貸一覧"/>
      <sheetName val="経費明細"/>
      <sheetName val="経費一覧(income)"/>
      <sheetName val="経費一覧(Payment)"/>
      <sheetName val="Config"/>
    </sheetNames>
    <sheetDataSet>
      <sheetData sheetId="0"/>
      <sheetData sheetId="1">
        <row r="1">
          <cell r="A1">
            <v>38289</v>
          </cell>
          <cell r="E1">
            <v>5</v>
          </cell>
          <cell r="G1">
            <v>7</v>
          </cell>
          <cell r="L1">
            <v>12</v>
          </cell>
          <cell r="Q1">
            <v>17</v>
          </cell>
          <cell r="R1">
            <v>18</v>
          </cell>
          <cell r="S1">
            <v>19</v>
          </cell>
          <cell r="U1">
            <v>21</v>
          </cell>
          <cell r="V1">
            <v>22</v>
          </cell>
          <cell r="X1">
            <v>24</v>
          </cell>
          <cell r="AF1">
            <v>32</v>
          </cell>
          <cell r="AG1" t="str">
            <v>新規契約</v>
          </cell>
          <cell r="AH1" t="str">
            <v>不明</v>
          </cell>
          <cell r="AI1" t="str">
            <v>末日解約</v>
          </cell>
          <cell r="AK1">
            <v>37</v>
          </cell>
          <cell r="AL1">
            <v>38</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G1">
            <v>85</v>
          </cell>
          <cell r="CH1">
            <v>86</v>
          </cell>
          <cell r="CI1">
            <v>87</v>
          </cell>
          <cell r="CJ1">
            <v>88</v>
          </cell>
          <cell r="CM1">
            <v>91</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row>
        <row r="2">
          <cell r="AG2" t="str">
            <v>*データを入力してください。</v>
          </cell>
          <cell r="EZ2">
            <v>38261</v>
          </cell>
        </row>
        <row r="3">
          <cell r="A3" t="str">
            <v>Serial #</v>
          </cell>
          <cell r="B3" t="str">
            <v>建物Serial#</v>
          </cell>
          <cell r="C3" t="str">
            <v>新目論見書 No.</v>
          </cell>
          <cell r="D3" t="str">
            <v>ｼｽﾃﾑのNo.</v>
          </cell>
          <cell r="E3" t="str">
            <v>Property Name</v>
          </cell>
          <cell r="F3" t="str">
            <v>Property Name</v>
          </cell>
          <cell r="G3" t="str">
            <v>Room #</v>
          </cell>
          <cell r="J3" t="str">
            <v>Area</v>
          </cell>
          <cell r="Q3" t="str">
            <v>Usable Area</v>
          </cell>
          <cell r="R3" t="str">
            <v>Usable Area</v>
          </cell>
          <cell r="S3" t="str">
            <v>Layout</v>
          </cell>
          <cell r="T3" t="str">
            <v>Layout Name</v>
          </cell>
          <cell r="V3" t="str">
            <v>Type</v>
          </cell>
          <cell r="AG3" t="str">
            <v>Original Starting Date</v>
          </cell>
          <cell r="AH3" t="str">
            <v>Team of Contract</v>
          </cell>
          <cell r="AI3" t="str">
            <v>Newest Starting Date</v>
          </cell>
          <cell r="AJ3" t="str">
            <v>Expected Date of Ending Contract</v>
          </cell>
          <cell r="AK3" t="str">
            <v>Tenant's Name</v>
          </cell>
          <cell r="BF3" t="str">
            <v>決済月賃料等</v>
          </cell>
          <cell r="BH3" t="str">
            <v>＊セルに色がついた場合（決済月中解約）は手入力すること</v>
          </cell>
          <cell r="CO3" t="str">
            <v>日割賃料等（売主所属）</v>
          </cell>
          <cell r="DK3" t="str">
            <v>Check</v>
          </cell>
          <cell r="EC3" t="str">
            <v>日割賃料等（買主所属）</v>
          </cell>
        </row>
        <row r="4">
          <cell r="Y4" t="str">
            <v>タイプ別戸数</v>
          </cell>
          <cell r="BF4">
            <v>38231</v>
          </cell>
          <cell r="BG4" t="str">
            <v>～</v>
          </cell>
          <cell r="BH4">
            <v>38260</v>
          </cell>
        </row>
        <row r="5">
          <cell r="E5" t="str">
            <v>物件名</v>
          </cell>
          <cell r="G5" t="str">
            <v>部屋番号</v>
          </cell>
          <cell r="H5" t="str">
            <v>SPC</v>
          </cell>
          <cell r="I5" t="str">
            <v>都道府県</v>
          </cell>
          <cell r="J5" t="str">
            <v>地域</v>
          </cell>
          <cell r="K5" t="str">
            <v>通称</v>
          </cell>
          <cell r="L5" t="str">
            <v>賃貸管理会社</v>
          </cell>
          <cell r="M5" t="str">
            <v>Monthly Fee</v>
          </cell>
          <cell r="N5" t="str">
            <v>New Lease Fee</v>
          </cell>
          <cell r="O5" t="str">
            <v>Renewal Fee</v>
          </cell>
          <cell r="Q5" t="str">
            <v>専有面積(㎡）</v>
          </cell>
          <cell r="R5" t="str">
            <v>専有面積（坪）</v>
          </cell>
          <cell r="S5" t="str">
            <v>間取り</v>
          </cell>
          <cell r="T5" t="str">
            <v>間取区分</v>
          </cell>
          <cell r="U5" t="str">
            <v>仕様</v>
          </cell>
          <cell r="V5" t="str">
            <v>ﾀｲﾌﾟ</v>
          </cell>
          <cell r="W5" t="str">
            <v>Closed</v>
          </cell>
          <cell r="X5" t="str">
            <v>Total</v>
          </cell>
          <cell r="Y5" t="str">
            <v>One-Room</v>
          </cell>
          <cell r="Z5" t="str">
            <v>Family</v>
          </cell>
          <cell r="AA5" t="str">
            <v>Office</v>
          </cell>
          <cell r="AB5" t="str">
            <v>Shop</v>
          </cell>
          <cell r="AC5" t="str">
            <v>Other</v>
          </cell>
          <cell r="AD5" t="str">
            <v>Parking</v>
          </cell>
          <cell r="AE5" t="str">
            <v>Bike Parking</v>
          </cell>
          <cell r="AF5" t="str">
            <v>購入日</v>
          </cell>
          <cell r="AG5" t="str">
            <v>原契約開始日</v>
          </cell>
          <cell r="AH5" t="str">
            <v>契約期間</v>
          </cell>
          <cell r="AI5" t="str">
            <v>最新契約開始日</v>
          </cell>
          <cell r="AJ5" t="str">
            <v>契約満了予定日</v>
          </cell>
          <cell r="AK5" t="str">
            <v>契約者名</v>
          </cell>
          <cell r="AL5" t="str">
            <v>解約日（当月中）</v>
          </cell>
          <cell r="AM5" t="str">
            <v>新規契約予定日</v>
          </cell>
          <cell r="AN5" t="str">
            <v>賃料</v>
          </cell>
          <cell r="AO5" t="str">
            <v>消費税</v>
          </cell>
          <cell r="AP5" t="str">
            <v>共益費</v>
          </cell>
          <cell r="AQ5" t="str">
            <v>消費税</v>
          </cell>
          <cell r="AR5" t="str">
            <v>その他1賃料</v>
          </cell>
          <cell r="AS5" t="str">
            <v>消費税</v>
          </cell>
          <cell r="AT5" t="str">
            <v>その他1項目</v>
          </cell>
          <cell r="AU5" t="str">
            <v>その他2賃料</v>
          </cell>
          <cell r="AV5" t="str">
            <v>消費税</v>
          </cell>
          <cell r="AW5" t="str">
            <v>その他2項目</v>
          </cell>
          <cell r="AX5" t="str">
            <v>駐車場（駐輪場）賃料</v>
          </cell>
          <cell r="AY5" t="str">
            <v>消費税</v>
          </cell>
          <cell r="AZ5" t="str">
            <v>変額請求項目1</v>
          </cell>
          <cell r="BA5" t="str">
            <v>変額請求項目2</v>
          </cell>
          <cell r="BB5" t="str">
            <v>変額請求項目3</v>
          </cell>
          <cell r="BC5" t="str">
            <v>変額請求項目4</v>
          </cell>
          <cell r="BD5" t="str">
            <v>変額請求項目5</v>
          </cell>
          <cell r="BF5" t="str">
            <v>賃料</v>
          </cell>
          <cell r="BG5" t="str">
            <v>消費税</v>
          </cell>
          <cell r="BH5" t="str">
            <v>共益費</v>
          </cell>
          <cell r="BI5" t="str">
            <v>消費税</v>
          </cell>
          <cell r="BJ5" t="str">
            <v>その他1賃料</v>
          </cell>
          <cell r="BK5" t="str">
            <v>消費税</v>
          </cell>
          <cell r="BL5" t="str">
            <v>その他1項目</v>
          </cell>
          <cell r="BM5" t="str">
            <v>その他2賃料</v>
          </cell>
          <cell r="BN5" t="str">
            <v>消費税</v>
          </cell>
          <cell r="BO5" t="str">
            <v>その他2項目</v>
          </cell>
          <cell r="BP5" t="str">
            <v>駐車場（駐輪場）賃料</v>
          </cell>
          <cell r="BQ5" t="str">
            <v>消費税</v>
          </cell>
          <cell r="BR5" t="str">
            <v>変額請求項目1</v>
          </cell>
          <cell r="BS5" t="str">
            <v>変額請求項目2</v>
          </cell>
          <cell r="BT5" t="str">
            <v>変額請求項目3</v>
          </cell>
          <cell r="BU5" t="str">
            <v>変額請求項目4</v>
          </cell>
          <cell r="BV5" t="str">
            <v>変額請求項目5</v>
          </cell>
          <cell r="BW5" t="str">
            <v>敷金</v>
          </cell>
          <cell r="BX5" t="str">
            <v>敷金償却金</v>
          </cell>
          <cell r="BY5" t="str">
            <v>保証金</v>
          </cell>
          <cell r="BZ5" t="str">
            <v>保証金償却金</v>
          </cell>
          <cell r="CA5" t="str">
            <v>駐車場
敷金</v>
          </cell>
          <cell r="CB5" t="str">
            <v>駐車場
敷金償却金</v>
          </cell>
          <cell r="CC5" t="str">
            <v>駐車場
保証金</v>
          </cell>
          <cell r="CD5" t="str">
            <v>駐車場保証金償却金</v>
          </cell>
          <cell r="CE5" t="str">
            <v>解約予告期間(月）</v>
          </cell>
          <cell r="CF5" t="str">
            <v>解約予告期間(日）</v>
          </cell>
          <cell r="CG5" t="str">
            <v>礼金</v>
          </cell>
          <cell r="CH5" t="str">
            <v>更新料（月）</v>
          </cell>
          <cell r="CI5" t="str">
            <v>更新料（円）</v>
          </cell>
          <cell r="CJ5" t="str">
            <v>備考</v>
          </cell>
          <cell r="CK5" t="str">
            <v>更新Flag</v>
          </cell>
          <cell r="CL5" t="str">
            <v>解約Flag</v>
          </cell>
          <cell r="CM5" t="str">
            <v>Closing date</v>
          </cell>
          <cell r="CN5" t="str">
            <v>翌月精算</v>
          </cell>
          <cell r="CO5" t="str">
            <v>開始日</v>
          </cell>
          <cell r="CP5" t="str">
            <v>終了日</v>
          </cell>
          <cell r="CQ5" t="str">
            <v>総日数</v>
          </cell>
          <cell r="CR5" t="str">
            <v>日数</v>
          </cell>
          <cell r="CS5" t="str">
            <v>賃料</v>
          </cell>
          <cell r="CT5" t="str">
            <v>消費税</v>
          </cell>
          <cell r="CU5" t="str">
            <v>共益費</v>
          </cell>
          <cell r="CV5" t="str">
            <v>消費税</v>
          </cell>
          <cell r="CW5" t="str">
            <v>その他1賃料</v>
          </cell>
          <cell r="CX5" t="str">
            <v>消費税</v>
          </cell>
          <cell r="CY5" t="str">
            <v>その他1項目</v>
          </cell>
          <cell r="CZ5" t="str">
            <v>その他2賃料</v>
          </cell>
          <cell r="DA5" t="str">
            <v>消費税</v>
          </cell>
          <cell r="DB5" t="str">
            <v>その他2項目</v>
          </cell>
          <cell r="DC5" t="str">
            <v>駐車場（駐輪場）賃料</v>
          </cell>
          <cell r="DD5" t="str">
            <v>消費税</v>
          </cell>
          <cell r="DE5" t="str">
            <v>変額請求項目1</v>
          </cell>
          <cell r="DF5" t="str">
            <v>変額請求項目2</v>
          </cell>
          <cell r="DG5" t="str">
            <v>変額請求項目3</v>
          </cell>
          <cell r="DH5" t="str">
            <v>変額請求項目4</v>
          </cell>
          <cell r="DI5" t="str">
            <v>変額請求項目5</v>
          </cell>
          <cell r="DK5" t="str">
            <v>賃料</v>
          </cell>
          <cell r="DL5" t="str">
            <v>消費税</v>
          </cell>
          <cell r="DM5" t="str">
            <v>共益費</v>
          </cell>
          <cell r="DN5" t="str">
            <v>消費税</v>
          </cell>
          <cell r="DO5" t="str">
            <v>その他1賃料</v>
          </cell>
          <cell r="DP5" t="str">
            <v>消費税</v>
          </cell>
          <cell r="DQ5" t="str">
            <v>その他1項目</v>
          </cell>
          <cell r="DR5" t="str">
            <v>その他2賃料</v>
          </cell>
          <cell r="DS5" t="str">
            <v>消費税</v>
          </cell>
          <cell r="DT5" t="str">
            <v>その他2項目</v>
          </cell>
          <cell r="DU5" t="str">
            <v>駐車場（駐輪場）賃料</v>
          </cell>
          <cell r="DV5" t="str">
            <v>消費税</v>
          </cell>
          <cell r="DW5" t="str">
            <v>変額請求項目1</v>
          </cell>
          <cell r="DX5" t="str">
            <v>変額請求項目2</v>
          </cell>
          <cell r="DY5" t="str">
            <v>変額請求項目3</v>
          </cell>
          <cell r="DZ5" t="str">
            <v>変額請求項目4</v>
          </cell>
          <cell r="EA5" t="str">
            <v>変額請求項目5</v>
          </cell>
          <cell r="EC5" t="str">
            <v>開始日</v>
          </cell>
          <cell r="ED5" t="str">
            <v>終了日</v>
          </cell>
          <cell r="EE5" t="str">
            <v>総日数</v>
          </cell>
          <cell r="EF5" t="str">
            <v>日数</v>
          </cell>
          <cell r="EG5" t="str">
            <v>賃料</v>
          </cell>
          <cell r="EH5" t="str">
            <v>消費税</v>
          </cell>
          <cell r="EI5" t="str">
            <v>共益費</v>
          </cell>
          <cell r="EJ5" t="str">
            <v>消費税</v>
          </cell>
          <cell r="EK5" t="str">
            <v>その他1賃料</v>
          </cell>
          <cell r="EL5" t="str">
            <v>消費税</v>
          </cell>
          <cell r="EM5" t="str">
            <v>その他1項目</v>
          </cell>
          <cell r="EN5" t="str">
            <v>その他2賃料</v>
          </cell>
          <cell r="EO5" t="str">
            <v>消費税</v>
          </cell>
          <cell r="EP5" t="str">
            <v>その他2項目</v>
          </cell>
          <cell r="EQ5" t="str">
            <v>駐車場（駐輪場）賃料</v>
          </cell>
          <cell r="ER5" t="str">
            <v>消費税</v>
          </cell>
          <cell r="ES5" t="str">
            <v>変額請求項目1</v>
          </cell>
          <cell r="ET5" t="str">
            <v>変額請求項目2</v>
          </cell>
          <cell r="EU5" t="str">
            <v>変額請求項目3</v>
          </cell>
          <cell r="EV5" t="str">
            <v>変額請求項目4</v>
          </cell>
          <cell r="EW5" t="str">
            <v>変額請求項目5</v>
          </cell>
          <cell r="EX5" t="str">
            <v>Sum</v>
          </cell>
          <cell r="EY5" t="str">
            <v>TaxSum</v>
          </cell>
          <cell r="EZ5" t="str">
            <v>翌月分賃料</v>
          </cell>
          <cell r="FA5" t="str">
            <v>翌月分Tax</v>
          </cell>
          <cell r="FB5" t="str">
            <v>翌月分</v>
          </cell>
        </row>
        <row r="6">
          <cell r="A6">
            <v>4630</v>
          </cell>
          <cell r="B6">
            <v>56</v>
          </cell>
          <cell r="C6" t="str">
            <v>F-11</v>
          </cell>
          <cell r="D6">
            <v>53011</v>
          </cell>
          <cell r="E6" t="str">
            <v>フロンティア芝浦</v>
          </cell>
          <cell r="F6">
            <v>0</v>
          </cell>
          <cell r="G6">
            <v>201</v>
          </cell>
          <cell r="I6" t="str">
            <v>東京都</v>
          </cell>
          <cell r="J6" t="str">
            <v>都心主要5区</v>
          </cell>
          <cell r="Q6">
            <v>62.9</v>
          </cell>
          <cell r="R6">
            <v>19.03</v>
          </cell>
          <cell r="S6" t="str">
            <v>1DK</v>
          </cell>
          <cell r="U6" t="str">
            <v>住居</v>
          </cell>
          <cell r="V6" t="str">
            <v>Family</v>
          </cell>
          <cell r="X6">
            <v>1</v>
          </cell>
          <cell r="Y6" t="str">
            <v/>
          </cell>
          <cell r="Z6">
            <v>1</v>
          </cell>
          <cell r="AA6" t="str">
            <v/>
          </cell>
          <cell r="AB6" t="str">
            <v/>
          </cell>
          <cell r="AC6" t="str">
            <v/>
          </cell>
          <cell r="AD6" t="str">
            <v/>
          </cell>
          <cell r="AE6" t="str">
            <v/>
          </cell>
          <cell r="AG6">
            <v>36517</v>
          </cell>
          <cell r="AI6">
            <v>37987</v>
          </cell>
          <cell r="AJ6">
            <v>38717</v>
          </cell>
          <cell r="AK6" t="str">
            <v>新神戸電機㈱</v>
          </cell>
          <cell r="AN6">
            <v>203000</v>
          </cell>
          <cell r="BF6">
            <v>203000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406000</v>
          </cell>
          <cell r="CG6">
            <v>406000</v>
          </cell>
          <cell r="CL6" t="str">
            <v/>
          </cell>
          <cell r="CM6">
            <v>38257</v>
          </cell>
          <cell r="CN6" t="str">
            <v>有</v>
          </cell>
          <cell r="CO6">
            <v>38231</v>
          </cell>
          <cell r="CP6">
            <v>38256</v>
          </cell>
          <cell r="CQ6">
            <v>30</v>
          </cell>
          <cell r="CR6">
            <v>26</v>
          </cell>
          <cell r="CS6">
            <v>175933</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K6" t="str">
            <v>OK</v>
          </cell>
          <cell r="DL6" t="str">
            <v>OK</v>
          </cell>
          <cell r="DM6" t="str">
            <v>OK</v>
          </cell>
          <cell r="DN6" t="str">
            <v>OK</v>
          </cell>
          <cell r="DO6" t="str">
            <v>OK</v>
          </cell>
          <cell r="DP6" t="str">
            <v>OK</v>
          </cell>
          <cell r="DR6" t="str">
            <v>OK</v>
          </cell>
          <cell r="DS6" t="str">
            <v>OK</v>
          </cell>
          <cell r="DU6" t="str">
            <v>OK</v>
          </cell>
          <cell r="DV6" t="str">
            <v>OK</v>
          </cell>
          <cell r="DW6" t="str">
            <v>OK</v>
          </cell>
          <cell r="DX6" t="str">
            <v>OK</v>
          </cell>
          <cell r="DY6" t="str">
            <v>OK</v>
          </cell>
          <cell r="DZ6" t="str">
            <v>OK</v>
          </cell>
          <cell r="EA6" t="str">
            <v>OK</v>
          </cell>
          <cell r="EC6">
            <v>38257</v>
          </cell>
          <cell r="ED6">
            <v>38260</v>
          </cell>
          <cell r="EE6">
            <v>30</v>
          </cell>
          <cell r="EF6">
            <v>4</v>
          </cell>
          <cell r="EG6">
            <v>27067</v>
          </cell>
          <cell r="EH6">
            <v>0</v>
          </cell>
          <cell r="EI6">
            <v>0</v>
          </cell>
          <cell r="EJ6">
            <v>0</v>
          </cell>
          <cell r="EK6">
            <v>0</v>
          </cell>
          <cell r="EL6">
            <v>0</v>
          </cell>
          <cell r="EM6">
            <v>0</v>
          </cell>
          <cell r="EN6" t="str">
            <v/>
          </cell>
          <cell r="EO6" t="str">
            <v/>
          </cell>
          <cell r="EP6">
            <v>0</v>
          </cell>
          <cell r="EQ6">
            <v>0</v>
          </cell>
          <cell r="ER6">
            <v>0</v>
          </cell>
          <cell r="ES6">
            <v>0</v>
          </cell>
          <cell r="ET6">
            <v>0</v>
          </cell>
          <cell r="EU6">
            <v>0</v>
          </cell>
          <cell r="EV6">
            <v>0</v>
          </cell>
          <cell r="EW6">
            <v>0</v>
          </cell>
          <cell r="EX6">
            <v>27067</v>
          </cell>
          <cell r="EY6">
            <v>0</v>
          </cell>
          <cell r="EZ6">
            <v>203000</v>
          </cell>
          <cell r="FA6">
            <v>0</v>
          </cell>
          <cell r="FB6">
            <v>203000</v>
          </cell>
        </row>
        <row r="7">
          <cell r="A7">
            <v>4631</v>
          </cell>
          <cell r="B7">
            <v>56</v>
          </cell>
          <cell r="C7" t="str">
            <v>F-11</v>
          </cell>
          <cell r="D7">
            <v>53011</v>
          </cell>
          <cell r="E7" t="str">
            <v>フロンティア芝浦</v>
          </cell>
          <cell r="F7">
            <v>0</v>
          </cell>
          <cell r="G7">
            <v>202</v>
          </cell>
          <cell r="I7" t="str">
            <v>東京都</v>
          </cell>
          <cell r="J7" t="str">
            <v>都心主要5区</v>
          </cell>
          <cell r="Q7">
            <v>52.37</v>
          </cell>
          <cell r="R7">
            <v>15.84</v>
          </cell>
          <cell r="S7" t="str">
            <v>1DK</v>
          </cell>
          <cell r="U7" t="str">
            <v>住居</v>
          </cell>
          <cell r="V7" t="str">
            <v>Family</v>
          </cell>
          <cell r="X7">
            <v>1</v>
          </cell>
          <cell r="Y7" t="str">
            <v/>
          </cell>
          <cell r="Z7">
            <v>1</v>
          </cell>
          <cell r="AA7" t="str">
            <v/>
          </cell>
          <cell r="AB7" t="str">
            <v/>
          </cell>
          <cell r="AC7" t="str">
            <v/>
          </cell>
          <cell r="AD7" t="str">
            <v/>
          </cell>
          <cell r="AE7" t="str">
            <v/>
          </cell>
          <cell r="AG7">
            <v>36830</v>
          </cell>
          <cell r="AI7">
            <v>37561</v>
          </cell>
          <cell r="AJ7">
            <v>38291</v>
          </cell>
          <cell r="AK7" t="str">
            <v>近藤　香代</v>
          </cell>
          <cell r="AN7">
            <v>163000</v>
          </cell>
          <cell r="BF7">
            <v>163000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326000</v>
          </cell>
          <cell r="CG7">
            <v>326000</v>
          </cell>
          <cell r="CJ7" t="str">
            <v>10月分未収</v>
          </cell>
          <cell r="CL7" t="str">
            <v/>
          </cell>
          <cell r="CM7">
            <v>38257</v>
          </cell>
          <cell r="CO7">
            <v>38231</v>
          </cell>
          <cell r="CP7">
            <v>38256</v>
          </cell>
          <cell r="CQ7">
            <v>30</v>
          </cell>
          <cell r="CR7">
            <v>26</v>
          </cell>
          <cell r="CS7">
            <v>141267</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K7" t="str">
            <v>OK</v>
          </cell>
          <cell r="DL7" t="str">
            <v>OK</v>
          </cell>
          <cell r="DM7" t="str">
            <v>OK</v>
          </cell>
          <cell r="DN7" t="str">
            <v>OK</v>
          </cell>
          <cell r="DO7" t="str">
            <v>OK</v>
          </cell>
          <cell r="DP7" t="str">
            <v>OK</v>
          </cell>
          <cell r="DR7" t="str">
            <v>OK</v>
          </cell>
          <cell r="DS7" t="str">
            <v>OK</v>
          </cell>
          <cell r="DU7" t="str">
            <v>OK</v>
          </cell>
          <cell r="DV7" t="str">
            <v/>
          </cell>
          <cell r="DW7" t="str">
            <v>OK</v>
          </cell>
          <cell r="DX7" t="str">
            <v>OK</v>
          </cell>
          <cell r="DY7" t="str">
            <v/>
          </cell>
          <cell r="DZ7" t="str">
            <v>OK</v>
          </cell>
          <cell r="EA7" t="str">
            <v>OK</v>
          </cell>
          <cell r="EC7">
            <v>38257</v>
          </cell>
          <cell r="ED7">
            <v>38260</v>
          </cell>
          <cell r="EE7">
            <v>30</v>
          </cell>
          <cell r="EF7">
            <v>4</v>
          </cell>
          <cell r="EG7">
            <v>21733</v>
          </cell>
          <cell r="EH7">
            <v>0</v>
          </cell>
          <cell r="EI7">
            <v>0</v>
          </cell>
          <cell r="EJ7">
            <v>0</v>
          </cell>
          <cell r="EK7">
            <v>0</v>
          </cell>
          <cell r="EL7">
            <v>0</v>
          </cell>
          <cell r="EM7">
            <v>0</v>
          </cell>
          <cell r="EN7" t="str">
            <v/>
          </cell>
          <cell r="EO7" t="str">
            <v/>
          </cell>
          <cell r="EP7">
            <v>0</v>
          </cell>
          <cell r="EQ7">
            <v>0</v>
          </cell>
          <cell r="ER7">
            <v>0</v>
          </cell>
          <cell r="ES7">
            <v>0</v>
          </cell>
          <cell r="ET7">
            <v>0</v>
          </cell>
          <cell r="EU7">
            <v>0</v>
          </cell>
          <cell r="EV7">
            <v>0</v>
          </cell>
          <cell r="EW7">
            <v>0</v>
          </cell>
          <cell r="EX7">
            <v>21733</v>
          </cell>
          <cell r="EY7">
            <v>0</v>
          </cell>
          <cell r="EZ7">
            <v>0</v>
          </cell>
          <cell r="FA7">
            <v>0</v>
          </cell>
          <cell r="FB7">
            <v>0</v>
          </cell>
        </row>
        <row r="8">
          <cell r="A8">
            <v>4632</v>
          </cell>
          <cell r="B8">
            <v>56</v>
          </cell>
          <cell r="C8" t="str">
            <v>F-11</v>
          </cell>
          <cell r="D8">
            <v>53011</v>
          </cell>
          <cell r="E8" t="str">
            <v>フロンティア芝浦</v>
          </cell>
          <cell r="F8">
            <v>0</v>
          </cell>
          <cell r="G8">
            <v>203</v>
          </cell>
          <cell r="I8" t="str">
            <v>東京都</v>
          </cell>
          <cell r="J8" t="str">
            <v>都心主要5区</v>
          </cell>
          <cell r="Q8">
            <v>61.6</v>
          </cell>
          <cell r="R8">
            <v>18.63</v>
          </cell>
          <cell r="S8" t="str">
            <v>1DK</v>
          </cell>
          <cell r="U8" t="str">
            <v>住居</v>
          </cell>
          <cell r="V8" t="str">
            <v>Family</v>
          </cell>
          <cell r="X8">
            <v>1</v>
          </cell>
          <cell r="Y8" t="str">
            <v/>
          </cell>
          <cell r="Z8">
            <v>1</v>
          </cell>
          <cell r="AA8" t="str">
            <v/>
          </cell>
          <cell r="AB8" t="str">
            <v/>
          </cell>
          <cell r="AC8" t="str">
            <v/>
          </cell>
          <cell r="AD8" t="str">
            <v/>
          </cell>
          <cell r="AE8" t="str">
            <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CL8" t="str">
            <v/>
          </cell>
          <cell r="CM8">
            <v>38257</v>
          </cell>
          <cell r="CN8" t="str">
            <v>有</v>
          </cell>
          <cell r="CO8">
            <v>38231</v>
          </cell>
          <cell r="CP8">
            <v>38256</v>
          </cell>
          <cell r="CQ8">
            <v>30</v>
          </cell>
          <cell r="CR8">
            <v>26</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K8" t="str">
            <v>OK</v>
          </cell>
          <cell r="DL8" t="str">
            <v>OK</v>
          </cell>
          <cell r="DM8" t="str">
            <v>OK</v>
          </cell>
          <cell r="DN8" t="str">
            <v>OK</v>
          </cell>
          <cell r="DO8" t="str">
            <v>OK</v>
          </cell>
          <cell r="DP8" t="str">
            <v>OK</v>
          </cell>
          <cell r="DR8" t="str">
            <v>OK</v>
          </cell>
          <cell r="DS8" t="str">
            <v>OK</v>
          </cell>
          <cell r="DU8" t="str">
            <v>OK</v>
          </cell>
          <cell r="DV8" t="str">
            <v>OK</v>
          </cell>
          <cell r="DW8" t="str">
            <v>OK</v>
          </cell>
          <cell r="DX8" t="str">
            <v>OK</v>
          </cell>
          <cell r="DY8" t="str">
            <v>OK</v>
          </cell>
          <cell r="DZ8" t="str">
            <v>OK</v>
          </cell>
          <cell r="EA8" t="str">
            <v>OK</v>
          </cell>
          <cell r="EC8">
            <v>38257</v>
          </cell>
          <cell r="ED8">
            <v>38260</v>
          </cell>
          <cell r="EE8">
            <v>30</v>
          </cell>
          <cell r="EF8">
            <v>4</v>
          </cell>
          <cell r="EG8">
            <v>0</v>
          </cell>
          <cell r="EH8">
            <v>0</v>
          </cell>
          <cell r="EI8">
            <v>0</v>
          </cell>
          <cell r="EJ8">
            <v>0</v>
          </cell>
          <cell r="EK8">
            <v>0</v>
          </cell>
          <cell r="EL8">
            <v>0</v>
          </cell>
          <cell r="EM8">
            <v>0</v>
          </cell>
          <cell r="EN8" t="str">
            <v/>
          </cell>
          <cell r="EO8" t="str">
            <v/>
          </cell>
          <cell r="EP8">
            <v>0</v>
          </cell>
          <cell r="EQ8">
            <v>0</v>
          </cell>
          <cell r="ER8">
            <v>0</v>
          </cell>
          <cell r="ES8">
            <v>0</v>
          </cell>
          <cell r="ET8">
            <v>0</v>
          </cell>
          <cell r="EU8">
            <v>0</v>
          </cell>
          <cell r="EV8">
            <v>0</v>
          </cell>
          <cell r="EW8">
            <v>0</v>
          </cell>
          <cell r="EX8">
            <v>0</v>
          </cell>
          <cell r="EY8">
            <v>0</v>
          </cell>
          <cell r="EZ8">
            <v>0</v>
          </cell>
          <cell r="FA8">
            <v>0</v>
          </cell>
          <cell r="FB8">
            <v>0</v>
          </cell>
        </row>
        <row r="9">
          <cell r="A9">
            <v>4633</v>
          </cell>
          <cell r="B9">
            <v>56</v>
          </cell>
          <cell r="C9" t="str">
            <v>F-11</v>
          </cell>
          <cell r="D9">
            <v>53011</v>
          </cell>
          <cell r="E9" t="str">
            <v>フロンティア芝浦</v>
          </cell>
          <cell r="F9">
            <v>0</v>
          </cell>
          <cell r="G9">
            <v>204</v>
          </cell>
          <cell r="I9" t="str">
            <v>東京都</v>
          </cell>
          <cell r="J9" t="str">
            <v>都心主要5区</v>
          </cell>
          <cell r="Q9">
            <v>53.06</v>
          </cell>
          <cell r="R9">
            <v>16.05</v>
          </cell>
          <cell r="S9" t="str">
            <v>Retail</v>
          </cell>
          <cell r="U9" t="str">
            <v>店舗</v>
          </cell>
          <cell r="V9" t="str">
            <v>Shop</v>
          </cell>
          <cell r="X9">
            <v>1</v>
          </cell>
          <cell r="Y9" t="str">
            <v/>
          </cell>
          <cell r="Z9" t="str">
            <v/>
          </cell>
          <cell r="AA9" t="str">
            <v/>
          </cell>
          <cell r="AB9">
            <v>1</v>
          </cell>
          <cell r="AC9" t="str">
            <v/>
          </cell>
          <cell r="AD9" t="str">
            <v/>
          </cell>
          <cell r="AE9" t="str">
            <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CJ9" t="str">
            <v>管理人使用</v>
          </cell>
          <cell r="CL9" t="str">
            <v/>
          </cell>
          <cell r="CM9">
            <v>38257</v>
          </cell>
          <cell r="CN9" t="str">
            <v>有</v>
          </cell>
          <cell r="CO9">
            <v>38231</v>
          </cell>
          <cell r="CP9">
            <v>38256</v>
          </cell>
          <cell r="CQ9">
            <v>30</v>
          </cell>
          <cell r="CR9">
            <v>26</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K9" t="str">
            <v>OK</v>
          </cell>
          <cell r="DL9" t="str">
            <v>OK</v>
          </cell>
          <cell r="DM9" t="str">
            <v>OK</v>
          </cell>
          <cell r="DN9" t="str">
            <v>OK</v>
          </cell>
          <cell r="DO9" t="str">
            <v>OK</v>
          </cell>
          <cell r="DP9" t="str">
            <v>OK</v>
          </cell>
          <cell r="DR9" t="str">
            <v>OK</v>
          </cell>
          <cell r="DS9" t="str">
            <v>OK</v>
          </cell>
          <cell r="DU9" t="str">
            <v>OK</v>
          </cell>
          <cell r="DV9" t="str">
            <v>OK</v>
          </cell>
          <cell r="DW9" t="str">
            <v>OK</v>
          </cell>
          <cell r="DX9" t="str">
            <v>OK</v>
          </cell>
          <cell r="DY9" t="str">
            <v>OK</v>
          </cell>
          <cell r="DZ9" t="str">
            <v>OK</v>
          </cell>
          <cell r="EA9" t="str">
            <v>OK</v>
          </cell>
          <cell r="EC9">
            <v>38257</v>
          </cell>
          <cell r="ED9">
            <v>38260</v>
          </cell>
          <cell r="EE9">
            <v>30</v>
          </cell>
          <cell r="EF9">
            <v>4</v>
          </cell>
          <cell r="EG9">
            <v>0</v>
          </cell>
          <cell r="EH9">
            <v>0</v>
          </cell>
          <cell r="EI9">
            <v>0</v>
          </cell>
          <cell r="EJ9">
            <v>0</v>
          </cell>
          <cell r="EK9">
            <v>0</v>
          </cell>
          <cell r="EL9">
            <v>0</v>
          </cell>
          <cell r="EM9">
            <v>0</v>
          </cell>
          <cell r="EN9" t="str">
            <v/>
          </cell>
          <cell r="EO9" t="str">
            <v/>
          </cell>
          <cell r="EP9">
            <v>0</v>
          </cell>
          <cell r="EQ9">
            <v>0</v>
          </cell>
          <cell r="ER9">
            <v>0</v>
          </cell>
          <cell r="ES9">
            <v>0</v>
          </cell>
          <cell r="ET9">
            <v>0</v>
          </cell>
          <cell r="EU9">
            <v>0</v>
          </cell>
          <cell r="EV9">
            <v>0</v>
          </cell>
          <cell r="EW9">
            <v>0</v>
          </cell>
          <cell r="EX9">
            <v>0</v>
          </cell>
          <cell r="EY9">
            <v>0</v>
          </cell>
          <cell r="EZ9">
            <v>0</v>
          </cell>
          <cell r="FA9">
            <v>0</v>
          </cell>
          <cell r="FB9">
            <v>0</v>
          </cell>
        </row>
        <row r="10">
          <cell r="A10">
            <v>4634</v>
          </cell>
          <cell r="B10">
            <v>56</v>
          </cell>
          <cell r="C10" t="str">
            <v>F-11</v>
          </cell>
          <cell r="D10">
            <v>53011</v>
          </cell>
          <cell r="E10" t="str">
            <v>フロンティア芝浦</v>
          </cell>
          <cell r="F10">
            <v>0</v>
          </cell>
          <cell r="G10">
            <v>205</v>
          </cell>
          <cell r="I10" t="str">
            <v>東京都</v>
          </cell>
          <cell r="J10" t="str">
            <v>都心主要5区</v>
          </cell>
          <cell r="Q10">
            <v>52.37</v>
          </cell>
          <cell r="R10">
            <v>15.84</v>
          </cell>
          <cell r="S10" t="str">
            <v>Retail</v>
          </cell>
          <cell r="U10" t="str">
            <v>店舗</v>
          </cell>
          <cell r="V10" t="str">
            <v>Shop</v>
          </cell>
          <cell r="X10">
            <v>1</v>
          </cell>
          <cell r="Y10" t="str">
            <v/>
          </cell>
          <cell r="Z10" t="str">
            <v/>
          </cell>
          <cell r="AA10" t="str">
            <v/>
          </cell>
          <cell r="AB10">
            <v>1</v>
          </cell>
          <cell r="AC10" t="str">
            <v/>
          </cell>
          <cell r="AD10" t="str">
            <v/>
          </cell>
          <cell r="AE10" t="str">
            <v/>
          </cell>
          <cell r="AG10">
            <v>38087</v>
          </cell>
          <cell r="AI10">
            <v>38087</v>
          </cell>
          <cell r="AJ10">
            <v>38837</v>
          </cell>
          <cell r="AK10" t="str">
            <v>㈱キーエンス</v>
          </cell>
          <cell r="AN10">
            <v>158000</v>
          </cell>
          <cell r="BF10">
            <v>158000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364000</v>
          </cell>
          <cell r="CG10" t="str">
            <v>-</v>
          </cell>
          <cell r="CH10" t="str">
            <v>なし</v>
          </cell>
          <cell r="CJ10" t="str">
            <v>駐車場込契約</v>
          </cell>
          <cell r="CL10" t="str">
            <v/>
          </cell>
          <cell r="CM10">
            <v>38257</v>
          </cell>
          <cell r="CN10" t="str">
            <v>有</v>
          </cell>
          <cell r="CO10">
            <v>38231</v>
          </cell>
          <cell r="CP10">
            <v>38256</v>
          </cell>
          <cell r="CQ10">
            <v>30</v>
          </cell>
          <cell r="CR10">
            <v>26</v>
          </cell>
          <cell r="CS10">
            <v>136933</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K10" t="str">
            <v>OK</v>
          </cell>
          <cell r="DL10" t="str">
            <v>OK</v>
          </cell>
          <cell r="DM10" t="str">
            <v>OK</v>
          </cell>
          <cell r="DN10" t="str">
            <v>OK</v>
          </cell>
          <cell r="DO10" t="str">
            <v>OK</v>
          </cell>
          <cell r="DP10" t="str">
            <v>OK</v>
          </cell>
          <cell r="DR10" t="str">
            <v>OK</v>
          </cell>
          <cell r="DS10" t="str">
            <v>OK</v>
          </cell>
          <cell r="DU10" t="str">
            <v>OK</v>
          </cell>
          <cell r="DV10" t="str">
            <v>OK</v>
          </cell>
          <cell r="DW10" t="str">
            <v>OK</v>
          </cell>
          <cell r="DX10" t="str">
            <v>OK</v>
          </cell>
          <cell r="DY10" t="str">
            <v>OK</v>
          </cell>
          <cell r="DZ10" t="str">
            <v>OK</v>
          </cell>
          <cell r="EA10" t="str">
            <v>OK</v>
          </cell>
          <cell r="EC10">
            <v>38257</v>
          </cell>
          <cell r="ED10">
            <v>38260</v>
          </cell>
          <cell r="EE10">
            <v>30</v>
          </cell>
          <cell r="EF10">
            <v>4</v>
          </cell>
          <cell r="EG10">
            <v>21067</v>
          </cell>
          <cell r="EH10">
            <v>0</v>
          </cell>
          <cell r="EI10">
            <v>0</v>
          </cell>
          <cell r="EJ10">
            <v>0</v>
          </cell>
          <cell r="EK10">
            <v>0</v>
          </cell>
          <cell r="EL10">
            <v>0</v>
          </cell>
          <cell r="EM10">
            <v>0</v>
          </cell>
          <cell r="EN10" t="str">
            <v/>
          </cell>
          <cell r="EO10" t="str">
            <v/>
          </cell>
          <cell r="EP10">
            <v>0</v>
          </cell>
          <cell r="EQ10">
            <v>0</v>
          </cell>
          <cell r="ER10">
            <v>0</v>
          </cell>
          <cell r="ES10">
            <v>0</v>
          </cell>
          <cell r="ET10">
            <v>0</v>
          </cell>
          <cell r="EU10">
            <v>0</v>
          </cell>
          <cell r="EV10">
            <v>0</v>
          </cell>
          <cell r="EW10">
            <v>0</v>
          </cell>
          <cell r="EX10">
            <v>21067</v>
          </cell>
          <cell r="EY10">
            <v>0</v>
          </cell>
          <cell r="EZ10">
            <v>158000</v>
          </cell>
          <cell r="FA10">
            <v>0</v>
          </cell>
          <cell r="FB10">
            <v>158000</v>
          </cell>
        </row>
        <row r="11">
          <cell r="A11">
            <v>4635</v>
          </cell>
          <cell r="B11">
            <v>56</v>
          </cell>
          <cell r="C11" t="str">
            <v>F-11</v>
          </cell>
          <cell r="D11">
            <v>53011</v>
          </cell>
          <cell r="E11" t="str">
            <v>フロンティア芝浦</v>
          </cell>
          <cell r="F11">
            <v>0</v>
          </cell>
          <cell r="G11">
            <v>206</v>
          </cell>
          <cell r="I11" t="str">
            <v>東京都</v>
          </cell>
          <cell r="J11" t="str">
            <v>都心主要5区</v>
          </cell>
          <cell r="Q11">
            <v>52.37</v>
          </cell>
          <cell r="R11">
            <v>15.84</v>
          </cell>
          <cell r="S11" t="str">
            <v>1DK</v>
          </cell>
          <cell r="U11" t="str">
            <v>住居</v>
          </cell>
          <cell r="V11" t="str">
            <v>Family</v>
          </cell>
          <cell r="X11">
            <v>1</v>
          </cell>
          <cell r="Y11" t="str">
            <v/>
          </cell>
          <cell r="Z11">
            <v>1</v>
          </cell>
          <cell r="AA11" t="str">
            <v/>
          </cell>
          <cell r="AB11" t="str">
            <v/>
          </cell>
          <cell r="AC11" t="str">
            <v/>
          </cell>
          <cell r="AD11" t="str">
            <v/>
          </cell>
          <cell r="AE11" t="str">
            <v/>
          </cell>
          <cell r="AG11">
            <v>34121</v>
          </cell>
          <cell r="AI11">
            <v>37773</v>
          </cell>
          <cell r="AJ11">
            <v>41029</v>
          </cell>
          <cell r="AK11" t="str">
            <v>東京都港区</v>
          </cell>
          <cell r="AN11">
            <v>158000</v>
          </cell>
          <cell r="BF11">
            <v>158000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CG11">
            <v>4974000</v>
          </cell>
          <cell r="CL11" t="str">
            <v/>
          </cell>
          <cell r="CM11">
            <v>38257</v>
          </cell>
          <cell r="CN11" t="str">
            <v>有</v>
          </cell>
          <cell r="CO11">
            <v>38231</v>
          </cell>
          <cell r="CP11">
            <v>38256</v>
          </cell>
          <cell r="CQ11">
            <v>30</v>
          </cell>
          <cell r="CR11">
            <v>26</v>
          </cell>
          <cell r="CS11">
            <v>136933</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K11" t="str">
            <v>OK</v>
          </cell>
          <cell r="DL11" t="str">
            <v>OK</v>
          </cell>
          <cell r="DM11" t="str">
            <v>OK</v>
          </cell>
          <cell r="DN11" t="str">
            <v>OK</v>
          </cell>
          <cell r="DO11" t="str">
            <v>OK</v>
          </cell>
          <cell r="DP11" t="str">
            <v>OK</v>
          </cell>
          <cell r="DR11" t="str">
            <v>OK</v>
          </cell>
          <cell r="DS11" t="str">
            <v>OK</v>
          </cell>
          <cell r="DU11" t="str">
            <v>OK</v>
          </cell>
          <cell r="DV11" t="str">
            <v>OK</v>
          </cell>
          <cell r="DW11" t="str">
            <v>OK</v>
          </cell>
          <cell r="DX11" t="str">
            <v>OK</v>
          </cell>
          <cell r="DY11" t="str">
            <v>OK</v>
          </cell>
          <cell r="DZ11" t="str">
            <v>OK</v>
          </cell>
          <cell r="EA11" t="str">
            <v>OK</v>
          </cell>
          <cell r="EC11">
            <v>38257</v>
          </cell>
          <cell r="ED11">
            <v>38260</v>
          </cell>
          <cell r="EE11">
            <v>30</v>
          </cell>
          <cell r="EF11">
            <v>4</v>
          </cell>
          <cell r="EG11">
            <v>21067</v>
          </cell>
          <cell r="EH11">
            <v>0</v>
          </cell>
          <cell r="EI11">
            <v>0</v>
          </cell>
          <cell r="EJ11">
            <v>0</v>
          </cell>
          <cell r="EK11">
            <v>0</v>
          </cell>
          <cell r="EL11">
            <v>0</v>
          </cell>
          <cell r="EM11">
            <v>0</v>
          </cell>
          <cell r="EN11" t="str">
            <v/>
          </cell>
          <cell r="EO11" t="str">
            <v/>
          </cell>
          <cell r="EP11">
            <v>0</v>
          </cell>
          <cell r="EQ11">
            <v>0</v>
          </cell>
          <cell r="ER11">
            <v>0</v>
          </cell>
          <cell r="ES11">
            <v>0</v>
          </cell>
          <cell r="ET11">
            <v>0</v>
          </cell>
          <cell r="EU11">
            <v>0</v>
          </cell>
          <cell r="EV11">
            <v>0</v>
          </cell>
          <cell r="EW11">
            <v>0</v>
          </cell>
          <cell r="EX11">
            <v>21067</v>
          </cell>
          <cell r="EY11">
            <v>0</v>
          </cell>
          <cell r="EZ11">
            <v>158000</v>
          </cell>
          <cell r="FA11">
            <v>0</v>
          </cell>
          <cell r="FB11">
            <v>158000</v>
          </cell>
        </row>
        <row r="12">
          <cell r="A12">
            <v>4636</v>
          </cell>
          <cell r="B12">
            <v>56</v>
          </cell>
          <cell r="C12" t="str">
            <v>F-11</v>
          </cell>
          <cell r="D12">
            <v>53011</v>
          </cell>
          <cell r="E12" t="str">
            <v>フロンティア芝浦</v>
          </cell>
          <cell r="F12">
            <v>0</v>
          </cell>
          <cell r="G12">
            <v>207</v>
          </cell>
          <cell r="I12" t="str">
            <v>東京都</v>
          </cell>
          <cell r="J12" t="str">
            <v>都心主要5区</v>
          </cell>
          <cell r="Q12">
            <v>52.37</v>
          </cell>
          <cell r="R12">
            <v>15.84</v>
          </cell>
          <cell r="S12" t="str">
            <v>1DK</v>
          </cell>
          <cell r="U12" t="str">
            <v>住居</v>
          </cell>
          <cell r="V12" t="str">
            <v>Family</v>
          </cell>
          <cell r="X12">
            <v>1</v>
          </cell>
          <cell r="Y12" t="str">
            <v/>
          </cell>
          <cell r="Z12">
            <v>1</v>
          </cell>
          <cell r="AA12" t="str">
            <v/>
          </cell>
          <cell r="AB12" t="str">
            <v/>
          </cell>
          <cell r="AC12" t="str">
            <v/>
          </cell>
          <cell r="AD12" t="str">
            <v/>
          </cell>
          <cell r="AE12" t="str">
            <v/>
          </cell>
          <cell r="AG12">
            <v>35144</v>
          </cell>
          <cell r="AI12">
            <v>38078</v>
          </cell>
          <cell r="AJ12">
            <v>38807</v>
          </cell>
          <cell r="AK12" t="str">
            <v>㈱スギノキヤ</v>
          </cell>
          <cell r="AN12">
            <v>168000</v>
          </cell>
          <cell r="BF12">
            <v>168000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336000</v>
          </cell>
          <cell r="CG12">
            <v>336000</v>
          </cell>
          <cell r="CL12" t="str">
            <v/>
          </cell>
          <cell r="CM12">
            <v>38257</v>
          </cell>
          <cell r="CN12" t="str">
            <v>有</v>
          </cell>
          <cell r="CO12">
            <v>38231</v>
          </cell>
          <cell r="CP12">
            <v>38256</v>
          </cell>
          <cell r="CQ12">
            <v>30</v>
          </cell>
          <cell r="CR12">
            <v>26</v>
          </cell>
          <cell r="CS12">
            <v>145600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K12" t="str">
            <v>OK</v>
          </cell>
          <cell r="DL12" t="str">
            <v>OK</v>
          </cell>
          <cell r="DM12" t="str">
            <v>OK</v>
          </cell>
          <cell r="DN12" t="str">
            <v>OK</v>
          </cell>
          <cell r="DO12" t="str">
            <v>OK</v>
          </cell>
          <cell r="DP12" t="str">
            <v>OK</v>
          </cell>
          <cell r="DR12" t="str">
            <v>OK</v>
          </cell>
          <cell r="DS12" t="str">
            <v>OK</v>
          </cell>
          <cell r="DU12" t="str">
            <v>OK</v>
          </cell>
          <cell r="DV12" t="str">
            <v>OK</v>
          </cell>
          <cell r="DW12" t="str">
            <v>OK</v>
          </cell>
          <cell r="DX12" t="str">
            <v>OK</v>
          </cell>
          <cell r="DY12" t="str">
            <v>OK</v>
          </cell>
          <cell r="DZ12" t="str">
            <v>OK</v>
          </cell>
          <cell r="EA12" t="str">
            <v>OK</v>
          </cell>
          <cell r="EC12">
            <v>38257</v>
          </cell>
          <cell r="ED12">
            <v>38260</v>
          </cell>
          <cell r="EE12">
            <v>30</v>
          </cell>
          <cell r="EF12">
            <v>4</v>
          </cell>
          <cell r="EG12">
            <v>22400</v>
          </cell>
          <cell r="EH12">
            <v>0</v>
          </cell>
          <cell r="EI12">
            <v>0</v>
          </cell>
          <cell r="EJ12">
            <v>0</v>
          </cell>
          <cell r="EK12">
            <v>0</v>
          </cell>
          <cell r="EL12">
            <v>0</v>
          </cell>
          <cell r="EM12">
            <v>0</v>
          </cell>
          <cell r="EN12" t="str">
            <v/>
          </cell>
          <cell r="EO12" t="str">
            <v/>
          </cell>
          <cell r="EP12">
            <v>0</v>
          </cell>
          <cell r="EQ12">
            <v>0</v>
          </cell>
          <cell r="ER12">
            <v>0</v>
          </cell>
          <cell r="ES12">
            <v>0</v>
          </cell>
          <cell r="ET12">
            <v>0</v>
          </cell>
          <cell r="EU12">
            <v>0</v>
          </cell>
          <cell r="EV12">
            <v>0</v>
          </cell>
          <cell r="EW12">
            <v>0</v>
          </cell>
          <cell r="EX12">
            <v>22400</v>
          </cell>
          <cell r="EY12">
            <v>0</v>
          </cell>
          <cell r="EZ12">
            <v>168000</v>
          </cell>
          <cell r="FA12">
            <v>0</v>
          </cell>
          <cell r="FB12">
            <v>168000</v>
          </cell>
        </row>
        <row r="13">
          <cell r="A13">
            <v>4637</v>
          </cell>
          <cell r="B13">
            <v>56</v>
          </cell>
          <cell r="C13" t="str">
            <v>F-11</v>
          </cell>
          <cell r="D13">
            <v>53011</v>
          </cell>
          <cell r="E13" t="str">
            <v>フロンティア芝浦</v>
          </cell>
          <cell r="F13">
            <v>0</v>
          </cell>
          <cell r="G13">
            <v>208</v>
          </cell>
          <cell r="I13" t="str">
            <v>東京都</v>
          </cell>
          <cell r="J13" t="str">
            <v>都心主要5区</v>
          </cell>
          <cell r="Q13">
            <v>52.37</v>
          </cell>
          <cell r="R13">
            <v>15.84</v>
          </cell>
          <cell r="S13" t="str">
            <v>1DK</v>
          </cell>
          <cell r="U13" t="str">
            <v>住居</v>
          </cell>
          <cell r="V13" t="str">
            <v>Family</v>
          </cell>
          <cell r="X13">
            <v>1</v>
          </cell>
          <cell r="Y13" t="str">
            <v/>
          </cell>
          <cell r="Z13">
            <v>1</v>
          </cell>
          <cell r="AA13" t="str">
            <v/>
          </cell>
          <cell r="AB13" t="str">
            <v/>
          </cell>
          <cell r="AC13" t="str">
            <v/>
          </cell>
          <cell r="AD13" t="str">
            <v/>
          </cell>
          <cell r="AE13" t="str">
            <v/>
          </cell>
          <cell r="AG13">
            <v>33725</v>
          </cell>
          <cell r="AI13">
            <v>37377</v>
          </cell>
          <cell r="AJ13">
            <v>41029</v>
          </cell>
          <cell r="AK13" t="str">
            <v>東京都港区</v>
          </cell>
          <cell r="AN13">
            <v>158000</v>
          </cell>
          <cell r="BF13">
            <v>158000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CG13">
            <v>386000</v>
          </cell>
          <cell r="CL13" t="str">
            <v/>
          </cell>
          <cell r="CM13">
            <v>38257</v>
          </cell>
          <cell r="CN13" t="str">
            <v>有</v>
          </cell>
          <cell r="CO13">
            <v>38231</v>
          </cell>
          <cell r="CP13">
            <v>38256</v>
          </cell>
          <cell r="CQ13">
            <v>30</v>
          </cell>
          <cell r="CR13">
            <v>26</v>
          </cell>
          <cell r="CS13">
            <v>136933</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K13" t="str">
            <v>OK</v>
          </cell>
          <cell r="DL13" t="str">
            <v>OK</v>
          </cell>
          <cell r="DM13" t="str">
            <v>OK</v>
          </cell>
          <cell r="DN13" t="str">
            <v>OK</v>
          </cell>
          <cell r="DO13" t="str">
            <v>OK</v>
          </cell>
          <cell r="DP13" t="str">
            <v>OK</v>
          </cell>
          <cell r="DR13" t="str">
            <v>OK</v>
          </cell>
          <cell r="DS13" t="str">
            <v>OK</v>
          </cell>
          <cell r="DU13" t="str">
            <v>OK</v>
          </cell>
          <cell r="DV13" t="str">
            <v>OK</v>
          </cell>
          <cell r="DW13" t="str">
            <v>OK</v>
          </cell>
          <cell r="DX13" t="str">
            <v>OK</v>
          </cell>
          <cell r="DY13" t="str">
            <v>OK</v>
          </cell>
          <cell r="DZ13" t="str">
            <v>OK</v>
          </cell>
          <cell r="EA13" t="str">
            <v>OK</v>
          </cell>
          <cell r="EC13">
            <v>38257</v>
          </cell>
          <cell r="ED13">
            <v>38260</v>
          </cell>
          <cell r="EE13">
            <v>30</v>
          </cell>
          <cell r="EF13">
            <v>4</v>
          </cell>
          <cell r="EG13">
            <v>21067</v>
          </cell>
          <cell r="EH13">
            <v>0</v>
          </cell>
          <cell r="EI13">
            <v>0</v>
          </cell>
          <cell r="EJ13">
            <v>0</v>
          </cell>
          <cell r="EK13">
            <v>0</v>
          </cell>
          <cell r="EL13">
            <v>0</v>
          </cell>
          <cell r="EM13">
            <v>0</v>
          </cell>
          <cell r="EN13" t="str">
            <v/>
          </cell>
          <cell r="EO13" t="str">
            <v/>
          </cell>
          <cell r="EP13">
            <v>0</v>
          </cell>
          <cell r="EQ13">
            <v>0</v>
          </cell>
          <cell r="ER13">
            <v>0</v>
          </cell>
          <cell r="ES13">
            <v>0</v>
          </cell>
          <cell r="ET13">
            <v>0</v>
          </cell>
          <cell r="EU13">
            <v>0</v>
          </cell>
          <cell r="EV13">
            <v>0</v>
          </cell>
          <cell r="EW13">
            <v>0</v>
          </cell>
          <cell r="EX13">
            <v>21067</v>
          </cell>
          <cell r="EY13">
            <v>0</v>
          </cell>
          <cell r="EZ13">
            <v>158000</v>
          </cell>
          <cell r="FA13">
            <v>0</v>
          </cell>
          <cell r="FB13">
            <v>158000</v>
          </cell>
        </row>
        <row r="14">
          <cell r="A14">
            <v>4638</v>
          </cell>
          <cell r="B14">
            <v>56</v>
          </cell>
          <cell r="C14" t="str">
            <v>F-11</v>
          </cell>
          <cell r="D14">
            <v>53011</v>
          </cell>
          <cell r="E14" t="str">
            <v>フロンティア芝浦</v>
          </cell>
          <cell r="F14">
            <v>0</v>
          </cell>
          <cell r="G14">
            <v>209</v>
          </cell>
          <cell r="I14" t="str">
            <v>東京都</v>
          </cell>
          <cell r="J14" t="str">
            <v>都心主要5区</v>
          </cell>
          <cell r="Q14">
            <v>53.06</v>
          </cell>
          <cell r="R14">
            <v>16.05</v>
          </cell>
          <cell r="S14" t="str">
            <v>1DK</v>
          </cell>
          <cell r="U14" t="str">
            <v>住居</v>
          </cell>
          <cell r="V14" t="str">
            <v>Family</v>
          </cell>
          <cell r="X14">
            <v>1</v>
          </cell>
          <cell r="Y14" t="str">
            <v/>
          </cell>
          <cell r="Z14">
            <v>1</v>
          </cell>
          <cell r="AA14" t="str">
            <v/>
          </cell>
          <cell r="AB14" t="str">
            <v/>
          </cell>
          <cell r="AC14" t="str">
            <v/>
          </cell>
          <cell r="AD14" t="str">
            <v/>
          </cell>
          <cell r="AE14" t="str">
            <v/>
          </cell>
          <cell r="AG14">
            <v>35757</v>
          </cell>
          <cell r="AI14">
            <v>37956</v>
          </cell>
          <cell r="AJ14">
            <v>38686</v>
          </cell>
          <cell r="AK14" t="str">
            <v>樋渡　正雄</v>
          </cell>
          <cell r="AN14">
            <v>167000</v>
          </cell>
          <cell r="BF14">
            <v>167000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334000</v>
          </cell>
          <cell r="CG14">
            <v>334000</v>
          </cell>
          <cell r="CL14" t="str">
            <v/>
          </cell>
          <cell r="CM14">
            <v>38257</v>
          </cell>
          <cell r="CN14" t="str">
            <v>有</v>
          </cell>
          <cell r="CO14">
            <v>38231</v>
          </cell>
          <cell r="CP14">
            <v>38256</v>
          </cell>
          <cell r="CQ14">
            <v>30</v>
          </cell>
          <cell r="CR14">
            <v>26</v>
          </cell>
          <cell r="CS14">
            <v>144733</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K14" t="str">
            <v>OK</v>
          </cell>
          <cell r="DL14" t="str">
            <v>OK</v>
          </cell>
          <cell r="DM14" t="str">
            <v>OK</v>
          </cell>
          <cell r="DN14" t="str">
            <v>OK</v>
          </cell>
          <cell r="DO14" t="str">
            <v>OK</v>
          </cell>
          <cell r="DP14" t="str">
            <v>OK</v>
          </cell>
          <cell r="DR14" t="str">
            <v>OK</v>
          </cell>
          <cell r="DS14" t="str">
            <v>OK</v>
          </cell>
          <cell r="DU14" t="str">
            <v>OK</v>
          </cell>
          <cell r="DV14" t="str">
            <v>OK</v>
          </cell>
          <cell r="DW14" t="str">
            <v>OK</v>
          </cell>
          <cell r="DX14" t="str">
            <v>OK</v>
          </cell>
          <cell r="DY14" t="str">
            <v>OK</v>
          </cell>
          <cell r="DZ14" t="str">
            <v>OK</v>
          </cell>
          <cell r="EA14" t="str">
            <v>OK</v>
          </cell>
          <cell r="EC14">
            <v>38257</v>
          </cell>
          <cell r="ED14">
            <v>38260</v>
          </cell>
          <cell r="EE14">
            <v>30</v>
          </cell>
          <cell r="EF14">
            <v>4</v>
          </cell>
          <cell r="EG14">
            <v>22267</v>
          </cell>
          <cell r="EH14">
            <v>0</v>
          </cell>
          <cell r="EI14">
            <v>0</v>
          </cell>
          <cell r="EJ14">
            <v>0</v>
          </cell>
          <cell r="EK14">
            <v>0</v>
          </cell>
          <cell r="EL14">
            <v>0</v>
          </cell>
          <cell r="EM14">
            <v>0</v>
          </cell>
          <cell r="EN14" t="str">
            <v/>
          </cell>
          <cell r="EO14" t="str">
            <v/>
          </cell>
          <cell r="EP14">
            <v>0</v>
          </cell>
          <cell r="EQ14">
            <v>0</v>
          </cell>
          <cell r="ER14">
            <v>0</v>
          </cell>
          <cell r="ES14">
            <v>0</v>
          </cell>
          <cell r="ET14">
            <v>0</v>
          </cell>
          <cell r="EU14">
            <v>0</v>
          </cell>
          <cell r="EV14">
            <v>0</v>
          </cell>
          <cell r="EW14">
            <v>0</v>
          </cell>
          <cell r="EX14">
            <v>22267</v>
          </cell>
          <cell r="EY14">
            <v>0</v>
          </cell>
          <cell r="EZ14">
            <v>167000</v>
          </cell>
          <cell r="FA14">
            <v>0</v>
          </cell>
          <cell r="FB14">
            <v>167000</v>
          </cell>
        </row>
        <row r="15">
          <cell r="A15">
            <v>4639</v>
          </cell>
          <cell r="B15">
            <v>56</v>
          </cell>
          <cell r="C15" t="str">
            <v>F-11</v>
          </cell>
          <cell r="D15">
            <v>53011</v>
          </cell>
          <cell r="E15" t="str">
            <v>フロンティア芝浦</v>
          </cell>
          <cell r="F15">
            <v>0</v>
          </cell>
          <cell r="G15">
            <v>210</v>
          </cell>
          <cell r="I15" t="str">
            <v>東京都</v>
          </cell>
          <cell r="J15" t="str">
            <v>都心主要5区</v>
          </cell>
          <cell r="Q15">
            <v>52.37</v>
          </cell>
          <cell r="R15">
            <v>15.84</v>
          </cell>
          <cell r="S15" t="str">
            <v>1DK</v>
          </cell>
          <cell r="U15" t="str">
            <v>住居</v>
          </cell>
          <cell r="V15" t="str">
            <v>Family</v>
          </cell>
          <cell r="X15">
            <v>1</v>
          </cell>
          <cell r="Y15" t="str">
            <v/>
          </cell>
          <cell r="Z15">
            <v>1</v>
          </cell>
          <cell r="AA15" t="str">
            <v/>
          </cell>
          <cell r="AB15" t="str">
            <v/>
          </cell>
          <cell r="AC15" t="str">
            <v/>
          </cell>
          <cell r="AD15" t="str">
            <v/>
          </cell>
          <cell r="AE15" t="str">
            <v/>
          </cell>
          <cell r="AG15">
            <v>33725</v>
          </cell>
          <cell r="AI15">
            <v>37377</v>
          </cell>
          <cell r="AJ15">
            <v>41029</v>
          </cell>
          <cell r="AK15" t="str">
            <v>東京都港区</v>
          </cell>
          <cell r="AN15">
            <v>158000</v>
          </cell>
          <cell r="BF15">
            <v>158000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CG15">
            <v>380000</v>
          </cell>
          <cell r="CL15" t="str">
            <v/>
          </cell>
          <cell r="CM15">
            <v>38257</v>
          </cell>
          <cell r="CN15" t="str">
            <v>有</v>
          </cell>
          <cell r="CO15">
            <v>38231</v>
          </cell>
          <cell r="CP15">
            <v>38256</v>
          </cell>
          <cell r="CQ15">
            <v>30</v>
          </cell>
          <cell r="CR15">
            <v>26</v>
          </cell>
          <cell r="CS15">
            <v>136933</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K15" t="str">
            <v>OK</v>
          </cell>
          <cell r="DL15" t="str">
            <v>OK</v>
          </cell>
          <cell r="DM15" t="str">
            <v>OK</v>
          </cell>
          <cell r="DN15" t="str">
            <v>OK</v>
          </cell>
          <cell r="DO15" t="str">
            <v>OK</v>
          </cell>
          <cell r="DP15" t="str">
            <v>OK</v>
          </cell>
          <cell r="DR15" t="str">
            <v>OK</v>
          </cell>
          <cell r="DS15" t="str">
            <v>OK</v>
          </cell>
          <cell r="DU15" t="str">
            <v>OK</v>
          </cell>
          <cell r="DV15" t="str">
            <v>OK</v>
          </cell>
          <cell r="DW15" t="str">
            <v>OK</v>
          </cell>
          <cell r="DX15" t="str">
            <v>OK</v>
          </cell>
          <cell r="DY15" t="str">
            <v>OK</v>
          </cell>
          <cell r="DZ15" t="str">
            <v>OK</v>
          </cell>
          <cell r="EA15" t="str">
            <v>OK</v>
          </cell>
          <cell r="EC15">
            <v>38257</v>
          </cell>
          <cell r="ED15">
            <v>38260</v>
          </cell>
          <cell r="EE15">
            <v>30</v>
          </cell>
          <cell r="EF15">
            <v>4</v>
          </cell>
          <cell r="EG15">
            <v>21067</v>
          </cell>
          <cell r="EH15">
            <v>0</v>
          </cell>
          <cell r="EI15">
            <v>0</v>
          </cell>
          <cell r="EJ15">
            <v>0</v>
          </cell>
          <cell r="EK15">
            <v>0</v>
          </cell>
          <cell r="EL15">
            <v>0</v>
          </cell>
          <cell r="EM15">
            <v>0</v>
          </cell>
          <cell r="EN15" t="str">
            <v/>
          </cell>
          <cell r="EO15" t="str">
            <v/>
          </cell>
          <cell r="EP15">
            <v>0</v>
          </cell>
          <cell r="EQ15">
            <v>0</v>
          </cell>
          <cell r="ER15">
            <v>0</v>
          </cell>
          <cell r="ES15">
            <v>0</v>
          </cell>
          <cell r="ET15">
            <v>0</v>
          </cell>
          <cell r="EU15">
            <v>0</v>
          </cell>
          <cell r="EV15">
            <v>0</v>
          </cell>
          <cell r="EW15">
            <v>0</v>
          </cell>
          <cell r="EX15">
            <v>21067</v>
          </cell>
          <cell r="EY15">
            <v>0</v>
          </cell>
          <cell r="EZ15">
            <v>158000</v>
          </cell>
          <cell r="FA15">
            <v>0</v>
          </cell>
          <cell r="FB15">
            <v>158000</v>
          </cell>
        </row>
        <row r="16">
          <cell r="A16">
            <v>4640</v>
          </cell>
          <cell r="B16">
            <v>56</v>
          </cell>
          <cell r="C16" t="str">
            <v>F-11</v>
          </cell>
          <cell r="D16">
            <v>53011</v>
          </cell>
          <cell r="E16" t="str">
            <v>フロンティア芝浦</v>
          </cell>
          <cell r="F16">
            <v>0</v>
          </cell>
          <cell r="G16">
            <v>211</v>
          </cell>
          <cell r="I16" t="str">
            <v>東京都</v>
          </cell>
          <cell r="J16" t="str">
            <v>都心主要5区</v>
          </cell>
          <cell r="Q16">
            <v>62.9</v>
          </cell>
          <cell r="R16">
            <v>19.03</v>
          </cell>
          <cell r="S16" t="str">
            <v>1DK</v>
          </cell>
          <cell r="U16" t="str">
            <v>住居</v>
          </cell>
          <cell r="V16" t="str">
            <v>Family</v>
          </cell>
          <cell r="X16">
            <v>1</v>
          </cell>
          <cell r="Y16" t="str">
            <v/>
          </cell>
          <cell r="Z16">
            <v>1</v>
          </cell>
          <cell r="AA16" t="str">
            <v/>
          </cell>
          <cell r="AB16" t="str">
            <v/>
          </cell>
          <cell r="AC16" t="str">
            <v/>
          </cell>
          <cell r="AD16" t="str">
            <v/>
          </cell>
          <cell r="AE16" t="str">
            <v/>
          </cell>
          <cell r="AG16">
            <v>36274</v>
          </cell>
          <cell r="AI16">
            <v>37742</v>
          </cell>
          <cell r="AJ16">
            <v>38472</v>
          </cell>
          <cell r="AK16" t="str">
            <v>㈲ベイズガーデン</v>
          </cell>
          <cell r="AN16">
            <v>200000</v>
          </cell>
          <cell r="BF16">
            <v>200000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408000</v>
          </cell>
          <cell r="CG16">
            <v>408000</v>
          </cell>
          <cell r="CL16" t="str">
            <v/>
          </cell>
          <cell r="CM16">
            <v>38257</v>
          </cell>
          <cell r="CN16" t="str">
            <v>有</v>
          </cell>
          <cell r="CO16">
            <v>38231</v>
          </cell>
          <cell r="CP16">
            <v>38256</v>
          </cell>
          <cell r="CQ16">
            <v>30</v>
          </cell>
          <cell r="CR16">
            <v>26</v>
          </cell>
          <cell r="CS16">
            <v>173333</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K16" t="str">
            <v>OK</v>
          </cell>
          <cell r="DL16" t="str">
            <v>OK</v>
          </cell>
          <cell r="DM16" t="str">
            <v>OK</v>
          </cell>
          <cell r="DN16" t="str">
            <v>OK</v>
          </cell>
          <cell r="DO16" t="str">
            <v>OK</v>
          </cell>
          <cell r="DP16" t="str">
            <v>OK</v>
          </cell>
          <cell r="DR16" t="str">
            <v>OK</v>
          </cell>
          <cell r="DS16" t="str">
            <v>OK</v>
          </cell>
          <cell r="DU16" t="str">
            <v>OK</v>
          </cell>
          <cell r="DV16" t="str">
            <v>OK</v>
          </cell>
          <cell r="DW16" t="str">
            <v>OK</v>
          </cell>
          <cell r="DX16" t="str">
            <v>OK</v>
          </cell>
          <cell r="DY16" t="str">
            <v>OK</v>
          </cell>
          <cell r="DZ16" t="str">
            <v>OK</v>
          </cell>
          <cell r="EA16" t="str">
            <v>OK</v>
          </cell>
          <cell r="EC16">
            <v>38257</v>
          </cell>
          <cell r="ED16">
            <v>38260</v>
          </cell>
          <cell r="EE16">
            <v>30</v>
          </cell>
          <cell r="EF16">
            <v>4</v>
          </cell>
          <cell r="EG16">
            <v>26667</v>
          </cell>
          <cell r="EH16">
            <v>0</v>
          </cell>
          <cell r="EI16">
            <v>0</v>
          </cell>
          <cell r="EJ16">
            <v>0</v>
          </cell>
          <cell r="EK16">
            <v>0</v>
          </cell>
          <cell r="EL16">
            <v>0</v>
          </cell>
          <cell r="EM16">
            <v>0</v>
          </cell>
          <cell r="EN16" t="str">
            <v/>
          </cell>
          <cell r="EO16" t="str">
            <v/>
          </cell>
          <cell r="EP16">
            <v>0</v>
          </cell>
          <cell r="EQ16">
            <v>0</v>
          </cell>
          <cell r="ER16">
            <v>0</v>
          </cell>
          <cell r="ES16">
            <v>0</v>
          </cell>
          <cell r="ET16">
            <v>0</v>
          </cell>
          <cell r="EU16">
            <v>0</v>
          </cell>
          <cell r="EV16">
            <v>0</v>
          </cell>
          <cell r="EW16">
            <v>0</v>
          </cell>
          <cell r="EX16">
            <v>26667</v>
          </cell>
          <cell r="EY16">
            <v>0</v>
          </cell>
          <cell r="EZ16">
            <v>200000</v>
          </cell>
          <cell r="FA16">
            <v>0</v>
          </cell>
          <cell r="FB16">
            <v>200000</v>
          </cell>
        </row>
        <row r="17">
          <cell r="A17">
            <v>4641</v>
          </cell>
          <cell r="B17">
            <v>56</v>
          </cell>
          <cell r="C17" t="str">
            <v>F-11</v>
          </cell>
          <cell r="D17">
            <v>53011</v>
          </cell>
          <cell r="E17" t="str">
            <v>フロンティア芝浦</v>
          </cell>
          <cell r="F17">
            <v>0</v>
          </cell>
          <cell r="G17">
            <v>301</v>
          </cell>
          <cell r="I17" t="str">
            <v>東京都</v>
          </cell>
          <cell r="J17" t="str">
            <v>都心主要5区</v>
          </cell>
          <cell r="Q17">
            <v>62.9</v>
          </cell>
          <cell r="R17">
            <v>19.03</v>
          </cell>
          <cell r="S17" t="str">
            <v>1DK</v>
          </cell>
          <cell r="U17" t="str">
            <v>住居</v>
          </cell>
          <cell r="V17" t="str">
            <v>Family</v>
          </cell>
          <cell r="X17">
            <v>1</v>
          </cell>
          <cell r="Y17" t="str">
            <v/>
          </cell>
          <cell r="Z17">
            <v>1</v>
          </cell>
          <cell r="AA17" t="str">
            <v/>
          </cell>
          <cell r="AB17" t="str">
            <v/>
          </cell>
          <cell r="AC17" t="str">
            <v/>
          </cell>
          <cell r="AD17" t="str">
            <v/>
          </cell>
          <cell r="AE17" t="str">
            <v/>
          </cell>
          <cell r="AG17">
            <v>37594</v>
          </cell>
          <cell r="AI17">
            <v>37594</v>
          </cell>
          <cell r="AJ17">
            <v>38352</v>
          </cell>
          <cell r="AK17" t="str">
            <v>㈱ソレイユコーポレーション</v>
          </cell>
          <cell r="AN17">
            <v>196000</v>
          </cell>
          <cell r="BF17">
            <v>196000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392000</v>
          </cell>
          <cell r="CG17">
            <v>392000</v>
          </cell>
          <cell r="CL17" t="str">
            <v/>
          </cell>
          <cell r="CM17">
            <v>38257</v>
          </cell>
          <cell r="CN17" t="str">
            <v>有</v>
          </cell>
          <cell r="CO17">
            <v>38231</v>
          </cell>
          <cell r="CP17">
            <v>38256</v>
          </cell>
          <cell r="CQ17">
            <v>30</v>
          </cell>
          <cell r="CR17">
            <v>26</v>
          </cell>
          <cell r="CS17">
            <v>169867</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K17" t="str">
            <v>OK</v>
          </cell>
          <cell r="DL17" t="str">
            <v>OK</v>
          </cell>
          <cell r="DM17" t="str">
            <v>OK</v>
          </cell>
          <cell r="DN17" t="str">
            <v>OK</v>
          </cell>
          <cell r="DO17" t="str">
            <v>OK</v>
          </cell>
          <cell r="DP17" t="str">
            <v>OK</v>
          </cell>
          <cell r="DR17" t="str">
            <v>OK</v>
          </cell>
          <cell r="DS17" t="str">
            <v>OK</v>
          </cell>
          <cell r="DU17" t="str">
            <v>OK</v>
          </cell>
          <cell r="DV17" t="str">
            <v>OK</v>
          </cell>
          <cell r="DW17" t="str">
            <v>OK</v>
          </cell>
          <cell r="DX17" t="str">
            <v>OK</v>
          </cell>
          <cell r="DY17" t="str">
            <v>OK</v>
          </cell>
          <cell r="DZ17" t="str">
            <v>OK</v>
          </cell>
          <cell r="EA17" t="str">
            <v>OK</v>
          </cell>
          <cell r="EC17">
            <v>38257</v>
          </cell>
          <cell r="ED17">
            <v>38260</v>
          </cell>
          <cell r="EE17">
            <v>30</v>
          </cell>
          <cell r="EF17">
            <v>4</v>
          </cell>
          <cell r="EG17">
            <v>26133</v>
          </cell>
          <cell r="EH17">
            <v>0</v>
          </cell>
          <cell r="EI17">
            <v>0</v>
          </cell>
          <cell r="EJ17">
            <v>0</v>
          </cell>
          <cell r="EK17">
            <v>0</v>
          </cell>
          <cell r="EL17">
            <v>0</v>
          </cell>
          <cell r="EM17">
            <v>0</v>
          </cell>
          <cell r="EN17" t="str">
            <v/>
          </cell>
          <cell r="EO17" t="str">
            <v/>
          </cell>
          <cell r="EP17">
            <v>0</v>
          </cell>
          <cell r="EQ17">
            <v>0</v>
          </cell>
          <cell r="ER17">
            <v>0</v>
          </cell>
          <cell r="ES17">
            <v>0</v>
          </cell>
          <cell r="ET17">
            <v>0</v>
          </cell>
          <cell r="EU17">
            <v>0</v>
          </cell>
          <cell r="EV17">
            <v>0</v>
          </cell>
          <cell r="EW17">
            <v>0</v>
          </cell>
          <cell r="EX17">
            <v>26133</v>
          </cell>
          <cell r="EY17">
            <v>0</v>
          </cell>
          <cell r="EZ17">
            <v>196000</v>
          </cell>
          <cell r="FA17">
            <v>0</v>
          </cell>
          <cell r="FB17">
            <v>196000</v>
          </cell>
        </row>
        <row r="18">
          <cell r="A18">
            <v>4642</v>
          </cell>
          <cell r="B18">
            <v>56</v>
          </cell>
          <cell r="C18" t="str">
            <v>F-11</v>
          </cell>
          <cell r="D18">
            <v>53011</v>
          </cell>
          <cell r="E18" t="str">
            <v>フロンティア芝浦</v>
          </cell>
          <cell r="F18">
            <v>0</v>
          </cell>
          <cell r="G18">
            <v>302</v>
          </cell>
          <cell r="I18" t="str">
            <v>東京都</v>
          </cell>
          <cell r="J18" t="str">
            <v>都心主要5区</v>
          </cell>
          <cell r="Q18">
            <v>52.37</v>
          </cell>
          <cell r="R18">
            <v>15.84</v>
          </cell>
          <cell r="S18" t="str">
            <v>1R</v>
          </cell>
          <cell r="U18" t="str">
            <v>住居</v>
          </cell>
          <cell r="V18" t="str">
            <v>Family</v>
          </cell>
          <cell r="X18">
            <v>1</v>
          </cell>
          <cell r="Y18" t="str">
            <v/>
          </cell>
          <cell r="Z18">
            <v>1</v>
          </cell>
          <cell r="AA18" t="str">
            <v/>
          </cell>
          <cell r="AB18" t="str">
            <v/>
          </cell>
          <cell r="AC18" t="str">
            <v/>
          </cell>
          <cell r="AD18" t="str">
            <v/>
          </cell>
          <cell r="AE18" t="str">
            <v/>
          </cell>
          <cell r="AG18">
            <v>33725</v>
          </cell>
          <cell r="AI18">
            <v>37377</v>
          </cell>
          <cell r="AJ18">
            <v>41029</v>
          </cell>
          <cell r="AK18" t="str">
            <v>東京都港区</v>
          </cell>
          <cell r="AN18">
            <v>161000</v>
          </cell>
          <cell r="BF18">
            <v>161000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CG18">
            <v>396000</v>
          </cell>
          <cell r="CL18" t="str">
            <v/>
          </cell>
          <cell r="CM18">
            <v>38257</v>
          </cell>
          <cell r="CN18" t="str">
            <v>有</v>
          </cell>
          <cell r="CO18">
            <v>38231</v>
          </cell>
          <cell r="CP18">
            <v>38256</v>
          </cell>
          <cell r="CQ18">
            <v>30</v>
          </cell>
          <cell r="CR18">
            <v>26</v>
          </cell>
          <cell r="CS18">
            <v>139533</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K18" t="str">
            <v>OK</v>
          </cell>
          <cell r="DL18" t="str">
            <v>OK</v>
          </cell>
          <cell r="DM18" t="str">
            <v>OK</v>
          </cell>
          <cell r="DN18" t="str">
            <v>OK</v>
          </cell>
          <cell r="DO18" t="str">
            <v>OK</v>
          </cell>
          <cell r="DP18" t="str">
            <v>OK</v>
          </cell>
          <cell r="DR18" t="str">
            <v>OK</v>
          </cell>
          <cell r="DS18" t="str">
            <v>OK</v>
          </cell>
          <cell r="DU18" t="str">
            <v>OK</v>
          </cell>
          <cell r="DV18" t="str">
            <v>OK</v>
          </cell>
          <cell r="DW18" t="str">
            <v>OK</v>
          </cell>
          <cell r="DX18" t="str">
            <v>OK</v>
          </cell>
          <cell r="DY18" t="str">
            <v>OK</v>
          </cell>
          <cell r="DZ18" t="str">
            <v>OK</v>
          </cell>
          <cell r="EA18" t="str">
            <v>OK</v>
          </cell>
          <cell r="EC18">
            <v>38257</v>
          </cell>
          <cell r="ED18">
            <v>38260</v>
          </cell>
          <cell r="EE18">
            <v>30</v>
          </cell>
          <cell r="EF18">
            <v>4</v>
          </cell>
          <cell r="EG18">
            <v>21467</v>
          </cell>
          <cell r="EH18">
            <v>0</v>
          </cell>
          <cell r="EI18">
            <v>0</v>
          </cell>
          <cell r="EJ18">
            <v>0</v>
          </cell>
          <cell r="EK18">
            <v>0</v>
          </cell>
          <cell r="EL18">
            <v>0</v>
          </cell>
          <cell r="EM18">
            <v>0</v>
          </cell>
          <cell r="EN18" t="str">
            <v/>
          </cell>
          <cell r="EO18" t="str">
            <v/>
          </cell>
          <cell r="EP18">
            <v>0</v>
          </cell>
          <cell r="EQ18">
            <v>0</v>
          </cell>
          <cell r="ER18">
            <v>0</v>
          </cell>
          <cell r="ES18">
            <v>0</v>
          </cell>
          <cell r="ET18">
            <v>0</v>
          </cell>
          <cell r="EU18">
            <v>0</v>
          </cell>
          <cell r="EV18">
            <v>0</v>
          </cell>
          <cell r="EW18">
            <v>0</v>
          </cell>
          <cell r="EX18">
            <v>21467</v>
          </cell>
          <cell r="EY18">
            <v>0</v>
          </cell>
          <cell r="EZ18">
            <v>161000</v>
          </cell>
          <cell r="FA18">
            <v>0</v>
          </cell>
          <cell r="FB18">
            <v>161000</v>
          </cell>
        </row>
        <row r="19">
          <cell r="A19">
            <v>4643</v>
          </cell>
          <cell r="B19">
            <v>56</v>
          </cell>
          <cell r="C19" t="str">
            <v>F-11</v>
          </cell>
          <cell r="D19">
            <v>53011</v>
          </cell>
          <cell r="E19" t="str">
            <v>フロンティア芝浦</v>
          </cell>
          <cell r="F19">
            <v>0</v>
          </cell>
          <cell r="G19">
            <v>303</v>
          </cell>
          <cell r="I19" t="str">
            <v>東京都</v>
          </cell>
          <cell r="J19" t="str">
            <v>都心主要5区</v>
          </cell>
          <cell r="Q19">
            <v>61.6</v>
          </cell>
          <cell r="R19">
            <v>18.63</v>
          </cell>
          <cell r="S19" t="str">
            <v>1R</v>
          </cell>
          <cell r="U19" t="str">
            <v>住居</v>
          </cell>
          <cell r="V19" t="str">
            <v>Family</v>
          </cell>
          <cell r="X19">
            <v>1</v>
          </cell>
          <cell r="Y19" t="str">
            <v/>
          </cell>
          <cell r="Z19">
            <v>1</v>
          </cell>
          <cell r="AA19" t="str">
            <v/>
          </cell>
          <cell r="AB19" t="str">
            <v/>
          </cell>
          <cell r="AC19" t="str">
            <v/>
          </cell>
          <cell r="AD19" t="str">
            <v/>
          </cell>
          <cell r="AE19" t="str">
            <v/>
          </cell>
          <cell r="AG19">
            <v>33530</v>
          </cell>
          <cell r="AI19">
            <v>37926</v>
          </cell>
          <cell r="AJ19">
            <v>38656</v>
          </cell>
          <cell r="AK19" t="str">
            <v>有馬　和夫</v>
          </cell>
          <cell r="AN19">
            <v>219000</v>
          </cell>
          <cell r="BF19">
            <v>219000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486000</v>
          </cell>
          <cell r="CG19">
            <v>472000</v>
          </cell>
          <cell r="CL19" t="str">
            <v/>
          </cell>
          <cell r="CM19">
            <v>38257</v>
          </cell>
          <cell r="CN19" t="str">
            <v>有</v>
          </cell>
          <cell r="CO19">
            <v>38231</v>
          </cell>
          <cell r="CP19">
            <v>38256</v>
          </cell>
          <cell r="CQ19">
            <v>30</v>
          </cell>
          <cell r="CR19">
            <v>26</v>
          </cell>
          <cell r="CS19">
            <v>189800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K19" t="str">
            <v>OK</v>
          </cell>
          <cell r="DL19" t="str">
            <v>OK</v>
          </cell>
          <cell r="DM19" t="str">
            <v>OK</v>
          </cell>
          <cell r="DN19" t="str">
            <v>OK</v>
          </cell>
          <cell r="DO19" t="str">
            <v>OK</v>
          </cell>
          <cell r="DP19" t="str">
            <v>OK</v>
          </cell>
          <cell r="DR19" t="str">
            <v>OK</v>
          </cell>
          <cell r="DS19" t="str">
            <v>OK</v>
          </cell>
          <cell r="DU19" t="str">
            <v>OK</v>
          </cell>
          <cell r="DV19" t="str">
            <v>OK</v>
          </cell>
          <cell r="DW19" t="str">
            <v>OK</v>
          </cell>
          <cell r="DX19" t="str">
            <v>OK</v>
          </cell>
          <cell r="DY19" t="str">
            <v>OK</v>
          </cell>
          <cell r="DZ19" t="str">
            <v>OK</v>
          </cell>
          <cell r="EA19" t="str">
            <v>OK</v>
          </cell>
          <cell r="EC19">
            <v>38257</v>
          </cell>
          <cell r="ED19">
            <v>38260</v>
          </cell>
          <cell r="EE19">
            <v>30</v>
          </cell>
          <cell r="EF19">
            <v>4</v>
          </cell>
          <cell r="EG19">
            <v>29200</v>
          </cell>
          <cell r="EH19">
            <v>0</v>
          </cell>
          <cell r="EI19">
            <v>0</v>
          </cell>
          <cell r="EJ19">
            <v>0</v>
          </cell>
          <cell r="EK19">
            <v>0</v>
          </cell>
          <cell r="EL19">
            <v>0</v>
          </cell>
          <cell r="EM19">
            <v>0</v>
          </cell>
          <cell r="EN19" t="str">
            <v/>
          </cell>
          <cell r="EO19" t="str">
            <v/>
          </cell>
          <cell r="EP19">
            <v>0</v>
          </cell>
          <cell r="EQ19">
            <v>0</v>
          </cell>
          <cell r="ER19">
            <v>0</v>
          </cell>
          <cell r="ES19">
            <v>0</v>
          </cell>
          <cell r="ET19">
            <v>0</v>
          </cell>
          <cell r="EU19">
            <v>0</v>
          </cell>
          <cell r="EV19">
            <v>0</v>
          </cell>
          <cell r="EW19">
            <v>0</v>
          </cell>
          <cell r="EX19">
            <v>29200</v>
          </cell>
          <cell r="EY19">
            <v>0</v>
          </cell>
          <cell r="EZ19">
            <v>219000</v>
          </cell>
          <cell r="FA19">
            <v>0</v>
          </cell>
          <cell r="FB19">
            <v>219000</v>
          </cell>
        </row>
        <row r="20">
          <cell r="A20">
            <v>4644</v>
          </cell>
          <cell r="B20">
            <v>56</v>
          </cell>
          <cell r="C20" t="str">
            <v>F-11</v>
          </cell>
          <cell r="D20">
            <v>53011</v>
          </cell>
          <cell r="E20" t="str">
            <v>フロンティア芝浦</v>
          </cell>
          <cell r="F20">
            <v>0</v>
          </cell>
          <cell r="G20">
            <v>304</v>
          </cell>
          <cell r="I20" t="str">
            <v>東京都</v>
          </cell>
          <cell r="J20" t="str">
            <v>都心主要5区</v>
          </cell>
          <cell r="Q20">
            <v>53.06</v>
          </cell>
          <cell r="R20">
            <v>16.05</v>
          </cell>
          <cell r="S20" t="str">
            <v>1DK</v>
          </cell>
          <cell r="U20" t="str">
            <v>住居</v>
          </cell>
          <cell r="V20" t="str">
            <v>Family</v>
          </cell>
          <cell r="X20">
            <v>1</v>
          </cell>
          <cell r="Y20" t="str">
            <v/>
          </cell>
          <cell r="Z20">
            <v>1</v>
          </cell>
          <cell r="AA20" t="str">
            <v/>
          </cell>
          <cell r="AB20" t="str">
            <v/>
          </cell>
          <cell r="AC20" t="str">
            <v/>
          </cell>
          <cell r="AD20" t="str">
            <v/>
          </cell>
          <cell r="AE20" t="str">
            <v/>
          </cell>
          <cell r="AG20">
            <v>37541</v>
          </cell>
          <cell r="AI20">
            <v>37541</v>
          </cell>
          <cell r="AJ20">
            <v>38291</v>
          </cell>
          <cell r="AK20" t="str">
            <v>柳　勝夫</v>
          </cell>
          <cell r="AN20">
            <v>171000</v>
          </cell>
          <cell r="BF20">
            <v>171000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342000</v>
          </cell>
          <cell r="CG20">
            <v>342000</v>
          </cell>
          <cell r="CL20" t="str">
            <v/>
          </cell>
          <cell r="CM20">
            <v>38257</v>
          </cell>
          <cell r="CN20" t="str">
            <v>有</v>
          </cell>
          <cell r="CO20">
            <v>38231</v>
          </cell>
          <cell r="CP20">
            <v>38256</v>
          </cell>
          <cell r="CQ20">
            <v>30</v>
          </cell>
          <cell r="CR20">
            <v>26</v>
          </cell>
          <cell r="CS20">
            <v>148200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K20" t="str">
            <v>OK</v>
          </cell>
          <cell r="DL20" t="str">
            <v>OK</v>
          </cell>
          <cell r="DM20" t="str">
            <v>OK</v>
          </cell>
          <cell r="DN20" t="str">
            <v>OK</v>
          </cell>
          <cell r="DO20" t="str">
            <v>OK</v>
          </cell>
          <cell r="DP20" t="str">
            <v>OK</v>
          </cell>
          <cell r="DR20" t="str">
            <v>OK</v>
          </cell>
          <cell r="DS20" t="str">
            <v>OK</v>
          </cell>
          <cell r="DU20" t="str">
            <v>OK</v>
          </cell>
          <cell r="DV20" t="str">
            <v>OK</v>
          </cell>
          <cell r="DW20" t="str">
            <v>OK</v>
          </cell>
          <cell r="DX20" t="str">
            <v>OK</v>
          </cell>
          <cell r="DY20" t="str">
            <v>OK</v>
          </cell>
          <cell r="DZ20" t="str">
            <v>OK</v>
          </cell>
          <cell r="EA20" t="str">
            <v>OK</v>
          </cell>
          <cell r="EC20">
            <v>38257</v>
          </cell>
          <cell r="ED20">
            <v>38260</v>
          </cell>
          <cell r="EE20">
            <v>30</v>
          </cell>
          <cell r="EF20">
            <v>4</v>
          </cell>
          <cell r="EG20">
            <v>22800</v>
          </cell>
          <cell r="EH20">
            <v>0</v>
          </cell>
          <cell r="EI20">
            <v>0</v>
          </cell>
          <cell r="EJ20">
            <v>0</v>
          </cell>
          <cell r="EK20">
            <v>0</v>
          </cell>
          <cell r="EL20">
            <v>0</v>
          </cell>
          <cell r="EM20">
            <v>0</v>
          </cell>
          <cell r="EN20" t="str">
            <v/>
          </cell>
          <cell r="EO20" t="str">
            <v/>
          </cell>
          <cell r="EP20">
            <v>0</v>
          </cell>
          <cell r="EQ20">
            <v>0</v>
          </cell>
          <cell r="ER20">
            <v>0</v>
          </cell>
          <cell r="ES20">
            <v>0</v>
          </cell>
          <cell r="ET20">
            <v>0</v>
          </cell>
          <cell r="EU20">
            <v>0</v>
          </cell>
          <cell r="EV20">
            <v>0</v>
          </cell>
          <cell r="EW20">
            <v>0</v>
          </cell>
          <cell r="EX20">
            <v>22800</v>
          </cell>
          <cell r="EY20">
            <v>0</v>
          </cell>
          <cell r="EZ20">
            <v>171000</v>
          </cell>
          <cell r="FA20">
            <v>0</v>
          </cell>
          <cell r="FB20">
            <v>171000</v>
          </cell>
        </row>
        <row r="21">
          <cell r="A21">
            <v>4645</v>
          </cell>
          <cell r="B21">
            <v>56</v>
          </cell>
          <cell r="C21" t="str">
            <v>F-11</v>
          </cell>
          <cell r="D21">
            <v>53011</v>
          </cell>
          <cell r="E21" t="str">
            <v>フロンティア芝浦</v>
          </cell>
          <cell r="F21">
            <v>0</v>
          </cell>
          <cell r="G21">
            <v>305</v>
          </cell>
          <cell r="I21" t="str">
            <v>東京都</v>
          </cell>
          <cell r="J21" t="str">
            <v>都心主要5区</v>
          </cell>
          <cell r="Q21">
            <v>52.37</v>
          </cell>
          <cell r="R21">
            <v>15.84</v>
          </cell>
          <cell r="S21" t="str">
            <v>1DK</v>
          </cell>
          <cell r="U21" t="str">
            <v>住居</v>
          </cell>
          <cell r="V21" t="str">
            <v>Family</v>
          </cell>
          <cell r="X21">
            <v>1</v>
          </cell>
          <cell r="Y21" t="str">
            <v/>
          </cell>
          <cell r="Z21">
            <v>1</v>
          </cell>
          <cell r="AA21" t="str">
            <v/>
          </cell>
          <cell r="AB21" t="str">
            <v/>
          </cell>
          <cell r="AC21" t="str">
            <v/>
          </cell>
          <cell r="AD21" t="str">
            <v/>
          </cell>
          <cell r="AE21" t="str">
            <v/>
          </cell>
          <cell r="AG21">
            <v>35868</v>
          </cell>
          <cell r="AI21">
            <v>38078</v>
          </cell>
          <cell r="AJ21">
            <v>38807</v>
          </cell>
          <cell r="AK21" t="str">
            <v>宮田　真</v>
          </cell>
          <cell r="AN21">
            <v>167000</v>
          </cell>
          <cell r="BF21">
            <v>167000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334000</v>
          </cell>
          <cell r="CG21">
            <v>334000</v>
          </cell>
          <cell r="CL21" t="str">
            <v/>
          </cell>
          <cell r="CM21">
            <v>38257</v>
          </cell>
          <cell r="CN21" t="str">
            <v>有</v>
          </cell>
          <cell r="CO21">
            <v>38231</v>
          </cell>
          <cell r="CP21">
            <v>38256</v>
          </cell>
          <cell r="CQ21">
            <v>30</v>
          </cell>
          <cell r="CR21">
            <v>26</v>
          </cell>
          <cell r="CS21">
            <v>144733</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K21" t="str">
            <v>OK</v>
          </cell>
          <cell r="DL21" t="str">
            <v>OK</v>
          </cell>
          <cell r="DM21" t="str">
            <v>OK</v>
          </cell>
          <cell r="DN21" t="str">
            <v>OK</v>
          </cell>
          <cell r="DO21" t="str">
            <v>OK</v>
          </cell>
          <cell r="DP21" t="str">
            <v>OK</v>
          </cell>
          <cell r="DR21" t="str">
            <v>OK</v>
          </cell>
          <cell r="DS21" t="str">
            <v>OK</v>
          </cell>
          <cell r="DU21" t="str">
            <v>OK</v>
          </cell>
          <cell r="DV21" t="str">
            <v>OK</v>
          </cell>
          <cell r="DW21" t="str">
            <v>OK</v>
          </cell>
          <cell r="DX21" t="str">
            <v>OK</v>
          </cell>
          <cell r="DY21" t="str">
            <v>OK</v>
          </cell>
          <cell r="DZ21" t="str">
            <v>OK</v>
          </cell>
          <cell r="EA21" t="str">
            <v>OK</v>
          </cell>
          <cell r="EC21">
            <v>38257</v>
          </cell>
          <cell r="ED21">
            <v>38260</v>
          </cell>
          <cell r="EE21">
            <v>30</v>
          </cell>
          <cell r="EF21">
            <v>4</v>
          </cell>
          <cell r="EG21">
            <v>22267</v>
          </cell>
          <cell r="EH21">
            <v>0</v>
          </cell>
          <cell r="EI21">
            <v>0</v>
          </cell>
          <cell r="EJ21">
            <v>0</v>
          </cell>
          <cell r="EK21">
            <v>0</v>
          </cell>
          <cell r="EL21">
            <v>0</v>
          </cell>
          <cell r="EM21">
            <v>0</v>
          </cell>
          <cell r="EN21" t="str">
            <v/>
          </cell>
          <cell r="EO21" t="str">
            <v/>
          </cell>
          <cell r="EP21">
            <v>0</v>
          </cell>
          <cell r="EQ21">
            <v>0</v>
          </cell>
          <cell r="ER21">
            <v>0</v>
          </cell>
          <cell r="ES21">
            <v>0</v>
          </cell>
          <cell r="ET21">
            <v>0</v>
          </cell>
          <cell r="EU21">
            <v>0</v>
          </cell>
          <cell r="EV21">
            <v>0</v>
          </cell>
          <cell r="EW21">
            <v>0</v>
          </cell>
          <cell r="EX21">
            <v>22267</v>
          </cell>
          <cell r="EY21">
            <v>0</v>
          </cell>
          <cell r="EZ21">
            <v>167000</v>
          </cell>
          <cell r="FA21">
            <v>0</v>
          </cell>
          <cell r="FB21">
            <v>167000</v>
          </cell>
        </row>
        <row r="22">
          <cell r="A22">
            <v>4646</v>
          </cell>
          <cell r="B22">
            <v>56</v>
          </cell>
          <cell r="C22" t="str">
            <v>F-11</v>
          </cell>
          <cell r="D22">
            <v>53011</v>
          </cell>
          <cell r="E22" t="str">
            <v>フロンティア芝浦</v>
          </cell>
          <cell r="F22">
            <v>0</v>
          </cell>
          <cell r="G22">
            <v>306</v>
          </cell>
          <cell r="I22" t="str">
            <v>東京都</v>
          </cell>
          <cell r="J22" t="str">
            <v>都心主要5区</v>
          </cell>
          <cell r="Q22">
            <v>52.37</v>
          </cell>
          <cell r="R22">
            <v>15.84</v>
          </cell>
          <cell r="S22" t="str">
            <v>1DK</v>
          </cell>
          <cell r="U22" t="str">
            <v>住居</v>
          </cell>
          <cell r="V22" t="str">
            <v>Family</v>
          </cell>
          <cell r="X22">
            <v>1</v>
          </cell>
          <cell r="Y22" t="str">
            <v/>
          </cell>
          <cell r="Z22">
            <v>1</v>
          </cell>
          <cell r="AA22" t="str">
            <v/>
          </cell>
          <cell r="AB22" t="str">
            <v/>
          </cell>
          <cell r="AC22" t="str">
            <v/>
          </cell>
          <cell r="AD22" t="str">
            <v/>
          </cell>
          <cell r="AE22" t="str">
            <v/>
          </cell>
          <cell r="AG22">
            <v>34121</v>
          </cell>
          <cell r="AI22">
            <v>37773</v>
          </cell>
          <cell r="AJ22">
            <v>41029</v>
          </cell>
          <cell r="AK22" t="str">
            <v>東京都港区</v>
          </cell>
          <cell r="AN22">
            <v>161000</v>
          </cell>
          <cell r="BF22">
            <v>161000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CL22" t="str">
            <v/>
          </cell>
          <cell r="CM22">
            <v>38257</v>
          </cell>
          <cell r="CN22" t="str">
            <v>有</v>
          </cell>
          <cell r="CO22">
            <v>38231</v>
          </cell>
          <cell r="CP22">
            <v>38256</v>
          </cell>
          <cell r="CQ22">
            <v>30</v>
          </cell>
          <cell r="CR22">
            <v>26</v>
          </cell>
          <cell r="CS22">
            <v>139533</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K22" t="str">
            <v>OK</v>
          </cell>
          <cell r="DL22" t="str">
            <v>OK</v>
          </cell>
          <cell r="DM22" t="str">
            <v>OK</v>
          </cell>
          <cell r="DN22" t="str">
            <v>OK</v>
          </cell>
          <cell r="DO22" t="str">
            <v>OK</v>
          </cell>
          <cell r="DP22" t="str">
            <v>OK</v>
          </cell>
          <cell r="DR22" t="str">
            <v>OK</v>
          </cell>
          <cell r="DS22" t="str">
            <v>OK</v>
          </cell>
          <cell r="DU22" t="str">
            <v>OK</v>
          </cell>
          <cell r="DV22" t="str">
            <v>OK</v>
          </cell>
          <cell r="DW22" t="str">
            <v>OK</v>
          </cell>
          <cell r="DX22" t="str">
            <v>OK</v>
          </cell>
          <cell r="DY22" t="str">
            <v>OK</v>
          </cell>
          <cell r="DZ22" t="str">
            <v>OK</v>
          </cell>
          <cell r="EA22" t="str">
            <v>OK</v>
          </cell>
          <cell r="EC22">
            <v>38257</v>
          </cell>
          <cell r="ED22">
            <v>38260</v>
          </cell>
          <cell r="EE22">
            <v>30</v>
          </cell>
          <cell r="EF22">
            <v>4</v>
          </cell>
          <cell r="EG22">
            <v>21467</v>
          </cell>
          <cell r="EH22">
            <v>0</v>
          </cell>
          <cell r="EI22">
            <v>0</v>
          </cell>
          <cell r="EJ22">
            <v>0</v>
          </cell>
          <cell r="EK22">
            <v>0</v>
          </cell>
          <cell r="EL22">
            <v>0</v>
          </cell>
          <cell r="EM22">
            <v>0</v>
          </cell>
          <cell r="EN22" t="str">
            <v/>
          </cell>
          <cell r="EO22" t="str">
            <v/>
          </cell>
          <cell r="EP22">
            <v>0</v>
          </cell>
          <cell r="EQ22">
            <v>0</v>
          </cell>
          <cell r="ER22">
            <v>0</v>
          </cell>
          <cell r="ES22">
            <v>0</v>
          </cell>
          <cell r="ET22">
            <v>0</v>
          </cell>
          <cell r="EU22">
            <v>0</v>
          </cell>
          <cell r="EV22">
            <v>0</v>
          </cell>
          <cell r="EW22">
            <v>0</v>
          </cell>
          <cell r="EX22">
            <v>21467</v>
          </cell>
          <cell r="EY22">
            <v>0</v>
          </cell>
          <cell r="EZ22">
            <v>161000</v>
          </cell>
          <cell r="FA22">
            <v>0</v>
          </cell>
          <cell r="FB22">
            <v>161000</v>
          </cell>
        </row>
        <row r="23">
          <cell r="A23">
            <v>4647</v>
          </cell>
          <cell r="B23">
            <v>56</v>
          </cell>
          <cell r="C23" t="str">
            <v>F-11</v>
          </cell>
          <cell r="D23">
            <v>53011</v>
          </cell>
          <cell r="E23" t="str">
            <v>フロンティア芝浦</v>
          </cell>
          <cell r="F23">
            <v>0</v>
          </cell>
          <cell r="G23">
            <v>307</v>
          </cell>
          <cell r="I23" t="str">
            <v>東京都</v>
          </cell>
          <cell r="J23" t="str">
            <v>都心主要5区</v>
          </cell>
          <cell r="Q23">
            <v>52.37</v>
          </cell>
          <cell r="R23">
            <v>15.84</v>
          </cell>
          <cell r="S23" t="str">
            <v>1DK</v>
          </cell>
          <cell r="U23" t="str">
            <v>住居</v>
          </cell>
          <cell r="V23" t="str">
            <v>Family</v>
          </cell>
          <cell r="X23">
            <v>1</v>
          </cell>
          <cell r="Y23" t="str">
            <v/>
          </cell>
          <cell r="Z23">
            <v>1</v>
          </cell>
          <cell r="AA23" t="str">
            <v/>
          </cell>
          <cell r="AB23" t="str">
            <v/>
          </cell>
          <cell r="AC23" t="str">
            <v/>
          </cell>
          <cell r="AD23" t="str">
            <v/>
          </cell>
          <cell r="AE23" t="str">
            <v/>
          </cell>
          <cell r="AG23">
            <v>34121</v>
          </cell>
          <cell r="AI23">
            <v>37773</v>
          </cell>
          <cell r="AJ23">
            <v>41029</v>
          </cell>
          <cell r="AK23" t="str">
            <v>東京都港区</v>
          </cell>
          <cell r="AN23">
            <v>161000</v>
          </cell>
          <cell r="BF23">
            <v>161000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CL23" t="str">
            <v/>
          </cell>
          <cell r="CM23">
            <v>38257</v>
          </cell>
          <cell r="CN23" t="str">
            <v>有</v>
          </cell>
          <cell r="CO23">
            <v>38231</v>
          </cell>
          <cell r="CP23">
            <v>38256</v>
          </cell>
          <cell r="CQ23">
            <v>30</v>
          </cell>
          <cell r="CR23">
            <v>26</v>
          </cell>
          <cell r="CS23">
            <v>139533</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K23" t="str">
            <v>OK</v>
          </cell>
          <cell r="DL23" t="str">
            <v>OK</v>
          </cell>
          <cell r="DM23" t="str">
            <v>OK</v>
          </cell>
          <cell r="DN23" t="str">
            <v>OK</v>
          </cell>
          <cell r="DO23" t="str">
            <v>OK</v>
          </cell>
          <cell r="DP23" t="str">
            <v>OK</v>
          </cell>
          <cell r="DR23" t="str">
            <v>OK</v>
          </cell>
          <cell r="DS23" t="str">
            <v>OK</v>
          </cell>
          <cell r="DU23" t="str">
            <v>OK</v>
          </cell>
          <cell r="DV23" t="str">
            <v>OK</v>
          </cell>
          <cell r="DW23" t="str">
            <v>OK</v>
          </cell>
          <cell r="DX23" t="str">
            <v>OK</v>
          </cell>
          <cell r="DY23" t="str">
            <v>OK</v>
          </cell>
          <cell r="DZ23" t="str">
            <v>OK</v>
          </cell>
          <cell r="EA23" t="str">
            <v>OK</v>
          </cell>
          <cell r="EC23">
            <v>38257</v>
          </cell>
          <cell r="ED23">
            <v>38260</v>
          </cell>
          <cell r="EE23">
            <v>30</v>
          </cell>
          <cell r="EF23">
            <v>4</v>
          </cell>
          <cell r="EG23">
            <v>21467</v>
          </cell>
          <cell r="EH23">
            <v>0</v>
          </cell>
          <cell r="EI23">
            <v>0</v>
          </cell>
          <cell r="EJ23">
            <v>0</v>
          </cell>
          <cell r="EK23">
            <v>0</v>
          </cell>
          <cell r="EL23">
            <v>0</v>
          </cell>
          <cell r="EM23">
            <v>0</v>
          </cell>
          <cell r="EN23" t="str">
            <v/>
          </cell>
          <cell r="EO23" t="str">
            <v/>
          </cell>
          <cell r="EP23">
            <v>0</v>
          </cell>
          <cell r="EQ23">
            <v>0</v>
          </cell>
          <cell r="ER23">
            <v>0</v>
          </cell>
          <cell r="ES23">
            <v>0</v>
          </cell>
          <cell r="ET23">
            <v>0</v>
          </cell>
          <cell r="EU23">
            <v>0</v>
          </cell>
          <cell r="EV23">
            <v>0</v>
          </cell>
          <cell r="EW23">
            <v>0</v>
          </cell>
          <cell r="EX23">
            <v>21467</v>
          </cell>
          <cell r="EY23">
            <v>0</v>
          </cell>
          <cell r="EZ23">
            <v>161000</v>
          </cell>
          <cell r="FA23">
            <v>0</v>
          </cell>
          <cell r="FB23">
            <v>161000</v>
          </cell>
        </row>
        <row r="24">
          <cell r="A24">
            <v>4648</v>
          </cell>
          <cell r="B24">
            <v>56</v>
          </cell>
          <cell r="C24" t="str">
            <v>F-11</v>
          </cell>
          <cell r="D24">
            <v>53011</v>
          </cell>
          <cell r="E24" t="str">
            <v>フロンティア芝浦</v>
          </cell>
          <cell r="F24">
            <v>0</v>
          </cell>
          <cell r="G24">
            <v>308</v>
          </cell>
          <cell r="I24" t="str">
            <v>東京都</v>
          </cell>
          <cell r="J24" t="str">
            <v>都心主要5区</v>
          </cell>
          <cell r="Q24">
            <v>52.37</v>
          </cell>
          <cell r="R24">
            <v>15.84</v>
          </cell>
          <cell r="S24" t="str">
            <v>1DK</v>
          </cell>
          <cell r="U24" t="str">
            <v>住居</v>
          </cell>
          <cell r="V24" t="str">
            <v>Family</v>
          </cell>
          <cell r="X24">
            <v>1</v>
          </cell>
          <cell r="Y24" t="str">
            <v/>
          </cell>
          <cell r="Z24">
            <v>1</v>
          </cell>
          <cell r="AA24" t="str">
            <v/>
          </cell>
          <cell r="AB24" t="str">
            <v/>
          </cell>
          <cell r="AC24" t="str">
            <v/>
          </cell>
          <cell r="AD24" t="str">
            <v/>
          </cell>
          <cell r="AE24" t="str">
            <v/>
          </cell>
          <cell r="AG24">
            <v>33725</v>
          </cell>
          <cell r="AI24">
            <v>37377</v>
          </cell>
          <cell r="AJ24">
            <v>41029</v>
          </cell>
          <cell r="AK24" t="str">
            <v>東京都港区</v>
          </cell>
          <cell r="AN24">
            <v>161000</v>
          </cell>
          <cell r="BF24">
            <v>161000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CG24">
            <v>394000</v>
          </cell>
          <cell r="CL24" t="str">
            <v/>
          </cell>
          <cell r="CM24">
            <v>38257</v>
          </cell>
          <cell r="CN24" t="str">
            <v>有</v>
          </cell>
          <cell r="CO24">
            <v>38231</v>
          </cell>
          <cell r="CP24">
            <v>38256</v>
          </cell>
          <cell r="CQ24">
            <v>30</v>
          </cell>
          <cell r="CR24">
            <v>26</v>
          </cell>
          <cell r="CS24">
            <v>139533</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K24" t="str">
            <v>OK</v>
          </cell>
          <cell r="DL24" t="str">
            <v>OK</v>
          </cell>
          <cell r="DM24" t="str">
            <v>OK</v>
          </cell>
          <cell r="DN24" t="str">
            <v>OK</v>
          </cell>
          <cell r="DO24" t="str">
            <v>OK</v>
          </cell>
          <cell r="DP24" t="str">
            <v>OK</v>
          </cell>
          <cell r="DR24" t="str">
            <v>OK</v>
          </cell>
          <cell r="DS24" t="str">
            <v>OK</v>
          </cell>
          <cell r="DU24" t="str">
            <v>OK</v>
          </cell>
          <cell r="DV24" t="str">
            <v>OK</v>
          </cell>
          <cell r="DW24" t="str">
            <v>OK</v>
          </cell>
          <cell r="DX24" t="str">
            <v>OK</v>
          </cell>
          <cell r="DY24" t="str">
            <v>OK</v>
          </cell>
          <cell r="DZ24" t="str">
            <v>OK</v>
          </cell>
          <cell r="EA24" t="str">
            <v>OK</v>
          </cell>
          <cell r="EC24">
            <v>38257</v>
          </cell>
          <cell r="ED24">
            <v>38260</v>
          </cell>
          <cell r="EE24">
            <v>30</v>
          </cell>
          <cell r="EF24">
            <v>4</v>
          </cell>
          <cell r="EG24">
            <v>21467</v>
          </cell>
          <cell r="EH24">
            <v>0</v>
          </cell>
          <cell r="EI24">
            <v>0</v>
          </cell>
          <cell r="EJ24">
            <v>0</v>
          </cell>
          <cell r="EK24">
            <v>0</v>
          </cell>
          <cell r="EL24">
            <v>0</v>
          </cell>
          <cell r="EM24">
            <v>0</v>
          </cell>
          <cell r="EN24" t="str">
            <v/>
          </cell>
          <cell r="EO24" t="str">
            <v/>
          </cell>
          <cell r="EP24">
            <v>0</v>
          </cell>
          <cell r="EQ24">
            <v>0</v>
          </cell>
          <cell r="ER24">
            <v>0</v>
          </cell>
          <cell r="ES24">
            <v>0</v>
          </cell>
          <cell r="ET24">
            <v>0</v>
          </cell>
          <cell r="EU24">
            <v>0</v>
          </cell>
          <cell r="EV24">
            <v>0</v>
          </cell>
          <cell r="EW24">
            <v>0</v>
          </cell>
          <cell r="EX24">
            <v>21467</v>
          </cell>
          <cell r="EY24">
            <v>0</v>
          </cell>
          <cell r="EZ24">
            <v>161000</v>
          </cell>
          <cell r="FA24">
            <v>0</v>
          </cell>
          <cell r="FB24">
            <v>161000</v>
          </cell>
        </row>
        <row r="25">
          <cell r="A25">
            <v>4649</v>
          </cell>
          <cell r="B25">
            <v>56</v>
          </cell>
          <cell r="C25" t="str">
            <v>F-11</v>
          </cell>
          <cell r="D25">
            <v>53011</v>
          </cell>
          <cell r="E25" t="str">
            <v>フロンティア芝浦</v>
          </cell>
          <cell r="F25">
            <v>0</v>
          </cell>
          <cell r="G25">
            <v>309</v>
          </cell>
          <cell r="I25" t="str">
            <v>東京都</v>
          </cell>
          <cell r="J25" t="str">
            <v>都心主要5区</v>
          </cell>
          <cell r="Q25">
            <v>53.06</v>
          </cell>
          <cell r="R25">
            <v>16.05</v>
          </cell>
          <cell r="S25" t="str">
            <v>1DK</v>
          </cell>
          <cell r="U25" t="str">
            <v>住居</v>
          </cell>
          <cell r="V25" t="str">
            <v>Family</v>
          </cell>
          <cell r="X25">
            <v>1</v>
          </cell>
          <cell r="Y25" t="str">
            <v/>
          </cell>
          <cell r="Z25">
            <v>1</v>
          </cell>
          <cell r="AA25" t="str">
            <v/>
          </cell>
          <cell r="AB25" t="str">
            <v/>
          </cell>
          <cell r="AC25" t="str">
            <v/>
          </cell>
          <cell r="AD25" t="str">
            <v/>
          </cell>
          <cell r="AE25" t="str">
            <v/>
          </cell>
          <cell r="AG25">
            <v>37742</v>
          </cell>
          <cell r="AI25">
            <v>37742</v>
          </cell>
          <cell r="AJ25">
            <v>38472</v>
          </cell>
          <cell r="AK25" t="str">
            <v>藤江　章</v>
          </cell>
          <cell r="AN25">
            <v>166000</v>
          </cell>
          <cell r="BF25">
            <v>166000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332000</v>
          </cell>
          <cell r="CG25" t="str">
            <v>-</v>
          </cell>
          <cell r="CL25" t="str">
            <v/>
          </cell>
          <cell r="CM25">
            <v>38257</v>
          </cell>
          <cell r="CN25" t="str">
            <v>有</v>
          </cell>
          <cell r="CO25">
            <v>38231</v>
          </cell>
          <cell r="CP25">
            <v>38256</v>
          </cell>
          <cell r="CQ25">
            <v>30</v>
          </cell>
          <cell r="CR25">
            <v>26</v>
          </cell>
          <cell r="CS25">
            <v>143867</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K25" t="str">
            <v>OK</v>
          </cell>
          <cell r="DL25" t="str">
            <v>OK</v>
          </cell>
          <cell r="DM25" t="str">
            <v>OK</v>
          </cell>
          <cell r="DN25" t="str">
            <v>OK</v>
          </cell>
          <cell r="DO25" t="str">
            <v>OK</v>
          </cell>
          <cell r="DP25" t="str">
            <v>OK</v>
          </cell>
          <cell r="DR25" t="str">
            <v>OK</v>
          </cell>
          <cell r="DS25" t="str">
            <v>OK</v>
          </cell>
          <cell r="DU25" t="str">
            <v>OK</v>
          </cell>
          <cell r="DV25" t="str">
            <v>OK</v>
          </cell>
          <cell r="DW25" t="str">
            <v>OK</v>
          </cell>
          <cell r="DX25" t="str">
            <v>OK</v>
          </cell>
          <cell r="DY25" t="str">
            <v>OK</v>
          </cell>
          <cell r="DZ25" t="str">
            <v>OK</v>
          </cell>
          <cell r="EA25" t="str">
            <v>OK</v>
          </cell>
          <cell r="EC25">
            <v>38257</v>
          </cell>
          <cell r="ED25">
            <v>38260</v>
          </cell>
          <cell r="EE25">
            <v>30</v>
          </cell>
          <cell r="EF25">
            <v>4</v>
          </cell>
          <cell r="EG25">
            <v>22133</v>
          </cell>
          <cell r="EH25">
            <v>0</v>
          </cell>
          <cell r="EI25">
            <v>0</v>
          </cell>
          <cell r="EJ25">
            <v>0</v>
          </cell>
          <cell r="EK25">
            <v>0</v>
          </cell>
          <cell r="EL25">
            <v>0</v>
          </cell>
          <cell r="EM25">
            <v>0</v>
          </cell>
          <cell r="EN25" t="str">
            <v/>
          </cell>
          <cell r="EO25" t="str">
            <v/>
          </cell>
          <cell r="EP25">
            <v>0</v>
          </cell>
          <cell r="EQ25">
            <v>0</v>
          </cell>
          <cell r="ER25">
            <v>0</v>
          </cell>
          <cell r="ES25">
            <v>0</v>
          </cell>
          <cell r="ET25">
            <v>0</v>
          </cell>
          <cell r="EU25">
            <v>0</v>
          </cell>
          <cell r="EV25">
            <v>0</v>
          </cell>
          <cell r="EW25">
            <v>0</v>
          </cell>
          <cell r="EX25">
            <v>22133</v>
          </cell>
          <cell r="EY25">
            <v>0</v>
          </cell>
          <cell r="EZ25">
            <v>166000</v>
          </cell>
          <cell r="FA25">
            <v>0</v>
          </cell>
          <cell r="FB25">
            <v>166000</v>
          </cell>
        </row>
        <row r="26">
          <cell r="A26">
            <v>4650</v>
          </cell>
          <cell r="B26">
            <v>56</v>
          </cell>
          <cell r="C26" t="str">
            <v>F-11</v>
          </cell>
          <cell r="D26">
            <v>53011</v>
          </cell>
          <cell r="E26" t="str">
            <v>フロンティア芝浦</v>
          </cell>
          <cell r="F26">
            <v>0</v>
          </cell>
          <cell r="G26">
            <v>310</v>
          </cell>
          <cell r="I26" t="str">
            <v>東京都</v>
          </cell>
          <cell r="J26" t="str">
            <v>都心主要5区</v>
          </cell>
          <cell r="Q26">
            <v>52.37</v>
          </cell>
          <cell r="R26">
            <v>15.84</v>
          </cell>
          <cell r="S26" t="str">
            <v>1DK</v>
          </cell>
          <cell r="U26" t="str">
            <v>住居</v>
          </cell>
          <cell r="V26" t="str">
            <v>Family</v>
          </cell>
          <cell r="X26">
            <v>1</v>
          </cell>
          <cell r="Y26" t="str">
            <v/>
          </cell>
          <cell r="Z26">
            <v>1</v>
          </cell>
          <cell r="AA26" t="str">
            <v/>
          </cell>
          <cell r="AB26" t="str">
            <v/>
          </cell>
          <cell r="AC26" t="str">
            <v/>
          </cell>
          <cell r="AD26" t="str">
            <v/>
          </cell>
          <cell r="AE26" t="str">
            <v/>
          </cell>
          <cell r="AG26">
            <v>33725</v>
          </cell>
          <cell r="AI26">
            <v>37377</v>
          </cell>
          <cell r="AJ26">
            <v>41029</v>
          </cell>
          <cell r="AK26" t="str">
            <v>東京都港区</v>
          </cell>
          <cell r="AN26">
            <v>161000</v>
          </cell>
          <cell r="BF26">
            <v>161000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CG26">
            <v>388000</v>
          </cell>
          <cell r="CL26" t="str">
            <v/>
          </cell>
          <cell r="CM26">
            <v>38257</v>
          </cell>
          <cell r="CN26" t="str">
            <v>有</v>
          </cell>
          <cell r="CO26">
            <v>38231</v>
          </cell>
          <cell r="CP26">
            <v>38256</v>
          </cell>
          <cell r="CQ26">
            <v>30</v>
          </cell>
          <cell r="CR26">
            <v>26</v>
          </cell>
          <cell r="CS26">
            <v>139533</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K26" t="str">
            <v>OK</v>
          </cell>
          <cell r="DL26" t="str">
            <v>OK</v>
          </cell>
          <cell r="DM26" t="str">
            <v>OK</v>
          </cell>
          <cell r="DN26" t="str">
            <v>OK</v>
          </cell>
          <cell r="DO26" t="str">
            <v>OK</v>
          </cell>
          <cell r="DP26" t="str">
            <v>OK</v>
          </cell>
          <cell r="DR26" t="str">
            <v>OK</v>
          </cell>
          <cell r="DS26" t="str">
            <v>OK</v>
          </cell>
          <cell r="DU26" t="str">
            <v>OK</v>
          </cell>
          <cell r="DV26" t="str">
            <v>OK</v>
          </cell>
          <cell r="DW26" t="str">
            <v>OK</v>
          </cell>
          <cell r="DX26" t="str">
            <v>OK</v>
          </cell>
          <cell r="DY26" t="str">
            <v>OK</v>
          </cell>
          <cell r="DZ26" t="str">
            <v>OK</v>
          </cell>
          <cell r="EA26" t="str">
            <v>OK</v>
          </cell>
          <cell r="EC26">
            <v>38257</v>
          </cell>
          <cell r="ED26">
            <v>38260</v>
          </cell>
          <cell r="EE26">
            <v>30</v>
          </cell>
          <cell r="EF26">
            <v>4</v>
          </cell>
          <cell r="EG26">
            <v>21467</v>
          </cell>
          <cell r="EH26">
            <v>0</v>
          </cell>
          <cell r="EI26">
            <v>0</v>
          </cell>
          <cell r="EJ26">
            <v>0</v>
          </cell>
          <cell r="EK26">
            <v>0</v>
          </cell>
          <cell r="EL26">
            <v>0</v>
          </cell>
          <cell r="EM26">
            <v>0</v>
          </cell>
          <cell r="EN26" t="str">
            <v/>
          </cell>
          <cell r="EO26" t="str">
            <v/>
          </cell>
          <cell r="EP26">
            <v>0</v>
          </cell>
          <cell r="EQ26">
            <v>0</v>
          </cell>
          <cell r="ER26">
            <v>0</v>
          </cell>
          <cell r="ES26">
            <v>0</v>
          </cell>
          <cell r="ET26">
            <v>0</v>
          </cell>
          <cell r="EU26">
            <v>0</v>
          </cell>
          <cell r="EV26">
            <v>0</v>
          </cell>
          <cell r="EW26">
            <v>0</v>
          </cell>
          <cell r="EX26">
            <v>21467</v>
          </cell>
          <cell r="EY26">
            <v>0</v>
          </cell>
          <cell r="EZ26">
            <v>161000</v>
          </cell>
          <cell r="FA26">
            <v>0</v>
          </cell>
          <cell r="FB26">
            <v>161000</v>
          </cell>
        </row>
        <row r="27">
          <cell r="A27">
            <v>4651</v>
          </cell>
          <cell r="B27">
            <v>56</v>
          </cell>
          <cell r="C27" t="str">
            <v>F-11</v>
          </cell>
          <cell r="D27">
            <v>53011</v>
          </cell>
          <cell r="E27" t="str">
            <v>フロンティア芝浦</v>
          </cell>
          <cell r="F27">
            <v>0</v>
          </cell>
          <cell r="G27">
            <v>311</v>
          </cell>
          <cell r="I27" t="str">
            <v>東京都</v>
          </cell>
          <cell r="J27" t="str">
            <v>都心主要5区</v>
          </cell>
          <cell r="Q27">
            <v>62.9</v>
          </cell>
          <cell r="R27">
            <v>19.03</v>
          </cell>
          <cell r="S27" t="str">
            <v>1DK</v>
          </cell>
          <cell r="U27" t="str">
            <v>住居</v>
          </cell>
          <cell r="V27" t="str">
            <v>Family</v>
          </cell>
          <cell r="X27">
            <v>1</v>
          </cell>
          <cell r="Y27" t="str">
            <v/>
          </cell>
          <cell r="Z27">
            <v>1</v>
          </cell>
          <cell r="AA27" t="str">
            <v/>
          </cell>
          <cell r="AB27" t="str">
            <v/>
          </cell>
          <cell r="AC27" t="str">
            <v/>
          </cell>
          <cell r="AD27" t="str">
            <v/>
          </cell>
          <cell r="AE27" t="str">
            <v/>
          </cell>
          <cell r="AG27">
            <v>37580</v>
          </cell>
          <cell r="AI27">
            <v>37580</v>
          </cell>
          <cell r="AJ27">
            <v>38321</v>
          </cell>
          <cell r="AK27" t="str">
            <v>JUAN　GUIDA</v>
          </cell>
          <cell r="AN27">
            <v>197000</v>
          </cell>
          <cell r="BF27">
            <v>197000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394000</v>
          </cell>
          <cell r="CG27">
            <v>394000</v>
          </cell>
          <cell r="CJ27" t="str">
            <v>10月分未収</v>
          </cell>
          <cell r="CL27" t="str">
            <v/>
          </cell>
          <cell r="CM27">
            <v>38257</v>
          </cell>
          <cell r="CO27">
            <v>38231</v>
          </cell>
          <cell r="CP27">
            <v>38256</v>
          </cell>
          <cell r="CQ27">
            <v>30</v>
          </cell>
          <cell r="CR27">
            <v>26</v>
          </cell>
          <cell r="CS27">
            <v>170733</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K27" t="str">
            <v>OK</v>
          </cell>
          <cell r="DL27" t="str">
            <v>OK</v>
          </cell>
          <cell r="DM27" t="str">
            <v>OK</v>
          </cell>
          <cell r="DN27" t="str">
            <v>OK</v>
          </cell>
          <cell r="DO27" t="str">
            <v>OK</v>
          </cell>
          <cell r="DP27" t="str">
            <v>OK</v>
          </cell>
          <cell r="DR27" t="str">
            <v>OK</v>
          </cell>
          <cell r="DS27" t="str">
            <v>OK</v>
          </cell>
          <cell r="DU27" t="str">
            <v>OK</v>
          </cell>
          <cell r="DV27" t="str">
            <v/>
          </cell>
          <cell r="DW27" t="str">
            <v>OK</v>
          </cell>
          <cell r="DX27" t="str">
            <v>OK</v>
          </cell>
          <cell r="DY27" t="str">
            <v/>
          </cell>
          <cell r="DZ27" t="str">
            <v>OK</v>
          </cell>
          <cell r="EA27" t="str">
            <v>OK</v>
          </cell>
          <cell r="EC27">
            <v>38257</v>
          </cell>
          <cell r="ED27">
            <v>38260</v>
          </cell>
          <cell r="EE27">
            <v>30</v>
          </cell>
          <cell r="EF27">
            <v>4</v>
          </cell>
          <cell r="EG27">
            <v>26267</v>
          </cell>
          <cell r="EH27">
            <v>0</v>
          </cell>
          <cell r="EI27">
            <v>0</v>
          </cell>
          <cell r="EJ27">
            <v>0</v>
          </cell>
          <cell r="EK27">
            <v>0</v>
          </cell>
          <cell r="EL27">
            <v>0</v>
          </cell>
          <cell r="EM27">
            <v>0</v>
          </cell>
          <cell r="EN27" t="str">
            <v/>
          </cell>
          <cell r="EO27" t="str">
            <v/>
          </cell>
          <cell r="EP27">
            <v>0</v>
          </cell>
          <cell r="EQ27">
            <v>0</v>
          </cell>
          <cell r="ER27">
            <v>0</v>
          </cell>
          <cell r="ES27">
            <v>0</v>
          </cell>
          <cell r="ET27">
            <v>0</v>
          </cell>
          <cell r="EU27">
            <v>0</v>
          </cell>
          <cell r="EV27">
            <v>0</v>
          </cell>
          <cell r="EW27">
            <v>0</v>
          </cell>
          <cell r="EX27">
            <v>26267</v>
          </cell>
          <cell r="EY27">
            <v>0</v>
          </cell>
          <cell r="EZ27">
            <v>0</v>
          </cell>
          <cell r="FA27">
            <v>0</v>
          </cell>
          <cell r="FB27">
            <v>0</v>
          </cell>
        </row>
        <row r="28">
          <cell r="A28">
            <v>4652</v>
          </cell>
          <cell r="B28">
            <v>56</v>
          </cell>
          <cell r="C28" t="str">
            <v>F-11</v>
          </cell>
          <cell r="D28">
            <v>53011</v>
          </cell>
          <cell r="E28" t="str">
            <v>フロンティア芝浦</v>
          </cell>
          <cell r="F28">
            <v>0</v>
          </cell>
          <cell r="G28">
            <v>401</v>
          </cell>
          <cell r="I28" t="str">
            <v>東京都</v>
          </cell>
          <cell r="J28" t="str">
            <v>都心主要5区</v>
          </cell>
          <cell r="Q28">
            <v>62.9</v>
          </cell>
          <cell r="R28">
            <v>19.03</v>
          </cell>
          <cell r="S28" t="str">
            <v>1DK</v>
          </cell>
          <cell r="U28" t="str">
            <v>住居</v>
          </cell>
          <cell r="V28" t="str">
            <v>Family</v>
          </cell>
          <cell r="X28">
            <v>1</v>
          </cell>
          <cell r="Y28" t="str">
            <v/>
          </cell>
          <cell r="Z28">
            <v>1</v>
          </cell>
          <cell r="AA28" t="str">
            <v/>
          </cell>
          <cell r="AB28" t="str">
            <v/>
          </cell>
          <cell r="AC28" t="str">
            <v/>
          </cell>
          <cell r="AD28" t="str">
            <v/>
          </cell>
          <cell r="AE28" t="str">
            <v/>
          </cell>
          <cell r="AG28">
            <v>36960</v>
          </cell>
          <cell r="AI28">
            <v>37712</v>
          </cell>
          <cell r="AJ28">
            <v>38442</v>
          </cell>
          <cell r="AK28" t="str">
            <v>㈱合田工務店</v>
          </cell>
          <cell r="AN28">
            <v>198000</v>
          </cell>
          <cell r="BF28">
            <v>198000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396000</v>
          </cell>
          <cell r="CG28">
            <v>396000</v>
          </cell>
          <cell r="CL28" t="str">
            <v/>
          </cell>
          <cell r="CM28">
            <v>38257</v>
          </cell>
          <cell r="CN28" t="str">
            <v>有</v>
          </cell>
          <cell r="CO28">
            <v>38231</v>
          </cell>
          <cell r="CP28">
            <v>38256</v>
          </cell>
          <cell r="CQ28">
            <v>30</v>
          </cell>
          <cell r="CR28">
            <v>26</v>
          </cell>
          <cell r="CS28">
            <v>171600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K28" t="str">
            <v>OK</v>
          </cell>
          <cell r="DL28" t="str">
            <v>OK</v>
          </cell>
          <cell r="DM28" t="str">
            <v>OK</v>
          </cell>
          <cell r="DN28" t="str">
            <v>OK</v>
          </cell>
          <cell r="DO28" t="str">
            <v>OK</v>
          </cell>
          <cell r="DP28" t="str">
            <v>OK</v>
          </cell>
          <cell r="DR28" t="str">
            <v>OK</v>
          </cell>
          <cell r="DS28" t="str">
            <v>OK</v>
          </cell>
          <cell r="DU28" t="str">
            <v>OK</v>
          </cell>
          <cell r="DV28" t="str">
            <v>OK</v>
          </cell>
          <cell r="DW28" t="str">
            <v>OK</v>
          </cell>
          <cell r="DX28" t="str">
            <v>OK</v>
          </cell>
          <cell r="DY28" t="str">
            <v>OK</v>
          </cell>
          <cell r="DZ28" t="str">
            <v>OK</v>
          </cell>
          <cell r="EA28" t="str">
            <v>OK</v>
          </cell>
          <cell r="EC28">
            <v>38257</v>
          </cell>
          <cell r="ED28">
            <v>38260</v>
          </cell>
          <cell r="EE28">
            <v>30</v>
          </cell>
          <cell r="EF28">
            <v>4</v>
          </cell>
          <cell r="EG28">
            <v>26400</v>
          </cell>
          <cell r="EH28">
            <v>0</v>
          </cell>
          <cell r="EI28">
            <v>0</v>
          </cell>
          <cell r="EJ28">
            <v>0</v>
          </cell>
          <cell r="EK28">
            <v>0</v>
          </cell>
          <cell r="EL28">
            <v>0</v>
          </cell>
          <cell r="EM28">
            <v>0</v>
          </cell>
          <cell r="EN28" t="str">
            <v/>
          </cell>
          <cell r="EO28" t="str">
            <v/>
          </cell>
          <cell r="EP28">
            <v>0</v>
          </cell>
          <cell r="EQ28">
            <v>0</v>
          </cell>
          <cell r="ER28">
            <v>0</v>
          </cell>
          <cell r="ES28">
            <v>0</v>
          </cell>
          <cell r="ET28">
            <v>0</v>
          </cell>
          <cell r="EU28">
            <v>0</v>
          </cell>
          <cell r="EV28">
            <v>0</v>
          </cell>
          <cell r="EW28">
            <v>0</v>
          </cell>
          <cell r="EX28">
            <v>26400</v>
          </cell>
          <cell r="EY28">
            <v>0</v>
          </cell>
          <cell r="EZ28">
            <v>198000</v>
          </cell>
          <cell r="FA28">
            <v>0</v>
          </cell>
          <cell r="FB28">
            <v>198000</v>
          </cell>
        </row>
        <row r="29">
          <cell r="A29">
            <v>4653</v>
          </cell>
          <cell r="B29">
            <v>56</v>
          </cell>
          <cell r="C29" t="str">
            <v>F-11</v>
          </cell>
          <cell r="D29">
            <v>53011</v>
          </cell>
          <cell r="E29" t="str">
            <v>フロンティア芝浦</v>
          </cell>
          <cell r="F29">
            <v>0</v>
          </cell>
          <cell r="G29">
            <v>402</v>
          </cell>
          <cell r="I29" t="str">
            <v>東京都</v>
          </cell>
          <cell r="J29" t="str">
            <v>都心主要5区</v>
          </cell>
          <cell r="Q29">
            <v>52.37</v>
          </cell>
          <cell r="R29">
            <v>15.84</v>
          </cell>
          <cell r="S29" t="str">
            <v>1DK</v>
          </cell>
          <cell r="U29" t="str">
            <v>住居</v>
          </cell>
          <cell r="V29" t="str">
            <v>Family</v>
          </cell>
          <cell r="X29">
            <v>1</v>
          </cell>
          <cell r="Y29" t="str">
            <v/>
          </cell>
          <cell r="Z29">
            <v>1</v>
          </cell>
          <cell r="AA29" t="str">
            <v/>
          </cell>
          <cell r="AB29" t="str">
            <v/>
          </cell>
          <cell r="AC29" t="str">
            <v/>
          </cell>
          <cell r="AD29" t="str">
            <v/>
          </cell>
          <cell r="AE29" t="str">
            <v/>
          </cell>
          <cell r="AG29">
            <v>33725</v>
          </cell>
          <cell r="AI29">
            <v>37377</v>
          </cell>
          <cell r="AJ29">
            <v>41029</v>
          </cell>
          <cell r="AK29" t="str">
            <v>東京都港区</v>
          </cell>
          <cell r="AN29">
            <v>161000</v>
          </cell>
          <cell r="BF29">
            <v>161000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CG29">
            <v>398000</v>
          </cell>
          <cell r="CL29" t="str">
            <v/>
          </cell>
          <cell r="CM29">
            <v>38257</v>
          </cell>
          <cell r="CN29" t="str">
            <v>有</v>
          </cell>
          <cell r="CO29">
            <v>38231</v>
          </cell>
          <cell r="CP29">
            <v>38256</v>
          </cell>
          <cell r="CQ29">
            <v>30</v>
          </cell>
          <cell r="CR29">
            <v>26</v>
          </cell>
          <cell r="CS29">
            <v>139533</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K29" t="str">
            <v>OK</v>
          </cell>
          <cell r="DL29" t="str">
            <v>OK</v>
          </cell>
          <cell r="DM29" t="str">
            <v>OK</v>
          </cell>
          <cell r="DN29" t="str">
            <v>OK</v>
          </cell>
          <cell r="DO29" t="str">
            <v>OK</v>
          </cell>
          <cell r="DP29" t="str">
            <v>OK</v>
          </cell>
          <cell r="DR29" t="str">
            <v>OK</v>
          </cell>
          <cell r="DS29" t="str">
            <v>OK</v>
          </cell>
          <cell r="DU29" t="str">
            <v>OK</v>
          </cell>
          <cell r="DV29" t="str">
            <v>OK</v>
          </cell>
          <cell r="DW29" t="str">
            <v>OK</v>
          </cell>
          <cell r="DX29" t="str">
            <v>OK</v>
          </cell>
          <cell r="DY29" t="str">
            <v>OK</v>
          </cell>
          <cell r="DZ29" t="str">
            <v>OK</v>
          </cell>
          <cell r="EA29" t="str">
            <v>OK</v>
          </cell>
          <cell r="EC29">
            <v>38257</v>
          </cell>
          <cell r="ED29">
            <v>38260</v>
          </cell>
          <cell r="EE29">
            <v>30</v>
          </cell>
          <cell r="EF29">
            <v>4</v>
          </cell>
          <cell r="EG29">
            <v>21467</v>
          </cell>
          <cell r="EH29">
            <v>0</v>
          </cell>
          <cell r="EI29">
            <v>0</v>
          </cell>
          <cell r="EJ29">
            <v>0</v>
          </cell>
          <cell r="EK29">
            <v>0</v>
          </cell>
          <cell r="EL29">
            <v>0</v>
          </cell>
          <cell r="EM29">
            <v>0</v>
          </cell>
          <cell r="EN29" t="str">
            <v/>
          </cell>
          <cell r="EO29" t="str">
            <v/>
          </cell>
          <cell r="EP29">
            <v>0</v>
          </cell>
          <cell r="EQ29">
            <v>0</v>
          </cell>
          <cell r="ER29">
            <v>0</v>
          </cell>
          <cell r="ES29">
            <v>0</v>
          </cell>
          <cell r="ET29">
            <v>0</v>
          </cell>
          <cell r="EU29">
            <v>0</v>
          </cell>
          <cell r="EV29">
            <v>0</v>
          </cell>
          <cell r="EW29">
            <v>0</v>
          </cell>
          <cell r="EX29">
            <v>21467</v>
          </cell>
          <cell r="EY29">
            <v>0</v>
          </cell>
          <cell r="EZ29">
            <v>161000</v>
          </cell>
          <cell r="FA29">
            <v>0</v>
          </cell>
          <cell r="FB29">
            <v>161000</v>
          </cell>
        </row>
        <row r="30">
          <cell r="A30">
            <v>4654</v>
          </cell>
          <cell r="B30">
            <v>56</v>
          </cell>
          <cell r="C30" t="str">
            <v>F-11</v>
          </cell>
          <cell r="D30">
            <v>53011</v>
          </cell>
          <cell r="E30" t="str">
            <v>フロンティア芝浦</v>
          </cell>
          <cell r="F30">
            <v>0</v>
          </cell>
          <cell r="G30">
            <v>403</v>
          </cell>
          <cell r="I30" t="str">
            <v>東京都</v>
          </cell>
          <cell r="J30" t="str">
            <v>都心主要5区</v>
          </cell>
          <cell r="Q30">
            <v>61.6</v>
          </cell>
          <cell r="R30">
            <v>18.63</v>
          </cell>
          <cell r="S30" t="str">
            <v>1R</v>
          </cell>
          <cell r="U30" t="str">
            <v>住居</v>
          </cell>
          <cell r="V30" t="str">
            <v>Family</v>
          </cell>
          <cell r="X30">
            <v>1</v>
          </cell>
          <cell r="Y30" t="str">
            <v/>
          </cell>
          <cell r="Z30">
            <v>1</v>
          </cell>
          <cell r="AA30" t="str">
            <v/>
          </cell>
          <cell r="AB30" t="str">
            <v/>
          </cell>
          <cell r="AC30" t="str">
            <v/>
          </cell>
          <cell r="AD30" t="str">
            <v/>
          </cell>
          <cell r="AE30" t="str">
            <v/>
          </cell>
          <cell r="AG30">
            <v>38077</v>
          </cell>
          <cell r="AI30">
            <v>38077</v>
          </cell>
          <cell r="AJ30">
            <v>38807</v>
          </cell>
          <cell r="AK30" t="str">
            <v>佐々木　里江子</v>
          </cell>
          <cell r="AN30">
            <v>180000</v>
          </cell>
          <cell r="BF30">
            <v>180000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360000</v>
          </cell>
          <cell r="CG30" t="str">
            <v>-</v>
          </cell>
          <cell r="CL30" t="str">
            <v/>
          </cell>
          <cell r="CM30">
            <v>38257</v>
          </cell>
          <cell r="CN30" t="str">
            <v>有</v>
          </cell>
          <cell r="CO30">
            <v>38231</v>
          </cell>
          <cell r="CP30">
            <v>38256</v>
          </cell>
          <cell r="CQ30">
            <v>30</v>
          </cell>
          <cell r="CR30">
            <v>26</v>
          </cell>
          <cell r="CS30">
            <v>156000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K30" t="str">
            <v>OK</v>
          </cell>
          <cell r="DL30" t="str">
            <v>OK</v>
          </cell>
          <cell r="DM30" t="str">
            <v>OK</v>
          </cell>
          <cell r="DN30" t="str">
            <v>OK</v>
          </cell>
          <cell r="DO30" t="str">
            <v>OK</v>
          </cell>
          <cell r="DP30" t="str">
            <v>OK</v>
          </cell>
          <cell r="DR30" t="str">
            <v>OK</v>
          </cell>
          <cell r="DS30" t="str">
            <v>OK</v>
          </cell>
          <cell r="DU30" t="str">
            <v>OK</v>
          </cell>
          <cell r="DV30" t="str">
            <v>OK</v>
          </cell>
          <cell r="DW30" t="str">
            <v>OK</v>
          </cell>
          <cell r="DX30" t="str">
            <v>OK</v>
          </cell>
          <cell r="DY30" t="str">
            <v>OK</v>
          </cell>
          <cell r="DZ30" t="str">
            <v>OK</v>
          </cell>
          <cell r="EA30" t="str">
            <v>OK</v>
          </cell>
          <cell r="EC30">
            <v>38257</v>
          </cell>
          <cell r="ED30">
            <v>38260</v>
          </cell>
          <cell r="EE30">
            <v>30</v>
          </cell>
          <cell r="EF30">
            <v>4</v>
          </cell>
          <cell r="EG30">
            <v>24000</v>
          </cell>
          <cell r="EH30">
            <v>0</v>
          </cell>
          <cell r="EI30">
            <v>0</v>
          </cell>
          <cell r="EJ30">
            <v>0</v>
          </cell>
          <cell r="EK30">
            <v>0</v>
          </cell>
          <cell r="EL30">
            <v>0</v>
          </cell>
          <cell r="EM30">
            <v>0</v>
          </cell>
          <cell r="EN30" t="str">
            <v/>
          </cell>
          <cell r="EO30" t="str">
            <v/>
          </cell>
          <cell r="EP30">
            <v>0</v>
          </cell>
          <cell r="EQ30">
            <v>0</v>
          </cell>
          <cell r="ER30">
            <v>0</v>
          </cell>
          <cell r="ES30">
            <v>0</v>
          </cell>
          <cell r="ET30">
            <v>0</v>
          </cell>
          <cell r="EU30">
            <v>0</v>
          </cell>
          <cell r="EV30">
            <v>0</v>
          </cell>
          <cell r="EW30">
            <v>0</v>
          </cell>
          <cell r="EX30">
            <v>24000</v>
          </cell>
          <cell r="EY30">
            <v>0</v>
          </cell>
          <cell r="EZ30">
            <v>180000</v>
          </cell>
          <cell r="FA30">
            <v>0</v>
          </cell>
          <cell r="FB30">
            <v>180000</v>
          </cell>
        </row>
        <row r="31">
          <cell r="A31">
            <v>4655</v>
          </cell>
          <cell r="B31">
            <v>56</v>
          </cell>
          <cell r="C31" t="str">
            <v>F-11</v>
          </cell>
          <cell r="D31">
            <v>53011</v>
          </cell>
          <cell r="E31" t="str">
            <v>フロンティア芝浦</v>
          </cell>
          <cell r="F31">
            <v>0</v>
          </cell>
          <cell r="G31">
            <v>404</v>
          </cell>
          <cell r="I31" t="str">
            <v>東京都</v>
          </cell>
          <cell r="J31" t="str">
            <v>都心主要5区</v>
          </cell>
          <cell r="Q31">
            <v>53.06</v>
          </cell>
          <cell r="R31">
            <v>16.05</v>
          </cell>
          <cell r="S31" t="str">
            <v>1R</v>
          </cell>
          <cell r="U31" t="str">
            <v>住居</v>
          </cell>
          <cell r="V31" t="str">
            <v>Family</v>
          </cell>
          <cell r="X31">
            <v>1</v>
          </cell>
          <cell r="Y31" t="str">
            <v/>
          </cell>
          <cell r="Z31">
            <v>1</v>
          </cell>
          <cell r="AA31" t="str">
            <v/>
          </cell>
          <cell r="AB31" t="str">
            <v/>
          </cell>
          <cell r="AC31" t="str">
            <v/>
          </cell>
          <cell r="AD31" t="str">
            <v/>
          </cell>
          <cell r="AE31" t="str">
            <v/>
          </cell>
          <cell r="AG31">
            <v>34121</v>
          </cell>
          <cell r="AI31">
            <v>37773</v>
          </cell>
          <cell r="AJ31">
            <v>41029</v>
          </cell>
          <cell r="AK31" t="str">
            <v>東京都港区</v>
          </cell>
          <cell r="AN31">
            <v>161000</v>
          </cell>
          <cell r="BF31">
            <v>161000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CL31" t="str">
            <v/>
          </cell>
          <cell r="CM31">
            <v>38257</v>
          </cell>
          <cell r="CN31" t="str">
            <v>有</v>
          </cell>
          <cell r="CO31">
            <v>38231</v>
          </cell>
          <cell r="CP31">
            <v>38256</v>
          </cell>
          <cell r="CQ31">
            <v>30</v>
          </cell>
          <cell r="CR31">
            <v>26</v>
          </cell>
          <cell r="CS31">
            <v>139533</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K31" t="str">
            <v>OK</v>
          </cell>
          <cell r="DL31" t="str">
            <v>OK</v>
          </cell>
          <cell r="DM31" t="str">
            <v>OK</v>
          </cell>
          <cell r="DN31" t="str">
            <v>OK</v>
          </cell>
          <cell r="DO31" t="str">
            <v>OK</v>
          </cell>
          <cell r="DP31" t="str">
            <v>OK</v>
          </cell>
          <cell r="DR31" t="str">
            <v>OK</v>
          </cell>
          <cell r="DS31" t="str">
            <v>OK</v>
          </cell>
          <cell r="DU31" t="str">
            <v>OK</v>
          </cell>
          <cell r="DV31" t="str">
            <v>OK</v>
          </cell>
          <cell r="DW31" t="str">
            <v>OK</v>
          </cell>
          <cell r="DX31" t="str">
            <v>OK</v>
          </cell>
          <cell r="DY31" t="str">
            <v>OK</v>
          </cell>
          <cell r="DZ31" t="str">
            <v>OK</v>
          </cell>
          <cell r="EA31" t="str">
            <v>OK</v>
          </cell>
          <cell r="EC31">
            <v>38257</v>
          </cell>
          <cell r="ED31">
            <v>38260</v>
          </cell>
          <cell r="EE31">
            <v>30</v>
          </cell>
          <cell r="EF31">
            <v>4</v>
          </cell>
          <cell r="EG31">
            <v>21467</v>
          </cell>
          <cell r="EH31">
            <v>0</v>
          </cell>
          <cell r="EI31">
            <v>0</v>
          </cell>
          <cell r="EJ31">
            <v>0</v>
          </cell>
          <cell r="EK31">
            <v>0</v>
          </cell>
          <cell r="EL31">
            <v>0</v>
          </cell>
          <cell r="EM31">
            <v>0</v>
          </cell>
          <cell r="EN31" t="str">
            <v/>
          </cell>
          <cell r="EO31" t="str">
            <v/>
          </cell>
          <cell r="EP31">
            <v>0</v>
          </cell>
          <cell r="EQ31">
            <v>0</v>
          </cell>
          <cell r="ER31">
            <v>0</v>
          </cell>
          <cell r="ES31">
            <v>0</v>
          </cell>
          <cell r="ET31">
            <v>0</v>
          </cell>
          <cell r="EU31">
            <v>0</v>
          </cell>
          <cell r="EV31">
            <v>0</v>
          </cell>
          <cell r="EW31">
            <v>0</v>
          </cell>
          <cell r="EX31">
            <v>21467</v>
          </cell>
          <cell r="EY31">
            <v>0</v>
          </cell>
          <cell r="EZ31">
            <v>161000</v>
          </cell>
          <cell r="FA31">
            <v>0</v>
          </cell>
          <cell r="FB31">
            <v>161000</v>
          </cell>
        </row>
        <row r="32">
          <cell r="A32">
            <v>4656</v>
          </cell>
          <cell r="B32">
            <v>56</v>
          </cell>
          <cell r="C32" t="str">
            <v>F-11</v>
          </cell>
          <cell r="D32">
            <v>53011</v>
          </cell>
          <cell r="E32" t="str">
            <v>フロンティア芝浦</v>
          </cell>
          <cell r="F32">
            <v>0</v>
          </cell>
          <cell r="G32">
            <v>405</v>
          </cell>
          <cell r="I32" t="str">
            <v>東京都</v>
          </cell>
          <cell r="J32" t="str">
            <v>都心主要5区</v>
          </cell>
          <cell r="Q32">
            <v>52.37</v>
          </cell>
          <cell r="R32">
            <v>15.84</v>
          </cell>
          <cell r="S32" t="str">
            <v>1DK</v>
          </cell>
          <cell r="U32" t="str">
            <v>住居</v>
          </cell>
          <cell r="V32" t="str">
            <v>Family</v>
          </cell>
          <cell r="X32">
            <v>1</v>
          </cell>
          <cell r="Y32" t="str">
            <v/>
          </cell>
          <cell r="Z32">
            <v>1</v>
          </cell>
          <cell r="AA32" t="str">
            <v/>
          </cell>
          <cell r="AB32" t="str">
            <v/>
          </cell>
          <cell r="AC32" t="str">
            <v/>
          </cell>
          <cell r="AD32" t="str">
            <v/>
          </cell>
          <cell r="AE32" t="str">
            <v/>
          </cell>
          <cell r="AG32">
            <v>38107</v>
          </cell>
          <cell r="AI32">
            <v>38107</v>
          </cell>
          <cell r="AJ32">
            <v>38837</v>
          </cell>
          <cell r="AK32" t="str">
            <v>Rafael Ricardo Orozco</v>
          </cell>
          <cell r="AN32">
            <v>161000</v>
          </cell>
          <cell r="BF32">
            <v>161000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322000</v>
          </cell>
          <cell r="CG32" t="str">
            <v>-</v>
          </cell>
          <cell r="CL32" t="str">
            <v/>
          </cell>
          <cell r="CM32">
            <v>38257</v>
          </cell>
          <cell r="CN32" t="str">
            <v>有</v>
          </cell>
          <cell r="CO32">
            <v>38231</v>
          </cell>
          <cell r="CP32">
            <v>38256</v>
          </cell>
          <cell r="CQ32">
            <v>30</v>
          </cell>
          <cell r="CR32">
            <v>26</v>
          </cell>
          <cell r="CS32">
            <v>139533</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K32" t="str">
            <v>OK</v>
          </cell>
          <cell r="DL32" t="str">
            <v>OK</v>
          </cell>
          <cell r="DM32" t="str">
            <v>OK</v>
          </cell>
          <cell r="DN32" t="str">
            <v>OK</v>
          </cell>
          <cell r="DO32" t="str">
            <v>OK</v>
          </cell>
          <cell r="DP32" t="str">
            <v>OK</v>
          </cell>
          <cell r="DR32" t="str">
            <v>OK</v>
          </cell>
          <cell r="DS32" t="str">
            <v>OK</v>
          </cell>
          <cell r="DU32" t="str">
            <v>OK</v>
          </cell>
          <cell r="DV32" t="str">
            <v>OK</v>
          </cell>
          <cell r="DW32" t="str">
            <v>OK</v>
          </cell>
          <cell r="DX32" t="str">
            <v>OK</v>
          </cell>
          <cell r="DY32" t="str">
            <v>OK</v>
          </cell>
          <cell r="DZ32" t="str">
            <v>OK</v>
          </cell>
          <cell r="EA32" t="str">
            <v>OK</v>
          </cell>
          <cell r="EC32">
            <v>38257</v>
          </cell>
          <cell r="ED32">
            <v>38260</v>
          </cell>
          <cell r="EE32">
            <v>30</v>
          </cell>
          <cell r="EF32">
            <v>4</v>
          </cell>
          <cell r="EG32">
            <v>21467</v>
          </cell>
          <cell r="EH32">
            <v>0</v>
          </cell>
          <cell r="EI32">
            <v>0</v>
          </cell>
          <cell r="EJ32">
            <v>0</v>
          </cell>
          <cell r="EK32">
            <v>0</v>
          </cell>
          <cell r="EL32">
            <v>0</v>
          </cell>
          <cell r="EM32">
            <v>0</v>
          </cell>
          <cell r="EN32" t="str">
            <v/>
          </cell>
          <cell r="EO32" t="str">
            <v/>
          </cell>
          <cell r="EP32">
            <v>0</v>
          </cell>
          <cell r="EQ32">
            <v>0</v>
          </cell>
          <cell r="ER32">
            <v>0</v>
          </cell>
          <cell r="ES32">
            <v>0</v>
          </cell>
          <cell r="ET32">
            <v>0</v>
          </cell>
          <cell r="EU32">
            <v>0</v>
          </cell>
          <cell r="EV32">
            <v>0</v>
          </cell>
          <cell r="EW32">
            <v>0</v>
          </cell>
          <cell r="EX32">
            <v>21467</v>
          </cell>
          <cell r="EY32">
            <v>0</v>
          </cell>
          <cell r="EZ32">
            <v>161000</v>
          </cell>
          <cell r="FA32">
            <v>0</v>
          </cell>
          <cell r="FB32">
            <v>161000</v>
          </cell>
        </row>
        <row r="33">
          <cell r="A33">
            <v>4657</v>
          </cell>
          <cell r="B33">
            <v>56</v>
          </cell>
          <cell r="C33" t="str">
            <v>F-11</v>
          </cell>
          <cell r="D33">
            <v>53011</v>
          </cell>
          <cell r="E33" t="str">
            <v>フロンティア芝浦</v>
          </cell>
          <cell r="F33">
            <v>0</v>
          </cell>
          <cell r="G33">
            <v>406</v>
          </cell>
          <cell r="I33" t="str">
            <v>東京都</v>
          </cell>
          <cell r="J33" t="str">
            <v>都心主要5区</v>
          </cell>
          <cell r="Q33">
            <v>52.37</v>
          </cell>
          <cell r="R33">
            <v>15.84</v>
          </cell>
          <cell r="S33" t="str">
            <v>1DK</v>
          </cell>
          <cell r="U33" t="str">
            <v>住居</v>
          </cell>
          <cell r="V33" t="str">
            <v>Family</v>
          </cell>
          <cell r="X33">
            <v>1</v>
          </cell>
          <cell r="Y33" t="str">
            <v/>
          </cell>
          <cell r="Z33">
            <v>1</v>
          </cell>
          <cell r="AA33" t="str">
            <v/>
          </cell>
          <cell r="AB33" t="str">
            <v/>
          </cell>
          <cell r="AC33" t="str">
            <v/>
          </cell>
          <cell r="AD33" t="str">
            <v/>
          </cell>
          <cell r="AE33" t="str">
            <v/>
          </cell>
          <cell r="AG33">
            <v>37757</v>
          </cell>
          <cell r="AI33">
            <v>37757</v>
          </cell>
          <cell r="AJ33">
            <v>38503</v>
          </cell>
          <cell r="AK33" t="str">
            <v>鄭　承鎬</v>
          </cell>
          <cell r="AN33">
            <v>166000</v>
          </cell>
          <cell r="BF33">
            <v>166000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332000</v>
          </cell>
          <cell r="CG33" t="str">
            <v>-</v>
          </cell>
          <cell r="CL33" t="str">
            <v/>
          </cell>
          <cell r="CM33">
            <v>38257</v>
          </cell>
          <cell r="CN33" t="str">
            <v>有</v>
          </cell>
          <cell r="CO33">
            <v>38231</v>
          </cell>
          <cell r="CP33">
            <v>38256</v>
          </cell>
          <cell r="CQ33">
            <v>30</v>
          </cell>
          <cell r="CR33">
            <v>26</v>
          </cell>
          <cell r="CS33">
            <v>143867</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K33" t="str">
            <v>OK</v>
          </cell>
          <cell r="DL33" t="str">
            <v>OK</v>
          </cell>
          <cell r="DM33" t="str">
            <v>OK</v>
          </cell>
          <cell r="DN33" t="str">
            <v>OK</v>
          </cell>
          <cell r="DO33" t="str">
            <v>OK</v>
          </cell>
          <cell r="DP33" t="str">
            <v>OK</v>
          </cell>
          <cell r="DR33" t="str">
            <v>OK</v>
          </cell>
          <cell r="DS33" t="str">
            <v>OK</v>
          </cell>
          <cell r="DU33" t="str">
            <v>OK</v>
          </cell>
          <cell r="DV33" t="str">
            <v>OK</v>
          </cell>
          <cell r="DW33" t="str">
            <v>OK</v>
          </cell>
          <cell r="DX33" t="str">
            <v>OK</v>
          </cell>
          <cell r="DZ33" t="str">
            <v>OK</v>
          </cell>
          <cell r="EA33" t="str">
            <v>OK</v>
          </cell>
          <cell r="EC33">
            <v>38257</v>
          </cell>
          <cell r="ED33">
            <v>38260</v>
          </cell>
          <cell r="EE33">
            <v>30</v>
          </cell>
          <cell r="EF33">
            <v>4</v>
          </cell>
          <cell r="EG33">
            <v>22133</v>
          </cell>
          <cell r="EH33">
            <v>0</v>
          </cell>
          <cell r="EI33">
            <v>0</v>
          </cell>
          <cell r="EJ33">
            <v>0</v>
          </cell>
          <cell r="EK33">
            <v>0</v>
          </cell>
          <cell r="EL33">
            <v>0</v>
          </cell>
          <cell r="EM33">
            <v>0</v>
          </cell>
          <cell r="EN33" t="str">
            <v/>
          </cell>
          <cell r="EO33" t="str">
            <v/>
          </cell>
          <cell r="EP33">
            <v>0</v>
          </cell>
          <cell r="EQ33">
            <v>0</v>
          </cell>
          <cell r="ER33">
            <v>0</v>
          </cell>
          <cell r="ES33">
            <v>0</v>
          </cell>
          <cell r="ET33">
            <v>0</v>
          </cell>
          <cell r="EU33">
            <v>0</v>
          </cell>
          <cell r="EV33">
            <v>0</v>
          </cell>
          <cell r="EW33">
            <v>0</v>
          </cell>
          <cell r="EX33">
            <v>22133</v>
          </cell>
          <cell r="EY33">
            <v>0</v>
          </cell>
          <cell r="EZ33">
            <v>166000</v>
          </cell>
          <cell r="FA33">
            <v>0</v>
          </cell>
          <cell r="FB33">
            <v>166000</v>
          </cell>
        </row>
        <row r="34">
          <cell r="A34">
            <v>4658</v>
          </cell>
          <cell r="B34">
            <v>56</v>
          </cell>
          <cell r="C34" t="str">
            <v>F-11</v>
          </cell>
          <cell r="D34">
            <v>53011</v>
          </cell>
          <cell r="E34" t="str">
            <v>フロンティア芝浦</v>
          </cell>
          <cell r="F34">
            <v>0</v>
          </cell>
          <cell r="G34">
            <v>407</v>
          </cell>
          <cell r="I34" t="str">
            <v>東京都</v>
          </cell>
          <cell r="J34" t="str">
            <v>都心主要5区</v>
          </cell>
          <cell r="Q34">
            <v>52.37</v>
          </cell>
          <cell r="R34">
            <v>15.84</v>
          </cell>
          <cell r="S34" t="str">
            <v>1DK</v>
          </cell>
          <cell r="U34" t="str">
            <v>住居</v>
          </cell>
          <cell r="V34" t="str">
            <v>Family</v>
          </cell>
          <cell r="X34">
            <v>1</v>
          </cell>
          <cell r="Y34" t="str">
            <v/>
          </cell>
          <cell r="Z34">
            <v>1</v>
          </cell>
          <cell r="AA34" t="str">
            <v/>
          </cell>
          <cell r="AB34" t="str">
            <v/>
          </cell>
          <cell r="AC34" t="str">
            <v/>
          </cell>
          <cell r="AD34" t="str">
            <v/>
          </cell>
          <cell r="AE34" t="str">
            <v/>
          </cell>
          <cell r="AG34">
            <v>37295</v>
          </cell>
          <cell r="AI34">
            <v>38047</v>
          </cell>
          <cell r="AJ34">
            <v>38776</v>
          </cell>
          <cell r="AK34" t="str">
            <v>Relq Software Apac Pvt Ltd</v>
          </cell>
          <cell r="AN34">
            <v>161000</v>
          </cell>
          <cell r="BF34">
            <v>161000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332000</v>
          </cell>
          <cell r="CG34">
            <v>332000</v>
          </cell>
          <cell r="CJ34" t="str">
            <v>10月分未収</v>
          </cell>
          <cell r="CL34" t="str">
            <v/>
          </cell>
          <cell r="CM34">
            <v>38257</v>
          </cell>
          <cell r="CO34">
            <v>38231</v>
          </cell>
          <cell r="CP34">
            <v>38256</v>
          </cell>
          <cell r="CQ34">
            <v>30</v>
          </cell>
          <cell r="CR34">
            <v>26</v>
          </cell>
          <cell r="CS34">
            <v>139533</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K34" t="str">
            <v>OK</v>
          </cell>
          <cell r="DL34" t="str">
            <v>OK</v>
          </cell>
          <cell r="DM34" t="str">
            <v>OK</v>
          </cell>
          <cell r="DN34" t="str">
            <v>OK</v>
          </cell>
          <cell r="DO34" t="str">
            <v>OK</v>
          </cell>
          <cell r="DP34" t="str">
            <v>OK</v>
          </cell>
          <cell r="DR34" t="str">
            <v>OK</v>
          </cell>
          <cell r="DS34" t="str">
            <v>OK</v>
          </cell>
          <cell r="DU34" t="str">
            <v>OK</v>
          </cell>
          <cell r="DV34" t="str">
            <v/>
          </cell>
          <cell r="DW34" t="str">
            <v>OK</v>
          </cell>
          <cell r="DX34" t="str">
            <v>OK</v>
          </cell>
          <cell r="DZ34" t="str">
            <v>OK</v>
          </cell>
          <cell r="EA34" t="str">
            <v>OK</v>
          </cell>
          <cell r="EC34">
            <v>38257</v>
          </cell>
          <cell r="ED34">
            <v>38260</v>
          </cell>
          <cell r="EE34">
            <v>30</v>
          </cell>
          <cell r="EF34">
            <v>4</v>
          </cell>
          <cell r="EG34">
            <v>21467</v>
          </cell>
          <cell r="EH34">
            <v>0</v>
          </cell>
          <cell r="EI34">
            <v>0</v>
          </cell>
          <cell r="EJ34">
            <v>0</v>
          </cell>
          <cell r="EK34">
            <v>0</v>
          </cell>
          <cell r="EL34">
            <v>0</v>
          </cell>
          <cell r="EM34">
            <v>0</v>
          </cell>
          <cell r="EN34" t="str">
            <v/>
          </cell>
          <cell r="EO34" t="str">
            <v/>
          </cell>
          <cell r="EP34">
            <v>0</v>
          </cell>
          <cell r="EQ34">
            <v>0</v>
          </cell>
          <cell r="ER34">
            <v>0</v>
          </cell>
          <cell r="ES34">
            <v>0</v>
          </cell>
          <cell r="ET34">
            <v>0</v>
          </cell>
          <cell r="EU34">
            <v>0</v>
          </cell>
          <cell r="EV34">
            <v>0</v>
          </cell>
          <cell r="EW34">
            <v>0</v>
          </cell>
          <cell r="EX34">
            <v>21467</v>
          </cell>
          <cell r="EY34">
            <v>0</v>
          </cell>
          <cell r="EZ34">
            <v>0</v>
          </cell>
          <cell r="FA34">
            <v>0</v>
          </cell>
          <cell r="FB34">
            <v>0</v>
          </cell>
        </row>
        <row r="35">
          <cell r="A35">
            <v>4659</v>
          </cell>
          <cell r="B35">
            <v>56</v>
          </cell>
          <cell r="C35" t="str">
            <v>F-11</v>
          </cell>
          <cell r="D35">
            <v>53011</v>
          </cell>
          <cell r="E35" t="str">
            <v>フロンティア芝浦</v>
          </cell>
          <cell r="F35">
            <v>0</v>
          </cell>
          <cell r="G35">
            <v>408</v>
          </cell>
          <cell r="I35" t="str">
            <v>東京都</v>
          </cell>
          <cell r="J35" t="str">
            <v>都心主要5区</v>
          </cell>
          <cell r="Q35">
            <v>52.37</v>
          </cell>
          <cell r="R35">
            <v>15.84</v>
          </cell>
          <cell r="S35" t="str">
            <v>1DK</v>
          </cell>
          <cell r="U35" t="str">
            <v>住居</v>
          </cell>
          <cell r="V35" t="str">
            <v>Family</v>
          </cell>
          <cell r="X35">
            <v>1</v>
          </cell>
          <cell r="Y35" t="str">
            <v/>
          </cell>
          <cell r="Z35">
            <v>1</v>
          </cell>
          <cell r="AA35" t="str">
            <v/>
          </cell>
          <cell r="AB35" t="str">
            <v/>
          </cell>
          <cell r="AC35" t="str">
            <v/>
          </cell>
          <cell r="AD35" t="str">
            <v/>
          </cell>
          <cell r="AE35" t="str">
            <v/>
          </cell>
          <cell r="AG35">
            <v>33725</v>
          </cell>
          <cell r="AI35">
            <v>37377</v>
          </cell>
          <cell r="AJ35">
            <v>41029</v>
          </cell>
          <cell r="AK35" t="str">
            <v>東京都港区</v>
          </cell>
          <cell r="AN35">
            <v>161000</v>
          </cell>
          <cell r="BF35">
            <v>161000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CG35">
            <v>396000</v>
          </cell>
          <cell r="CL35" t="str">
            <v/>
          </cell>
          <cell r="CM35">
            <v>38257</v>
          </cell>
          <cell r="CN35" t="str">
            <v>有</v>
          </cell>
          <cell r="CO35">
            <v>38231</v>
          </cell>
          <cell r="CP35">
            <v>38256</v>
          </cell>
          <cell r="CQ35">
            <v>30</v>
          </cell>
          <cell r="CR35">
            <v>26</v>
          </cell>
          <cell r="CS35">
            <v>139533</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K35" t="str">
            <v>OK</v>
          </cell>
          <cell r="DL35" t="str">
            <v>OK</v>
          </cell>
          <cell r="DM35" t="str">
            <v>OK</v>
          </cell>
          <cell r="DN35" t="str">
            <v>OK</v>
          </cell>
          <cell r="DO35" t="str">
            <v>OK</v>
          </cell>
          <cell r="DP35" t="str">
            <v>OK</v>
          </cell>
          <cell r="DR35" t="str">
            <v>OK</v>
          </cell>
          <cell r="DS35" t="str">
            <v>OK</v>
          </cell>
          <cell r="DU35" t="str">
            <v>OK</v>
          </cell>
          <cell r="DV35" t="str">
            <v>OK</v>
          </cell>
          <cell r="DW35" t="str">
            <v>OK</v>
          </cell>
          <cell r="DX35" t="str">
            <v>OK</v>
          </cell>
          <cell r="DZ35" t="str">
            <v>OK</v>
          </cell>
          <cell r="EA35" t="str">
            <v>OK</v>
          </cell>
          <cell r="EC35">
            <v>38257</v>
          </cell>
          <cell r="ED35">
            <v>38260</v>
          </cell>
          <cell r="EE35">
            <v>30</v>
          </cell>
          <cell r="EF35">
            <v>4</v>
          </cell>
          <cell r="EG35">
            <v>21467</v>
          </cell>
          <cell r="EH35">
            <v>0</v>
          </cell>
          <cell r="EI35">
            <v>0</v>
          </cell>
          <cell r="EJ35">
            <v>0</v>
          </cell>
          <cell r="EK35">
            <v>0</v>
          </cell>
          <cell r="EL35">
            <v>0</v>
          </cell>
          <cell r="EM35">
            <v>0</v>
          </cell>
          <cell r="EN35" t="str">
            <v/>
          </cell>
          <cell r="EO35" t="str">
            <v/>
          </cell>
          <cell r="EP35">
            <v>0</v>
          </cell>
          <cell r="EQ35">
            <v>0</v>
          </cell>
          <cell r="ER35">
            <v>0</v>
          </cell>
          <cell r="ES35">
            <v>0</v>
          </cell>
          <cell r="ET35">
            <v>0</v>
          </cell>
          <cell r="EU35">
            <v>0</v>
          </cell>
          <cell r="EV35">
            <v>0</v>
          </cell>
          <cell r="EW35">
            <v>0</v>
          </cell>
          <cell r="EX35">
            <v>21467</v>
          </cell>
          <cell r="EY35">
            <v>0</v>
          </cell>
          <cell r="EZ35">
            <v>161000</v>
          </cell>
          <cell r="FA35">
            <v>0</v>
          </cell>
          <cell r="FB35">
            <v>161000</v>
          </cell>
        </row>
        <row r="36">
          <cell r="A36">
            <v>4660</v>
          </cell>
          <cell r="B36">
            <v>56</v>
          </cell>
          <cell r="C36" t="str">
            <v>F-11</v>
          </cell>
          <cell r="D36">
            <v>53011</v>
          </cell>
          <cell r="E36" t="str">
            <v>フロンティア芝浦</v>
          </cell>
          <cell r="F36">
            <v>0</v>
          </cell>
          <cell r="G36">
            <v>409</v>
          </cell>
          <cell r="I36" t="str">
            <v>東京都</v>
          </cell>
          <cell r="J36" t="str">
            <v>都心主要5区</v>
          </cell>
          <cell r="Q36">
            <v>53.06</v>
          </cell>
          <cell r="R36">
            <v>16.05</v>
          </cell>
          <cell r="S36" t="str">
            <v>1DK</v>
          </cell>
          <cell r="U36" t="str">
            <v>住居</v>
          </cell>
          <cell r="V36" t="str">
            <v>Family</v>
          </cell>
          <cell r="X36">
            <v>1</v>
          </cell>
          <cell r="Y36" t="str">
            <v/>
          </cell>
          <cell r="Z36">
            <v>1</v>
          </cell>
          <cell r="AA36" t="str">
            <v/>
          </cell>
          <cell r="AB36" t="str">
            <v/>
          </cell>
          <cell r="AC36" t="str">
            <v/>
          </cell>
          <cell r="AD36" t="str">
            <v/>
          </cell>
          <cell r="AE36" t="str">
            <v/>
          </cell>
          <cell r="AG36">
            <v>34121</v>
          </cell>
          <cell r="AI36">
            <v>37773</v>
          </cell>
          <cell r="AJ36">
            <v>41029</v>
          </cell>
          <cell r="AK36" t="str">
            <v>東京都港区</v>
          </cell>
          <cell r="AN36">
            <v>161000</v>
          </cell>
          <cell r="BF36">
            <v>161000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CL36" t="str">
            <v/>
          </cell>
          <cell r="CM36">
            <v>38257</v>
          </cell>
          <cell r="CN36" t="str">
            <v>有</v>
          </cell>
          <cell r="CO36">
            <v>38231</v>
          </cell>
          <cell r="CP36">
            <v>38256</v>
          </cell>
          <cell r="CQ36">
            <v>30</v>
          </cell>
          <cell r="CR36">
            <v>26</v>
          </cell>
          <cell r="CS36">
            <v>139533</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K36" t="str">
            <v>OK</v>
          </cell>
          <cell r="DL36" t="str">
            <v>OK</v>
          </cell>
          <cell r="DM36" t="str">
            <v>OK</v>
          </cell>
          <cell r="DN36" t="str">
            <v>OK</v>
          </cell>
          <cell r="DO36" t="str">
            <v>OK</v>
          </cell>
          <cell r="DP36" t="str">
            <v>OK</v>
          </cell>
          <cell r="DR36" t="str">
            <v>OK</v>
          </cell>
          <cell r="DS36" t="str">
            <v>OK</v>
          </cell>
          <cell r="DU36" t="str">
            <v>OK</v>
          </cell>
          <cell r="DV36" t="str">
            <v>OK</v>
          </cell>
          <cell r="DW36" t="str">
            <v>OK</v>
          </cell>
          <cell r="DX36" t="str">
            <v>OK</v>
          </cell>
          <cell r="DZ36" t="str">
            <v>OK</v>
          </cell>
          <cell r="EA36" t="str">
            <v>OK</v>
          </cell>
          <cell r="EC36">
            <v>38257</v>
          </cell>
          <cell r="ED36">
            <v>38260</v>
          </cell>
          <cell r="EE36">
            <v>30</v>
          </cell>
          <cell r="EF36">
            <v>4</v>
          </cell>
          <cell r="EG36">
            <v>21467</v>
          </cell>
          <cell r="EH36">
            <v>0</v>
          </cell>
          <cell r="EI36">
            <v>0</v>
          </cell>
          <cell r="EJ36">
            <v>0</v>
          </cell>
          <cell r="EK36">
            <v>0</v>
          </cell>
          <cell r="EL36">
            <v>0</v>
          </cell>
          <cell r="EM36">
            <v>0</v>
          </cell>
          <cell r="EN36" t="str">
            <v/>
          </cell>
          <cell r="EO36" t="str">
            <v/>
          </cell>
          <cell r="EP36">
            <v>0</v>
          </cell>
          <cell r="EQ36">
            <v>0</v>
          </cell>
          <cell r="ER36">
            <v>0</v>
          </cell>
          <cell r="ES36">
            <v>0</v>
          </cell>
          <cell r="ET36">
            <v>0</v>
          </cell>
          <cell r="EU36">
            <v>0</v>
          </cell>
          <cell r="EV36">
            <v>0</v>
          </cell>
          <cell r="EW36">
            <v>0</v>
          </cell>
          <cell r="EX36">
            <v>21467</v>
          </cell>
          <cell r="EY36">
            <v>0</v>
          </cell>
          <cell r="EZ36">
            <v>161000</v>
          </cell>
          <cell r="FA36">
            <v>0</v>
          </cell>
          <cell r="FB36">
            <v>161000</v>
          </cell>
        </row>
        <row r="37">
          <cell r="A37">
            <v>4661</v>
          </cell>
          <cell r="B37">
            <v>56</v>
          </cell>
          <cell r="C37" t="str">
            <v>F-11</v>
          </cell>
          <cell r="D37">
            <v>53011</v>
          </cell>
          <cell r="E37" t="str">
            <v>フロンティア芝浦</v>
          </cell>
          <cell r="F37">
            <v>0</v>
          </cell>
          <cell r="G37">
            <v>410</v>
          </cell>
          <cell r="I37" t="str">
            <v>東京都</v>
          </cell>
          <cell r="J37" t="str">
            <v>都心主要5区</v>
          </cell>
          <cell r="Q37">
            <v>52.37</v>
          </cell>
          <cell r="R37">
            <v>15.84</v>
          </cell>
          <cell r="S37" t="str">
            <v>1DK</v>
          </cell>
          <cell r="U37" t="str">
            <v>住居</v>
          </cell>
          <cell r="V37" t="str">
            <v>Family</v>
          </cell>
          <cell r="X37">
            <v>1</v>
          </cell>
          <cell r="Y37" t="str">
            <v/>
          </cell>
          <cell r="Z37">
            <v>1</v>
          </cell>
          <cell r="AA37" t="str">
            <v/>
          </cell>
          <cell r="AB37" t="str">
            <v/>
          </cell>
          <cell r="AC37" t="str">
            <v/>
          </cell>
          <cell r="AD37" t="str">
            <v/>
          </cell>
          <cell r="AE37" t="str">
            <v/>
          </cell>
          <cell r="AG37">
            <v>33725</v>
          </cell>
          <cell r="AI37">
            <v>37377</v>
          </cell>
          <cell r="AJ37">
            <v>41029</v>
          </cell>
          <cell r="AK37" t="str">
            <v>東京都港区</v>
          </cell>
          <cell r="AN37">
            <v>161000</v>
          </cell>
          <cell r="BF37">
            <v>161000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CG37">
            <v>390000</v>
          </cell>
          <cell r="CL37" t="str">
            <v/>
          </cell>
          <cell r="CM37">
            <v>38257</v>
          </cell>
          <cell r="CN37" t="str">
            <v>有</v>
          </cell>
          <cell r="CO37">
            <v>38231</v>
          </cell>
          <cell r="CP37">
            <v>38256</v>
          </cell>
          <cell r="CQ37">
            <v>30</v>
          </cell>
          <cell r="CR37">
            <v>26</v>
          </cell>
          <cell r="CS37">
            <v>139533</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K37" t="str">
            <v>OK</v>
          </cell>
          <cell r="DL37" t="str">
            <v>OK</v>
          </cell>
          <cell r="DM37" t="str">
            <v>OK</v>
          </cell>
          <cell r="DN37" t="str">
            <v>OK</v>
          </cell>
          <cell r="DO37" t="str">
            <v>OK</v>
          </cell>
          <cell r="DP37" t="str">
            <v>OK</v>
          </cell>
          <cell r="DR37" t="str">
            <v>OK</v>
          </cell>
          <cell r="DS37" t="str">
            <v>OK</v>
          </cell>
          <cell r="DU37" t="str">
            <v>OK</v>
          </cell>
          <cell r="DV37" t="str">
            <v>OK</v>
          </cell>
          <cell r="DW37" t="str">
            <v>OK</v>
          </cell>
          <cell r="DX37" t="str">
            <v>OK</v>
          </cell>
          <cell r="DZ37" t="str">
            <v>OK</v>
          </cell>
          <cell r="EA37" t="str">
            <v>OK</v>
          </cell>
          <cell r="EC37">
            <v>38257</v>
          </cell>
          <cell r="ED37">
            <v>38260</v>
          </cell>
          <cell r="EE37">
            <v>30</v>
          </cell>
          <cell r="EF37">
            <v>4</v>
          </cell>
          <cell r="EG37">
            <v>21467</v>
          </cell>
          <cell r="EH37">
            <v>0</v>
          </cell>
          <cell r="EI37">
            <v>0</v>
          </cell>
          <cell r="EJ37">
            <v>0</v>
          </cell>
          <cell r="EK37">
            <v>0</v>
          </cell>
          <cell r="EL37">
            <v>0</v>
          </cell>
          <cell r="EM37">
            <v>0</v>
          </cell>
          <cell r="EN37" t="str">
            <v/>
          </cell>
          <cell r="EO37" t="str">
            <v/>
          </cell>
          <cell r="EP37">
            <v>0</v>
          </cell>
          <cell r="EQ37">
            <v>0</v>
          </cell>
          <cell r="ER37">
            <v>0</v>
          </cell>
          <cell r="ES37">
            <v>0</v>
          </cell>
          <cell r="ET37">
            <v>0</v>
          </cell>
          <cell r="EU37">
            <v>0</v>
          </cell>
          <cell r="EV37">
            <v>0</v>
          </cell>
          <cell r="EW37">
            <v>0</v>
          </cell>
          <cell r="EX37">
            <v>21467</v>
          </cell>
          <cell r="EY37">
            <v>0</v>
          </cell>
          <cell r="EZ37">
            <v>161000</v>
          </cell>
          <cell r="FA37">
            <v>0</v>
          </cell>
          <cell r="FB37">
            <v>161000</v>
          </cell>
        </row>
        <row r="38">
          <cell r="A38">
            <v>4662</v>
          </cell>
          <cell r="B38">
            <v>56</v>
          </cell>
          <cell r="C38" t="str">
            <v>F-11</v>
          </cell>
          <cell r="D38">
            <v>53011</v>
          </cell>
          <cell r="E38" t="str">
            <v>フロンティア芝浦</v>
          </cell>
          <cell r="F38">
            <v>0</v>
          </cell>
          <cell r="G38">
            <v>411</v>
          </cell>
          <cell r="I38" t="str">
            <v>東京都</v>
          </cell>
          <cell r="J38" t="str">
            <v>都心主要5区</v>
          </cell>
          <cell r="Q38">
            <v>62.9</v>
          </cell>
          <cell r="R38">
            <v>19.03</v>
          </cell>
          <cell r="S38" t="str">
            <v>1DK</v>
          </cell>
          <cell r="U38" t="str">
            <v>住居</v>
          </cell>
          <cell r="V38" t="str">
            <v>Family</v>
          </cell>
          <cell r="X38">
            <v>1</v>
          </cell>
          <cell r="Y38" t="str">
            <v/>
          </cell>
          <cell r="Z38">
            <v>1</v>
          </cell>
          <cell r="AA38" t="str">
            <v/>
          </cell>
          <cell r="AB38" t="str">
            <v/>
          </cell>
          <cell r="AC38" t="str">
            <v/>
          </cell>
          <cell r="AD38" t="str">
            <v/>
          </cell>
          <cell r="AE38" t="str">
            <v/>
          </cell>
          <cell r="AG38">
            <v>38117</v>
          </cell>
          <cell r="AI38">
            <v>38117</v>
          </cell>
          <cell r="AJ38">
            <v>38837</v>
          </cell>
          <cell r="AK38" t="str">
            <v>ﾕｰﾋﾞｰｴｽ･ﾏﾈｼﾞﾒﾝﾄ･ｻﾎﾟｰﾄ㈲</v>
          </cell>
          <cell r="AN38">
            <v>192000</v>
          </cell>
          <cell r="BF38">
            <v>192000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384000</v>
          </cell>
          <cell r="CG38" t="str">
            <v>-</v>
          </cell>
          <cell r="CL38" t="str">
            <v/>
          </cell>
          <cell r="CM38">
            <v>38257</v>
          </cell>
          <cell r="CN38" t="str">
            <v>有</v>
          </cell>
          <cell r="CO38">
            <v>38231</v>
          </cell>
          <cell r="CP38">
            <v>38256</v>
          </cell>
          <cell r="CQ38">
            <v>30</v>
          </cell>
          <cell r="CR38">
            <v>26</v>
          </cell>
          <cell r="CS38">
            <v>166400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K38" t="str">
            <v>OK</v>
          </cell>
          <cell r="DL38" t="str">
            <v>OK</v>
          </cell>
          <cell r="DM38" t="str">
            <v>OK</v>
          </cell>
          <cell r="DN38" t="str">
            <v>OK</v>
          </cell>
          <cell r="DO38" t="str">
            <v>OK</v>
          </cell>
          <cell r="DP38" t="str">
            <v>OK</v>
          </cell>
          <cell r="DR38" t="str">
            <v>OK</v>
          </cell>
          <cell r="DS38" t="str">
            <v>OK</v>
          </cell>
          <cell r="DU38" t="str">
            <v>OK</v>
          </cell>
          <cell r="DV38" t="str">
            <v>OK</v>
          </cell>
          <cell r="DW38" t="str">
            <v>OK</v>
          </cell>
          <cell r="DX38" t="str">
            <v>OK</v>
          </cell>
          <cell r="DZ38" t="str">
            <v>OK</v>
          </cell>
          <cell r="EA38" t="str">
            <v>OK</v>
          </cell>
          <cell r="EC38">
            <v>38257</v>
          </cell>
          <cell r="ED38">
            <v>38260</v>
          </cell>
          <cell r="EE38">
            <v>30</v>
          </cell>
          <cell r="EF38">
            <v>4</v>
          </cell>
          <cell r="EG38">
            <v>25600</v>
          </cell>
          <cell r="EH38">
            <v>0</v>
          </cell>
          <cell r="EI38">
            <v>0</v>
          </cell>
          <cell r="EJ38">
            <v>0</v>
          </cell>
          <cell r="EK38">
            <v>0</v>
          </cell>
          <cell r="EL38">
            <v>0</v>
          </cell>
          <cell r="EM38">
            <v>0</v>
          </cell>
          <cell r="EN38" t="str">
            <v/>
          </cell>
          <cell r="EO38" t="str">
            <v/>
          </cell>
          <cell r="EP38">
            <v>0</v>
          </cell>
          <cell r="EQ38">
            <v>0</v>
          </cell>
          <cell r="ER38">
            <v>0</v>
          </cell>
          <cell r="ES38">
            <v>0</v>
          </cell>
          <cell r="ET38">
            <v>0</v>
          </cell>
          <cell r="EU38">
            <v>0</v>
          </cell>
          <cell r="EV38">
            <v>0</v>
          </cell>
          <cell r="EW38">
            <v>0</v>
          </cell>
          <cell r="EX38">
            <v>25600</v>
          </cell>
          <cell r="EY38">
            <v>0</v>
          </cell>
          <cell r="EZ38">
            <v>192000</v>
          </cell>
          <cell r="FA38">
            <v>0</v>
          </cell>
          <cell r="FB38">
            <v>192000</v>
          </cell>
        </row>
        <row r="39">
          <cell r="A39">
            <v>4663</v>
          </cell>
          <cell r="B39">
            <v>56</v>
          </cell>
          <cell r="C39" t="str">
            <v>F-11</v>
          </cell>
          <cell r="D39">
            <v>53011</v>
          </cell>
          <cell r="E39" t="str">
            <v>フロンティア芝浦</v>
          </cell>
          <cell r="F39">
            <v>0</v>
          </cell>
          <cell r="G39">
            <v>501</v>
          </cell>
          <cell r="I39" t="str">
            <v>東京都</v>
          </cell>
          <cell r="J39" t="str">
            <v>都心主要5区</v>
          </cell>
          <cell r="Q39">
            <v>62.9</v>
          </cell>
          <cell r="R39">
            <v>19.03</v>
          </cell>
          <cell r="S39" t="str">
            <v>1DK</v>
          </cell>
          <cell r="U39" t="str">
            <v>住居</v>
          </cell>
          <cell r="V39" t="str">
            <v>Family</v>
          </cell>
          <cell r="X39">
            <v>1</v>
          </cell>
          <cell r="Y39" t="str">
            <v/>
          </cell>
          <cell r="Z39">
            <v>1</v>
          </cell>
          <cell r="AA39" t="str">
            <v/>
          </cell>
          <cell r="AB39" t="str">
            <v/>
          </cell>
          <cell r="AC39" t="str">
            <v/>
          </cell>
          <cell r="AD39" t="str">
            <v/>
          </cell>
          <cell r="AE39" t="str">
            <v/>
          </cell>
          <cell r="AG39">
            <v>38071</v>
          </cell>
          <cell r="AI39">
            <v>38071</v>
          </cell>
          <cell r="AJ39">
            <v>38807</v>
          </cell>
          <cell r="AK39" t="str">
            <v>齊藤　晋</v>
          </cell>
          <cell r="AN39">
            <v>196000</v>
          </cell>
          <cell r="BF39">
            <v>196000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392000</v>
          </cell>
          <cell r="CG39" t="str">
            <v>-</v>
          </cell>
          <cell r="CL39" t="str">
            <v/>
          </cell>
          <cell r="CM39">
            <v>38257</v>
          </cell>
          <cell r="CN39" t="str">
            <v>有</v>
          </cell>
          <cell r="CO39">
            <v>38231</v>
          </cell>
          <cell r="CP39">
            <v>38256</v>
          </cell>
          <cell r="CQ39">
            <v>30</v>
          </cell>
          <cell r="CR39">
            <v>26</v>
          </cell>
          <cell r="CS39">
            <v>169867</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K39" t="str">
            <v>OK</v>
          </cell>
          <cell r="DL39" t="str">
            <v>OK</v>
          </cell>
          <cell r="DM39" t="str">
            <v>OK</v>
          </cell>
          <cell r="DN39" t="str">
            <v>OK</v>
          </cell>
          <cell r="DO39" t="str">
            <v>OK</v>
          </cell>
          <cell r="DP39" t="str">
            <v>OK</v>
          </cell>
          <cell r="DR39" t="str">
            <v>OK</v>
          </cell>
          <cell r="DS39" t="str">
            <v>OK</v>
          </cell>
          <cell r="DU39" t="str">
            <v>OK</v>
          </cell>
          <cell r="DV39" t="str">
            <v>OK</v>
          </cell>
          <cell r="DW39" t="str">
            <v>OK</v>
          </cell>
          <cell r="DX39" t="str">
            <v>OK</v>
          </cell>
          <cell r="DZ39" t="str">
            <v>OK</v>
          </cell>
          <cell r="EA39" t="str">
            <v>OK</v>
          </cell>
          <cell r="EC39">
            <v>38257</v>
          </cell>
          <cell r="ED39">
            <v>38260</v>
          </cell>
          <cell r="EE39">
            <v>30</v>
          </cell>
          <cell r="EF39">
            <v>4</v>
          </cell>
          <cell r="EG39">
            <v>26133</v>
          </cell>
          <cell r="EH39">
            <v>0</v>
          </cell>
          <cell r="EI39">
            <v>0</v>
          </cell>
          <cell r="EJ39">
            <v>0</v>
          </cell>
          <cell r="EK39">
            <v>0</v>
          </cell>
          <cell r="EL39">
            <v>0</v>
          </cell>
          <cell r="EM39">
            <v>0</v>
          </cell>
          <cell r="EN39" t="str">
            <v/>
          </cell>
          <cell r="EO39" t="str">
            <v/>
          </cell>
          <cell r="EP39">
            <v>0</v>
          </cell>
          <cell r="EQ39">
            <v>0</v>
          </cell>
          <cell r="ER39">
            <v>0</v>
          </cell>
          <cell r="ES39">
            <v>0</v>
          </cell>
          <cell r="ET39">
            <v>0</v>
          </cell>
          <cell r="EU39">
            <v>0</v>
          </cell>
          <cell r="EV39">
            <v>0</v>
          </cell>
          <cell r="EW39">
            <v>0</v>
          </cell>
          <cell r="EX39">
            <v>26133</v>
          </cell>
          <cell r="EY39">
            <v>0</v>
          </cell>
          <cell r="EZ39">
            <v>196000</v>
          </cell>
          <cell r="FA39">
            <v>0</v>
          </cell>
          <cell r="FB39">
            <v>196000</v>
          </cell>
        </row>
        <row r="40">
          <cell r="A40">
            <v>4664</v>
          </cell>
          <cell r="B40">
            <v>56</v>
          </cell>
          <cell r="C40" t="str">
            <v>F-11</v>
          </cell>
          <cell r="D40">
            <v>53011</v>
          </cell>
          <cell r="E40" t="str">
            <v>フロンティア芝浦</v>
          </cell>
          <cell r="F40">
            <v>0</v>
          </cell>
          <cell r="G40">
            <v>502</v>
          </cell>
          <cell r="I40" t="str">
            <v>東京都</v>
          </cell>
          <cell r="J40" t="str">
            <v>都心主要5区</v>
          </cell>
          <cell r="Q40">
            <v>52.37</v>
          </cell>
          <cell r="R40">
            <v>15.84</v>
          </cell>
          <cell r="S40" t="str">
            <v>1DK</v>
          </cell>
          <cell r="U40" t="str">
            <v>住居</v>
          </cell>
          <cell r="V40" t="str">
            <v>Family</v>
          </cell>
          <cell r="X40">
            <v>1</v>
          </cell>
          <cell r="Y40" t="str">
            <v/>
          </cell>
          <cell r="Z40">
            <v>1</v>
          </cell>
          <cell r="AA40" t="str">
            <v/>
          </cell>
          <cell r="AB40" t="str">
            <v/>
          </cell>
          <cell r="AC40" t="str">
            <v/>
          </cell>
          <cell r="AD40" t="str">
            <v/>
          </cell>
          <cell r="AE40" t="str">
            <v/>
          </cell>
          <cell r="AG40">
            <v>33725</v>
          </cell>
          <cell r="AI40">
            <v>37377</v>
          </cell>
          <cell r="AJ40">
            <v>41029</v>
          </cell>
          <cell r="AK40" t="str">
            <v>東京都港区</v>
          </cell>
          <cell r="AN40">
            <v>161000</v>
          </cell>
          <cell r="BF40">
            <v>161000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CG40">
            <v>402000</v>
          </cell>
          <cell r="CL40" t="str">
            <v/>
          </cell>
          <cell r="CM40">
            <v>38257</v>
          </cell>
          <cell r="CN40" t="str">
            <v>有</v>
          </cell>
          <cell r="CO40">
            <v>38231</v>
          </cell>
          <cell r="CP40">
            <v>38256</v>
          </cell>
          <cell r="CQ40">
            <v>30</v>
          </cell>
          <cell r="CR40">
            <v>26</v>
          </cell>
          <cell r="CS40">
            <v>139533</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K40" t="str">
            <v>OK</v>
          </cell>
          <cell r="DL40" t="str">
            <v>OK</v>
          </cell>
          <cell r="DM40" t="str">
            <v>OK</v>
          </cell>
          <cell r="DN40" t="str">
            <v>OK</v>
          </cell>
          <cell r="DO40" t="str">
            <v>OK</v>
          </cell>
          <cell r="DP40" t="str">
            <v>OK</v>
          </cell>
          <cell r="DR40" t="str">
            <v>OK</v>
          </cell>
          <cell r="DS40" t="str">
            <v>OK</v>
          </cell>
          <cell r="DU40" t="str">
            <v>OK</v>
          </cell>
          <cell r="DV40" t="str">
            <v>OK</v>
          </cell>
          <cell r="DW40" t="str">
            <v>OK</v>
          </cell>
          <cell r="DX40" t="str">
            <v>OK</v>
          </cell>
          <cell r="DZ40" t="str">
            <v>OK</v>
          </cell>
          <cell r="EA40" t="str">
            <v>OK</v>
          </cell>
          <cell r="EC40">
            <v>38257</v>
          </cell>
          <cell r="ED40">
            <v>38260</v>
          </cell>
          <cell r="EE40">
            <v>30</v>
          </cell>
          <cell r="EF40">
            <v>4</v>
          </cell>
          <cell r="EG40">
            <v>21467</v>
          </cell>
          <cell r="EH40">
            <v>0</v>
          </cell>
          <cell r="EI40">
            <v>0</v>
          </cell>
          <cell r="EJ40">
            <v>0</v>
          </cell>
          <cell r="EK40">
            <v>0</v>
          </cell>
          <cell r="EL40">
            <v>0</v>
          </cell>
          <cell r="EM40">
            <v>0</v>
          </cell>
          <cell r="EN40" t="str">
            <v/>
          </cell>
          <cell r="EO40" t="str">
            <v/>
          </cell>
          <cell r="EP40">
            <v>0</v>
          </cell>
          <cell r="EQ40">
            <v>0</v>
          </cell>
          <cell r="ER40">
            <v>0</v>
          </cell>
          <cell r="ES40">
            <v>0</v>
          </cell>
          <cell r="ET40">
            <v>0</v>
          </cell>
          <cell r="EU40">
            <v>0</v>
          </cell>
          <cell r="EV40">
            <v>0</v>
          </cell>
          <cell r="EW40">
            <v>0</v>
          </cell>
          <cell r="EX40">
            <v>21467</v>
          </cell>
          <cell r="EY40">
            <v>0</v>
          </cell>
          <cell r="EZ40">
            <v>161000</v>
          </cell>
          <cell r="FA40">
            <v>0</v>
          </cell>
          <cell r="FB40">
            <v>161000</v>
          </cell>
        </row>
        <row r="41">
          <cell r="A41">
            <v>4665</v>
          </cell>
          <cell r="B41">
            <v>56</v>
          </cell>
          <cell r="C41" t="str">
            <v>F-11</v>
          </cell>
          <cell r="D41">
            <v>53011</v>
          </cell>
          <cell r="E41" t="str">
            <v>フロンティア芝浦</v>
          </cell>
          <cell r="F41">
            <v>0</v>
          </cell>
          <cell r="G41">
            <v>503</v>
          </cell>
          <cell r="I41" t="str">
            <v>東京都</v>
          </cell>
          <cell r="J41" t="str">
            <v>都心主要5区</v>
          </cell>
          <cell r="Q41">
            <v>61.6</v>
          </cell>
          <cell r="R41">
            <v>18.63</v>
          </cell>
          <cell r="S41" t="str">
            <v>1DK</v>
          </cell>
          <cell r="U41" t="str">
            <v>住居</v>
          </cell>
          <cell r="V41" t="str">
            <v>Family</v>
          </cell>
          <cell r="X41">
            <v>1</v>
          </cell>
          <cell r="Y41" t="str">
            <v/>
          </cell>
          <cell r="Z41">
            <v>1</v>
          </cell>
          <cell r="AA41" t="str">
            <v/>
          </cell>
          <cell r="AB41" t="str">
            <v/>
          </cell>
          <cell r="AC41" t="str">
            <v/>
          </cell>
          <cell r="AD41" t="str">
            <v/>
          </cell>
          <cell r="AE41" t="str">
            <v/>
          </cell>
          <cell r="AG41">
            <v>37269</v>
          </cell>
          <cell r="AI41">
            <v>38018</v>
          </cell>
          <cell r="AJ41">
            <v>38748</v>
          </cell>
          <cell r="AK41" t="str">
            <v>唐澤　静江</v>
          </cell>
          <cell r="AN41">
            <v>183000</v>
          </cell>
          <cell r="BF41">
            <v>183000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366000</v>
          </cell>
          <cell r="CG41">
            <v>366000</v>
          </cell>
          <cell r="CL41" t="str">
            <v/>
          </cell>
          <cell r="CM41">
            <v>38257</v>
          </cell>
          <cell r="CN41" t="str">
            <v>有</v>
          </cell>
          <cell r="CO41">
            <v>38231</v>
          </cell>
          <cell r="CP41">
            <v>38256</v>
          </cell>
          <cell r="CQ41">
            <v>30</v>
          </cell>
          <cell r="CR41">
            <v>26</v>
          </cell>
          <cell r="CS41">
            <v>158600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K41" t="str">
            <v>OK</v>
          </cell>
          <cell r="DL41" t="str">
            <v>OK</v>
          </cell>
          <cell r="DM41" t="str">
            <v>OK</v>
          </cell>
          <cell r="DN41" t="str">
            <v>OK</v>
          </cell>
          <cell r="DO41" t="str">
            <v>OK</v>
          </cell>
          <cell r="DP41" t="str">
            <v>OK</v>
          </cell>
          <cell r="DR41" t="str">
            <v>OK</v>
          </cell>
          <cell r="DS41" t="str">
            <v>OK</v>
          </cell>
          <cell r="DU41" t="str">
            <v>OK</v>
          </cell>
          <cell r="DV41" t="str">
            <v>OK</v>
          </cell>
          <cell r="DW41" t="str">
            <v>OK</v>
          </cell>
          <cell r="DX41" t="str">
            <v>OK</v>
          </cell>
          <cell r="DZ41" t="str">
            <v>OK</v>
          </cell>
          <cell r="EA41" t="str">
            <v>OK</v>
          </cell>
          <cell r="EC41">
            <v>38257</v>
          </cell>
          <cell r="ED41">
            <v>38260</v>
          </cell>
          <cell r="EE41">
            <v>30</v>
          </cell>
          <cell r="EF41">
            <v>4</v>
          </cell>
          <cell r="EG41">
            <v>24400</v>
          </cell>
          <cell r="EH41">
            <v>0</v>
          </cell>
          <cell r="EI41">
            <v>0</v>
          </cell>
          <cell r="EJ41">
            <v>0</v>
          </cell>
          <cell r="EK41">
            <v>0</v>
          </cell>
          <cell r="EL41">
            <v>0</v>
          </cell>
          <cell r="EM41">
            <v>0</v>
          </cell>
          <cell r="EN41" t="str">
            <v/>
          </cell>
          <cell r="EO41" t="str">
            <v/>
          </cell>
          <cell r="EP41">
            <v>0</v>
          </cell>
          <cell r="EQ41">
            <v>0</v>
          </cell>
          <cell r="ER41">
            <v>0</v>
          </cell>
          <cell r="ES41">
            <v>0</v>
          </cell>
          <cell r="ET41">
            <v>0</v>
          </cell>
          <cell r="EU41">
            <v>0</v>
          </cell>
          <cell r="EV41">
            <v>0</v>
          </cell>
          <cell r="EW41">
            <v>0</v>
          </cell>
          <cell r="EX41">
            <v>24400</v>
          </cell>
          <cell r="EY41">
            <v>0</v>
          </cell>
          <cell r="EZ41">
            <v>183000</v>
          </cell>
          <cell r="FA41">
            <v>0</v>
          </cell>
          <cell r="FB41">
            <v>183000</v>
          </cell>
        </row>
        <row r="42">
          <cell r="A42">
            <v>4666</v>
          </cell>
          <cell r="B42">
            <v>56</v>
          </cell>
          <cell r="C42" t="str">
            <v>F-11</v>
          </cell>
          <cell r="D42">
            <v>53011</v>
          </cell>
          <cell r="E42" t="str">
            <v>フロンティア芝浦</v>
          </cell>
          <cell r="F42">
            <v>0</v>
          </cell>
          <cell r="G42">
            <v>504</v>
          </cell>
          <cell r="I42" t="str">
            <v>東京都</v>
          </cell>
          <cell r="J42" t="str">
            <v>都心主要5区</v>
          </cell>
          <cell r="Q42">
            <v>53.06</v>
          </cell>
          <cell r="R42">
            <v>16.05</v>
          </cell>
          <cell r="S42" t="str">
            <v>1R</v>
          </cell>
          <cell r="U42" t="str">
            <v>住居</v>
          </cell>
          <cell r="V42" t="str">
            <v>Family</v>
          </cell>
          <cell r="X42">
            <v>1</v>
          </cell>
          <cell r="Y42" t="str">
            <v/>
          </cell>
          <cell r="Z42">
            <v>1</v>
          </cell>
          <cell r="AA42" t="str">
            <v/>
          </cell>
          <cell r="AB42" t="str">
            <v/>
          </cell>
          <cell r="AC42" t="str">
            <v/>
          </cell>
          <cell r="AD42" t="str">
            <v/>
          </cell>
          <cell r="AE42" t="str">
            <v/>
          </cell>
          <cell r="AG42">
            <v>37865</v>
          </cell>
          <cell r="AI42">
            <v>37865</v>
          </cell>
          <cell r="AJ42">
            <v>38595</v>
          </cell>
          <cell r="AK42" t="str">
            <v>川名　テル子</v>
          </cell>
          <cell r="AN42">
            <v>171000</v>
          </cell>
          <cell r="BF42">
            <v>171000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342000</v>
          </cell>
          <cell r="CG42">
            <v>171000</v>
          </cell>
          <cell r="CL42" t="str">
            <v/>
          </cell>
          <cell r="CM42">
            <v>38257</v>
          </cell>
          <cell r="CN42" t="str">
            <v>有</v>
          </cell>
          <cell r="CO42">
            <v>38231</v>
          </cell>
          <cell r="CP42">
            <v>38256</v>
          </cell>
          <cell r="CQ42">
            <v>30</v>
          </cell>
          <cell r="CR42">
            <v>26</v>
          </cell>
          <cell r="CS42">
            <v>148200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K42" t="str">
            <v>OK</v>
          </cell>
          <cell r="DL42" t="str">
            <v>OK</v>
          </cell>
          <cell r="DM42" t="str">
            <v>OK</v>
          </cell>
          <cell r="DN42" t="str">
            <v>OK</v>
          </cell>
          <cell r="DO42" t="str">
            <v>OK</v>
          </cell>
          <cell r="DP42" t="str">
            <v>OK</v>
          </cell>
          <cell r="DR42" t="str">
            <v>OK</v>
          </cell>
          <cell r="DS42" t="str">
            <v>OK</v>
          </cell>
          <cell r="DU42" t="str">
            <v>OK</v>
          </cell>
          <cell r="DV42" t="str">
            <v>OK</v>
          </cell>
          <cell r="DW42" t="str">
            <v>OK</v>
          </cell>
          <cell r="DX42" t="str">
            <v>OK</v>
          </cell>
          <cell r="DZ42" t="str">
            <v>OK</v>
          </cell>
          <cell r="EA42" t="str">
            <v>OK</v>
          </cell>
          <cell r="EC42">
            <v>38257</v>
          </cell>
          <cell r="ED42">
            <v>38260</v>
          </cell>
          <cell r="EE42">
            <v>30</v>
          </cell>
          <cell r="EF42">
            <v>4</v>
          </cell>
          <cell r="EG42">
            <v>22800</v>
          </cell>
          <cell r="EH42">
            <v>0</v>
          </cell>
          <cell r="EI42">
            <v>0</v>
          </cell>
          <cell r="EJ42">
            <v>0</v>
          </cell>
          <cell r="EK42">
            <v>0</v>
          </cell>
          <cell r="EL42">
            <v>0</v>
          </cell>
          <cell r="EM42">
            <v>0</v>
          </cell>
          <cell r="EN42" t="str">
            <v/>
          </cell>
          <cell r="EO42" t="str">
            <v/>
          </cell>
          <cell r="EP42">
            <v>0</v>
          </cell>
          <cell r="EQ42">
            <v>0</v>
          </cell>
          <cell r="ER42">
            <v>0</v>
          </cell>
          <cell r="ES42">
            <v>0</v>
          </cell>
          <cell r="ET42">
            <v>0</v>
          </cell>
          <cell r="EU42">
            <v>0</v>
          </cell>
          <cell r="EV42">
            <v>0</v>
          </cell>
          <cell r="EW42">
            <v>0</v>
          </cell>
          <cell r="EX42">
            <v>22800</v>
          </cell>
          <cell r="EY42">
            <v>0</v>
          </cell>
          <cell r="EZ42">
            <v>171000</v>
          </cell>
          <cell r="FA42">
            <v>0</v>
          </cell>
          <cell r="FB42">
            <v>171000</v>
          </cell>
        </row>
        <row r="43">
          <cell r="A43">
            <v>4667</v>
          </cell>
          <cell r="B43">
            <v>56</v>
          </cell>
          <cell r="C43" t="str">
            <v>F-11</v>
          </cell>
          <cell r="D43">
            <v>53011</v>
          </cell>
          <cell r="E43" t="str">
            <v>フロンティア芝浦</v>
          </cell>
          <cell r="F43">
            <v>0</v>
          </cell>
          <cell r="G43">
            <v>505</v>
          </cell>
          <cell r="I43" t="str">
            <v>東京都</v>
          </cell>
          <cell r="J43" t="str">
            <v>都心主要5区</v>
          </cell>
          <cell r="Q43">
            <v>52.37</v>
          </cell>
          <cell r="R43">
            <v>15.84</v>
          </cell>
          <cell r="S43" t="str">
            <v>1R</v>
          </cell>
          <cell r="U43" t="str">
            <v>住居</v>
          </cell>
          <cell r="V43" t="str">
            <v>Family</v>
          </cell>
          <cell r="X43">
            <v>1</v>
          </cell>
          <cell r="Y43" t="str">
            <v/>
          </cell>
          <cell r="Z43">
            <v>1</v>
          </cell>
          <cell r="AA43" t="str">
            <v/>
          </cell>
          <cell r="AB43" t="str">
            <v/>
          </cell>
          <cell r="AC43" t="str">
            <v/>
          </cell>
          <cell r="AD43" t="str">
            <v/>
          </cell>
          <cell r="AE43" t="str">
            <v/>
          </cell>
          <cell r="AG43">
            <v>37266</v>
          </cell>
          <cell r="AI43">
            <v>38018</v>
          </cell>
          <cell r="AJ43">
            <v>38748</v>
          </cell>
          <cell r="AK43" t="str">
            <v>東海汽船㈱</v>
          </cell>
          <cell r="AN43">
            <v>161000</v>
          </cell>
          <cell r="BF43">
            <v>161000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322000</v>
          </cell>
          <cell r="CG43">
            <v>322000</v>
          </cell>
          <cell r="CL43" t="str">
            <v/>
          </cell>
          <cell r="CM43">
            <v>38257</v>
          </cell>
          <cell r="CN43" t="str">
            <v>有</v>
          </cell>
          <cell r="CO43">
            <v>38231</v>
          </cell>
          <cell r="CP43">
            <v>38256</v>
          </cell>
          <cell r="CQ43">
            <v>30</v>
          </cell>
          <cell r="CR43">
            <v>26</v>
          </cell>
          <cell r="CS43">
            <v>139533</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K43" t="str">
            <v>OK</v>
          </cell>
          <cell r="DL43" t="str">
            <v>OK</v>
          </cell>
          <cell r="DM43" t="str">
            <v>OK</v>
          </cell>
          <cell r="DN43" t="str">
            <v>OK</v>
          </cell>
          <cell r="DO43" t="str">
            <v>OK</v>
          </cell>
          <cell r="DP43" t="str">
            <v>OK</v>
          </cell>
          <cell r="DR43" t="str">
            <v>OK</v>
          </cell>
          <cell r="DS43" t="str">
            <v>OK</v>
          </cell>
          <cell r="DU43" t="str">
            <v>OK</v>
          </cell>
          <cell r="DV43" t="str">
            <v>OK</v>
          </cell>
          <cell r="DW43" t="str">
            <v>OK</v>
          </cell>
          <cell r="DX43" t="str">
            <v>OK</v>
          </cell>
          <cell r="DZ43" t="str">
            <v>OK</v>
          </cell>
          <cell r="EA43" t="str">
            <v>OK</v>
          </cell>
          <cell r="EC43">
            <v>38257</v>
          </cell>
          <cell r="ED43">
            <v>38260</v>
          </cell>
          <cell r="EE43">
            <v>30</v>
          </cell>
          <cell r="EF43">
            <v>4</v>
          </cell>
          <cell r="EG43">
            <v>21467</v>
          </cell>
          <cell r="EH43">
            <v>0</v>
          </cell>
          <cell r="EI43">
            <v>0</v>
          </cell>
          <cell r="EJ43">
            <v>0</v>
          </cell>
          <cell r="EK43">
            <v>0</v>
          </cell>
          <cell r="EL43">
            <v>0</v>
          </cell>
          <cell r="EM43">
            <v>0</v>
          </cell>
          <cell r="EN43" t="str">
            <v/>
          </cell>
          <cell r="EO43" t="str">
            <v/>
          </cell>
          <cell r="EP43">
            <v>0</v>
          </cell>
          <cell r="EQ43">
            <v>0</v>
          </cell>
          <cell r="ER43">
            <v>0</v>
          </cell>
          <cell r="ES43">
            <v>0</v>
          </cell>
          <cell r="ET43">
            <v>0</v>
          </cell>
          <cell r="EU43">
            <v>0</v>
          </cell>
          <cell r="EV43">
            <v>0</v>
          </cell>
          <cell r="EW43">
            <v>0</v>
          </cell>
          <cell r="EX43">
            <v>21467</v>
          </cell>
          <cell r="EY43">
            <v>0</v>
          </cell>
          <cell r="EZ43">
            <v>161000</v>
          </cell>
          <cell r="FA43">
            <v>0</v>
          </cell>
          <cell r="FB43">
            <v>161000</v>
          </cell>
        </row>
        <row r="44">
          <cell r="A44">
            <v>4668</v>
          </cell>
          <cell r="B44">
            <v>56</v>
          </cell>
          <cell r="C44" t="str">
            <v>F-11</v>
          </cell>
          <cell r="D44">
            <v>53011</v>
          </cell>
          <cell r="E44" t="str">
            <v>フロンティア芝浦</v>
          </cell>
          <cell r="F44">
            <v>0</v>
          </cell>
          <cell r="G44">
            <v>506</v>
          </cell>
          <cell r="I44" t="str">
            <v>東京都</v>
          </cell>
          <cell r="J44" t="str">
            <v>都心主要5区</v>
          </cell>
          <cell r="Q44">
            <v>52.37</v>
          </cell>
          <cell r="R44">
            <v>15.84</v>
          </cell>
          <cell r="S44" t="str">
            <v>1DK</v>
          </cell>
          <cell r="U44" t="str">
            <v>住居</v>
          </cell>
          <cell r="V44" t="str">
            <v>Family</v>
          </cell>
          <cell r="X44">
            <v>1</v>
          </cell>
          <cell r="Y44" t="str">
            <v/>
          </cell>
          <cell r="Z44">
            <v>1</v>
          </cell>
          <cell r="AA44" t="str">
            <v/>
          </cell>
          <cell r="AB44" t="str">
            <v/>
          </cell>
          <cell r="AC44" t="str">
            <v/>
          </cell>
          <cell r="AD44" t="str">
            <v/>
          </cell>
          <cell r="AE44" t="str">
            <v/>
          </cell>
          <cell r="AG44">
            <v>34878</v>
          </cell>
          <cell r="AI44">
            <v>37803</v>
          </cell>
          <cell r="AJ44">
            <v>38533</v>
          </cell>
          <cell r="AK44" t="str">
            <v>山本　敏江</v>
          </cell>
          <cell r="AN44">
            <v>169000</v>
          </cell>
          <cell r="BF44">
            <v>169000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338000</v>
          </cell>
          <cell r="CG44">
            <v>338000</v>
          </cell>
          <cell r="CL44" t="str">
            <v/>
          </cell>
          <cell r="CM44">
            <v>38257</v>
          </cell>
          <cell r="CN44" t="str">
            <v>有</v>
          </cell>
          <cell r="CO44">
            <v>38231</v>
          </cell>
          <cell r="CP44">
            <v>38256</v>
          </cell>
          <cell r="CQ44">
            <v>30</v>
          </cell>
          <cell r="CR44">
            <v>26</v>
          </cell>
          <cell r="CS44">
            <v>146467</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K44" t="str">
            <v>OK</v>
          </cell>
          <cell r="DL44" t="str">
            <v>OK</v>
          </cell>
          <cell r="DM44" t="str">
            <v>OK</v>
          </cell>
          <cell r="DN44" t="str">
            <v>OK</v>
          </cell>
          <cell r="DO44" t="str">
            <v>OK</v>
          </cell>
          <cell r="DP44" t="str">
            <v>OK</v>
          </cell>
          <cell r="DR44" t="str">
            <v>OK</v>
          </cell>
          <cell r="DS44" t="str">
            <v>OK</v>
          </cell>
          <cell r="DU44" t="str">
            <v>OK</v>
          </cell>
          <cell r="DV44" t="str">
            <v>OK</v>
          </cell>
          <cell r="DW44" t="str">
            <v>OK</v>
          </cell>
          <cell r="DX44" t="str">
            <v>OK</v>
          </cell>
          <cell r="DZ44" t="str">
            <v>OK</v>
          </cell>
          <cell r="EA44" t="str">
            <v>OK</v>
          </cell>
          <cell r="EC44">
            <v>38257</v>
          </cell>
          <cell r="ED44">
            <v>38260</v>
          </cell>
          <cell r="EE44">
            <v>30</v>
          </cell>
          <cell r="EF44">
            <v>4</v>
          </cell>
          <cell r="EG44">
            <v>22533</v>
          </cell>
          <cell r="EH44">
            <v>0</v>
          </cell>
          <cell r="EI44">
            <v>0</v>
          </cell>
          <cell r="EJ44">
            <v>0</v>
          </cell>
          <cell r="EK44">
            <v>0</v>
          </cell>
          <cell r="EL44">
            <v>0</v>
          </cell>
          <cell r="EM44">
            <v>0</v>
          </cell>
          <cell r="EN44" t="str">
            <v/>
          </cell>
          <cell r="EO44" t="str">
            <v/>
          </cell>
          <cell r="EP44">
            <v>0</v>
          </cell>
          <cell r="EQ44">
            <v>0</v>
          </cell>
          <cell r="ER44">
            <v>0</v>
          </cell>
          <cell r="ES44">
            <v>0</v>
          </cell>
          <cell r="ET44">
            <v>0</v>
          </cell>
          <cell r="EU44">
            <v>0</v>
          </cell>
          <cell r="EV44">
            <v>0</v>
          </cell>
          <cell r="EW44">
            <v>0</v>
          </cell>
          <cell r="EX44">
            <v>22533</v>
          </cell>
          <cell r="EY44">
            <v>0</v>
          </cell>
          <cell r="EZ44">
            <v>169000</v>
          </cell>
          <cell r="FA44">
            <v>0</v>
          </cell>
          <cell r="FB44">
            <v>169000</v>
          </cell>
        </row>
        <row r="45">
          <cell r="A45">
            <v>4669</v>
          </cell>
          <cell r="B45">
            <v>56</v>
          </cell>
          <cell r="C45" t="str">
            <v>F-11</v>
          </cell>
          <cell r="D45">
            <v>53011</v>
          </cell>
          <cell r="E45" t="str">
            <v>フロンティア芝浦</v>
          </cell>
          <cell r="F45">
            <v>0</v>
          </cell>
          <cell r="G45">
            <v>507</v>
          </cell>
          <cell r="I45" t="str">
            <v>東京都</v>
          </cell>
          <cell r="J45" t="str">
            <v>都心主要5区</v>
          </cell>
          <cell r="Q45">
            <v>52.37</v>
          </cell>
          <cell r="R45">
            <v>15.84</v>
          </cell>
          <cell r="S45" t="str">
            <v>1DK</v>
          </cell>
          <cell r="U45" t="str">
            <v>住居</v>
          </cell>
          <cell r="V45" t="str">
            <v>Family</v>
          </cell>
          <cell r="X45">
            <v>1</v>
          </cell>
          <cell r="Y45" t="str">
            <v/>
          </cell>
          <cell r="Z45">
            <v>1</v>
          </cell>
          <cell r="AA45" t="str">
            <v/>
          </cell>
          <cell r="AB45" t="str">
            <v/>
          </cell>
          <cell r="AC45" t="str">
            <v/>
          </cell>
          <cell r="AD45" t="str">
            <v/>
          </cell>
          <cell r="AE45" t="str">
            <v/>
          </cell>
          <cell r="AG45">
            <v>34121</v>
          </cell>
          <cell r="AI45">
            <v>37773</v>
          </cell>
          <cell r="AJ45">
            <v>41029</v>
          </cell>
          <cell r="AK45" t="str">
            <v>東京都港区</v>
          </cell>
          <cell r="AN45">
            <v>161000</v>
          </cell>
          <cell r="BF45">
            <v>161000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CL45" t="str">
            <v/>
          </cell>
          <cell r="CM45">
            <v>38257</v>
          </cell>
          <cell r="CN45" t="str">
            <v>有</v>
          </cell>
          <cell r="CO45">
            <v>38231</v>
          </cell>
          <cell r="CP45">
            <v>38256</v>
          </cell>
          <cell r="CQ45">
            <v>30</v>
          </cell>
          <cell r="CR45">
            <v>26</v>
          </cell>
          <cell r="CS45">
            <v>139533</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K45" t="str">
            <v>OK</v>
          </cell>
          <cell r="DL45" t="str">
            <v>OK</v>
          </cell>
          <cell r="DM45" t="str">
            <v>OK</v>
          </cell>
          <cell r="DN45" t="str">
            <v>OK</v>
          </cell>
          <cell r="DO45" t="str">
            <v>OK</v>
          </cell>
          <cell r="DP45" t="str">
            <v>OK</v>
          </cell>
          <cell r="DR45" t="str">
            <v>OK</v>
          </cell>
          <cell r="DS45" t="str">
            <v>OK</v>
          </cell>
          <cell r="DU45" t="str">
            <v>OK</v>
          </cell>
          <cell r="DV45" t="str">
            <v>OK</v>
          </cell>
          <cell r="DW45" t="str">
            <v>OK</v>
          </cell>
          <cell r="DX45" t="str">
            <v>OK</v>
          </cell>
          <cell r="DZ45" t="str">
            <v>OK</v>
          </cell>
          <cell r="EA45" t="str">
            <v>OK</v>
          </cell>
          <cell r="EC45">
            <v>38257</v>
          </cell>
          <cell r="ED45">
            <v>38260</v>
          </cell>
          <cell r="EE45">
            <v>30</v>
          </cell>
          <cell r="EF45">
            <v>4</v>
          </cell>
          <cell r="EG45">
            <v>21467</v>
          </cell>
          <cell r="EH45">
            <v>0</v>
          </cell>
          <cell r="EI45">
            <v>0</v>
          </cell>
          <cell r="EJ45">
            <v>0</v>
          </cell>
          <cell r="EK45">
            <v>0</v>
          </cell>
          <cell r="EL45">
            <v>0</v>
          </cell>
          <cell r="EM45">
            <v>0</v>
          </cell>
          <cell r="EN45" t="str">
            <v/>
          </cell>
          <cell r="EO45" t="str">
            <v/>
          </cell>
          <cell r="EP45">
            <v>0</v>
          </cell>
          <cell r="EQ45">
            <v>0</v>
          </cell>
          <cell r="ER45">
            <v>0</v>
          </cell>
          <cell r="ES45">
            <v>0</v>
          </cell>
          <cell r="ET45">
            <v>0</v>
          </cell>
          <cell r="EU45">
            <v>0</v>
          </cell>
          <cell r="EV45">
            <v>0</v>
          </cell>
          <cell r="EW45">
            <v>0</v>
          </cell>
          <cell r="EX45">
            <v>21467</v>
          </cell>
          <cell r="EY45">
            <v>0</v>
          </cell>
          <cell r="EZ45">
            <v>161000</v>
          </cell>
          <cell r="FA45">
            <v>0</v>
          </cell>
          <cell r="FB45">
            <v>161000</v>
          </cell>
        </row>
        <row r="46">
          <cell r="A46">
            <v>4670</v>
          </cell>
          <cell r="B46">
            <v>56</v>
          </cell>
          <cell r="C46" t="str">
            <v>F-11</v>
          </cell>
          <cell r="D46">
            <v>53011</v>
          </cell>
          <cell r="E46" t="str">
            <v>フロンティア芝浦</v>
          </cell>
          <cell r="F46">
            <v>0</v>
          </cell>
          <cell r="G46">
            <v>508</v>
          </cell>
          <cell r="I46" t="str">
            <v>東京都</v>
          </cell>
          <cell r="J46" t="str">
            <v>都心主要5区</v>
          </cell>
          <cell r="Q46">
            <v>52.37</v>
          </cell>
          <cell r="R46">
            <v>15.84</v>
          </cell>
          <cell r="S46" t="str">
            <v>1DK</v>
          </cell>
          <cell r="U46" t="str">
            <v>住居</v>
          </cell>
          <cell r="V46" t="str">
            <v>Family</v>
          </cell>
          <cell r="X46">
            <v>1</v>
          </cell>
          <cell r="Y46" t="str">
            <v/>
          </cell>
          <cell r="Z46">
            <v>1</v>
          </cell>
          <cell r="AA46" t="str">
            <v/>
          </cell>
          <cell r="AB46" t="str">
            <v/>
          </cell>
          <cell r="AC46" t="str">
            <v/>
          </cell>
          <cell r="AD46" t="str">
            <v/>
          </cell>
          <cell r="AE46" t="str">
            <v/>
          </cell>
          <cell r="AG46">
            <v>35006</v>
          </cell>
          <cell r="AI46">
            <v>37956</v>
          </cell>
          <cell r="AJ46">
            <v>38686</v>
          </cell>
          <cell r="AK46" t="str">
            <v>三菱証券㈱</v>
          </cell>
          <cell r="AN46">
            <v>169000</v>
          </cell>
          <cell r="BF46">
            <v>169000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338000</v>
          </cell>
          <cell r="CG46">
            <v>338000</v>
          </cell>
          <cell r="CL46" t="str">
            <v/>
          </cell>
          <cell r="CM46">
            <v>38257</v>
          </cell>
          <cell r="CN46" t="str">
            <v>有</v>
          </cell>
          <cell r="CO46">
            <v>38231</v>
          </cell>
          <cell r="CP46">
            <v>38256</v>
          </cell>
          <cell r="CQ46">
            <v>30</v>
          </cell>
          <cell r="CR46">
            <v>26</v>
          </cell>
          <cell r="CS46">
            <v>146467</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K46" t="str">
            <v>OK</v>
          </cell>
          <cell r="DL46" t="str">
            <v>OK</v>
          </cell>
          <cell r="DM46" t="str">
            <v>OK</v>
          </cell>
          <cell r="DN46" t="str">
            <v>OK</v>
          </cell>
          <cell r="DO46" t="str">
            <v>OK</v>
          </cell>
          <cell r="DP46" t="str">
            <v>OK</v>
          </cell>
          <cell r="DR46" t="str">
            <v>OK</v>
          </cell>
          <cell r="DS46" t="str">
            <v>OK</v>
          </cell>
          <cell r="DU46" t="str">
            <v>OK</v>
          </cell>
          <cell r="DV46" t="str">
            <v>OK</v>
          </cell>
          <cell r="DW46" t="str">
            <v>OK</v>
          </cell>
          <cell r="DX46" t="str">
            <v>OK</v>
          </cell>
          <cell r="DZ46" t="str">
            <v>OK</v>
          </cell>
          <cell r="EA46" t="str">
            <v>OK</v>
          </cell>
          <cell r="EC46">
            <v>38257</v>
          </cell>
          <cell r="ED46">
            <v>38260</v>
          </cell>
          <cell r="EE46">
            <v>30</v>
          </cell>
          <cell r="EF46">
            <v>4</v>
          </cell>
          <cell r="EG46">
            <v>22533</v>
          </cell>
          <cell r="EH46">
            <v>0</v>
          </cell>
          <cell r="EI46">
            <v>0</v>
          </cell>
          <cell r="EJ46">
            <v>0</v>
          </cell>
          <cell r="EK46">
            <v>0</v>
          </cell>
          <cell r="EL46">
            <v>0</v>
          </cell>
          <cell r="EM46">
            <v>0</v>
          </cell>
          <cell r="EN46" t="str">
            <v/>
          </cell>
          <cell r="EO46" t="str">
            <v/>
          </cell>
          <cell r="EP46">
            <v>0</v>
          </cell>
          <cell r="EQ46">
            <v>0</v>
          </cell>
          <cell r="ER46">
            <v>0</v>
          </cell>
          <cell r="ES46">
            <v>0</v>
          </cell>
          <cell r="ET46">
            <v>0</v>
          </cell>
          <cell r="EU46">
            <v>0</v>
          </cell>
          <cell r="EV46">
            <v>0</v>
          </cell>
          <cell r="EW46">
            <v>0</v>
          </cell>
          <cell r="EX46">
            <v>22533</v>
          </cell>
          <cell r="EY46">
            <v>0</v>
          </cell>
          <cell r="EZ46">
            <v>169000</v>
          </cell>
          <cell r="FA46">
            <v>0</v>
          </cell>
          <cell r="FB46">
            <v>169000</v>
          </cell>
        </row>
        <row r="47">
          <cell r="A47">
            <v>4671</v>
          </cell>
          <cell r="B47">
            <v>56</v>
          </cell>
          <cell r="C47" t="str">
            <v>F-11</v>
          </cell>
          <cell r="D47">
            <v>53011</v>
          </cell>
          <cell r="E47" t="str">
            <v>フロンティア芝浦</v>
          </cell>
          <cell r="F47">
            <v>0</v>
          </cell>
          <cell r="G47">
            <v>509</v>
          </cell>
          <cell r="I47" t="str">
            <v>東京都</v>
          </cell>
          <cell r="J47" t="str">
            <v>都心主要5区</v>
          </cell>
          <cell r="Q47">
            <v>53.06</v>
          </cell>
          <cell r="R47">
            <v>16.05</v>
          </cell>
          <cell r="S47" t="str">
            <v>1DK</v>
          </cell>
          <cell r="U47" t="str">
            <v>住居</v>
          </cell>
          <cell r="V47" t="str">
            <v>Family</v>
          </cell>
          <cell r="X47">
            <v>1</v>
          </cell>
          <cell r="Y47" t="str">
            <v/>
          </cell>
          <cell r="Z47">
            <v>1</v>
          </cell>
          <cell r="AA47" t="str">
            <v/>
          </cell>
          <cell r="AB47" t="str">
            <v/>
          </cell>
          <cell r="AC47" t="str">
            <v/>
          </cell>
          <cell r="AD47" t="str">
            <v/>
          </cell>
          <cell r="AE47" t="str">
            <v/>
          </cell>
          <cell r="AG47">
            <v>36268</v>
          </cell>
          <cell r="AI47">
            <v>37742</v>
          </cell>
          <cell r="AJ47">
            <v>38472</v>
          </cell>
          <cell r="AK47" t="str">
            <v>中村　照明</v>
          </cell>
          <cell r="AN47">
            <v>170000</v>
          </cell>
          <cell r="BF47">
            <v>170000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340000</v>
          </cell>
          <cell r="CG47">
            <v>340000</v>
          </cell>
          <cell r="CL47" t="str">
            <v/>
          </cell>
          <cell r="CM47">
            <v>38257</v>
          </cell>
          <cell r="CN47" t="str">
            <v>有</v>
          </cell>
          <cell r="CO47">
            <v>38231</v>
          </cell>
          <cell r="CP47">
            <v>38256</v>
          </cell>
          <cell r="CQ47">
            <v>30</v>
          </cell>
          <cell r="CR47">
            <v>26</v>
          </cell>
          <cell r="CS47">
            <v>147333</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K47" t="str">
            <v>OK</v>
          </cell>
          <cell r="DL47" t="str">
            <v>OK</v>
          </cell>
          <cell r="DM47" t="str">
            <v>OK</v>
          </cell>
          <cell r="DN47" t="str">
            <v>OK</v>
          </cell>
          <cell r="DO47" t="str">
            <v>OK</v>
          </cell>
          <cell r="DP47" t="str">
            <v>OK</v>
          </cell>
          <cell r="DR47" t="str">
            <v>OK</v>
          </cell>
          <cell r="DS47" t="str">
            <v>OK</v>
          </cell>
          <cell r="DU47" t="str">
            <v>OK</v>
          </cell>
          <cell r="DV47" t="str">
            <v>OK</v>
          </cell>
          <cell r="DW47" t="str">
            <v>OK</v>
          </cell>
          <cell r="DX47" t="str">
            <v>OK</v>
          </cell>
          <cell r="DZ47" t="str">
            <v>OK</v>
          </cell>
          <cell r="EA47" t="str">
            <v>OK</v>
          </cell>
          <cell r="EC47">
            <v>38257</v>
          </cell>
          <cell r="ED47">
            <v>38260</v>
          </cell>
          <cell r="EE47">
            <v>30</v>
          </cell>
          <cell r="EF47">
            <v>4</v>
          </cell>
          <cell r="EG47">
            <v>22667</v>
          </cell>
          <cell r="EH47">
            <v>0</v>
          </cell>
          <cell r="EI47">
            <v>0</v>
          </cell>
          <cell r="EJ47">
            <v>0</v>
          </cell>
          <cell r="EK47">
            <v>0</v>
          </cell>
          <cell r="EL47">
            <v>0</v>
          </cell>
          <cell r="EM47">
            <v>0</v>
          </cell>
          <cell r="EN47" t="str">
            <v/>
          </cell>
          <cell r="EO47" t="str">
            <v/>
          </cell>
          <cell r="EP47">
            <v>0</v>
          </cell>
          <cell r="EQ47">
            <v>0</v>
          </cell>
          <cell r="ER47">
            <v>0</v>
          </cell>
          <cell r="ES47">
            <v>0</v>
          </cell>
          <cell r="ET47">
            <v>0</v>
          </cell>
          <cell r="EU47">
            <v>0</v>
          </cell>
          <cell r="EV47">
            <v>0</v>
          </cell>
          <cell r="EW47">
            <v>0</v>
          </cell>
          <cell r="EX47">
            <v>22667</v>
          </cell>
          <cell r="EY47">
            <v>0</v>
          </cell>
          <cell r="EZ47">
            <v>170000</v>
          </cell>
          <cell r="FA47">
            <v>0</v>
          </cell>
          <cell r="FB47">
            <v>170000</v>
          </cell>
        </row>
        <row r="48">
          <cell r="A48">
            <v>4672</v>
          </cell>
          <cell r="B48">
            <v>56</v>
          </cell>
          <cell r="C48" t="str">
            <v>F-11</v>
          </cell>
          <cell r="D48">
            <v>53011</v>
          </cell>
          <cell r="E48" t="str">
            <v>フロンティア芝浦</v>
          </cell>
          <cell r="F48">
            <v>0</v>
          </cell>
          <cell r="G48">
            <v>510</v>
          </cell>
          <cell r="I48" t="str">
            <v>東京都</v>
          </cell>
          <cell r="J48" t="str">
            <v>都心主要5区</v>
          </cell>
          <cell r="Q48">
            <v>52.37</v>
          </cell>
          <cell r="R48">
            <v>15.84</v>
          </cell>
          <cell r="S48" t="str">
            <v>1DK</v>
          </cell>
          <cell r="U48" t="str">
            <v>住居</v>
          </cell>
          <cell r="V48" t="str">
            <v>Family</v>
          </cell>
          <cell r="X48">
            <v>1</v>
          </cell>
          <cell r="Y48" t="str">
            <v/>
          </cell>
          <cell r="Z48">
            <v>1</v>
          </cell>
          <cell r="AA48" t="str">
            <v/>
          </cell>
          <cell r="AB48" t="str">
            <v/>
          </cell>
          <cell r="AC48" t="str">
            <v/>
          </cell>
          <cell r="AD48" t="str">
            <v/>
          </cell>
          <cell r="AE48" t="str">
            <v/>
          </cell>
          <cell r="AG48">
            <v>34121</v>
          </cell>
          <cell r="AI48">
            <v>37773</v>
          </cell>
          <cell r="AJ48">
            <v>41029</v>
          </cell>
          <cell r="AK48" t="str">
            <v>東京都港区</v>
          </cell>
          <cell r="AN48">
            <v>161000</v>
          </cell>
          <cell r="BF48">
            <v>161000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CL48" t="str">
            <v/>
          </cell>
          <cell r="CM48">
            <v>38257</v>
          </cell>
          <cell r="CN48" t="str">
            <v>有</v>
          </cell>
          <cell r="CO48">
            <v>38231</v>
          </cell>
          <cell r="CP48">
            <v>38256</v>
          </cell>
          <cell r="CQ48">
            <v>30</v>
          </cell>
          <cell r="CR48">
            <v>26</v>
          </cell>
          <cell r="CS48">
            <v>139533</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K48" t="str">
            <v>OK</v>
          </cell>
          <cell r="DL48" t="str">
            <v>OK</v>
          </cell>
          <cell r="DM48" t="str">
            <v>OK</v>
          </cell>
          <cell r="DN48" t="str">
            <v>OK</v>
          </cell>
          <cell r="DO48" t="str">
            <v>OK</v>
          </cell>
          <cell r="DP48" t="str">
            <v>OK</v>
          </cell>
          <cell r="DR48" t="str">
            <v>OK</v>
          </cell>
          <cell r="DS48" t="str">
            <v>OK</v>
          </cell>
          <cell r="DU48" t="str">
            <v>OK</v>
          </cell>
          <cell r="DV48" t="str">
            <v>OK</v>
          </cell>
          <cell r="DW48" t="str">
            <v>OK</v>
          </cell>
          <cell r="DX48" t="str">
            <v>OK</v>
          </cell>
          <cell r="DZ48" t="str">
            <v>OK</v>
          </cell>
          <cell r="EA48" t="str">
            <v>OK</v>
          </cell>
          <cell r="EC48">
            <v>38257</v>
          </cell>
          <cell r="ED48">
            <v>38260</v>
          </cell>
          <cell r="EE48">
            <v>30</v>
          </cell>
          <cell r="EF48">
            <v>4</v>
          </cell>
          <cell r="EG48">
            <v>21467</v>
          </cell>
          <cell r="EH48">
            <v>0</v>
          </cell>
          <cell r="EI48">
            <v>0</v>
          </cell>
          <cell r="EJ48">
            <v>0</v>
          </cell>
          <cell r="EK48">
            <v>0</v>
          </cell>
          <cell r="EL48">
            <v>0</v>
          </cell>
          <cell r="EM48">
            <v>0</v>
          </cell>
          <cell r="EN48" t="str">
            <v/>
          </cell>
          <cell r="EO48" t="str">
            <v/>
          </cell>
          <cell r="EP48">
            <v>0</v>
          </cell>
          <cell r="EQ48">
            <v>0</v>
          </cell>
          <cell r="ER48">
            <v>0</v>
          </cell>
          <cell r="ES48">
            <v>0</v>
          </cell>
          <cell r="ET48">
            <v>0</v>
          </cell>
          <cell r="EU48">
            <v>0</v>
          </cell>
          <cell r="EV48">
            <v>0</v>
          </cell>
          <cell r="EW48">
            <v>0</v>
          </cell>
          <cell r="EX48">
            <v>21467</v>
          </cell>
          <cell r="EY48">
            <v>0</v>
          </cell>
          <cell r="EZ48">
            <v>161000</v>
          </cell>
          <cell r="FA48">
            <v>0</v>
          </cell>
          <cell r="FB48">
            <v>161000</v>
          </cell>
        </row>
        <row r="49">
          <cell r="A49">
            <v>4673</v>
          </cell>
          <cell r="B49">
            <v>56</v>
          </cell>
          <cell r="C49" t="str">
            <v>F-11</v>
          </cell>
          <cell r="D49">
            <v>53011</v>
          </cell>
          <cell r="E49" t="str">
            <v>フロンティア芝浦</v>
          </cell>
          <cell r="F49">
            <v>0</v>
          </cell>
          <cell r="G49">
            <v>511</v>
          </cell>
          <cell r="I49" t="str">
            <v>東京都</v>
          </cell>
          <cell r="J49" t="str">
            <v>都心主要5区</v>
          </cell>
          <cell r="Q49">
            <v>62.9</v>
          </cell>
          <cell r="R49">
            <v>19.03</v>
          </cell>
          <cell r="S49" t="str">
            <v>1DK</v>
          </cell>
          <cell r="U49" t="str">
            <v>住居</v>
          </cell>
          <cell r="V49" t="str">
            <v>Family</v>
          </cell>
          <cell r="X49">
            <v>1</v>
          </cell>
          <cell r="Y49" t="str">
            <v/>
          </cell>
          <cell r="Z49">
            <v>1</v>
          </cell>
          <cell r="AA49" t="str">
            <v/>
          </cell>
          <cell r="AB49" t="str">
            <v/>
          </cell>
          <cell r="AC49" t="str">
            <v/>
          </cell>
          <cell r="AD49" t="str">
            <v/>
          </cell>
          <cell r="AE49" t="str">
            <v/>
          </cell>
          <cell r="AG49">
            <v>36748</v>
          </cell>
          <cell r="AI49">
            <v>38231</v>
          </cell>
          <cell r="AJ49">
            <v>38960</v>
          </cell>
          <cell r="AK49" t="str">
            <v>中村　和夫</v>
          </cell>
          <cell r="AN49">
            <v>192000</v>
          </cell>
          <cell r="BF49">
            <v>192000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416000</v>
          </cell>
          <cell r="CG49">
            <v>208000</v>
          </cell>
          <cell r="CL49" t="str">
            <v/>
          </cell>
          <cell r="CM49">
            <v>38257</v>
          </cell>
          <cell r="CN49" t="str">
            <v>有</v>
          </cell>
          <cell r="CO49">
            <v>38231</v>
          </cell>
          <cell r="CP49">
            <v>38256</v>
          </cell>
          <cell r="CQ49">
            <v>30</v>
          </cell>
          <cell r="CR49">
            <v>26</v>
          </cell>
          <cell r="CS49">
            <v>166400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K49" t="str">
            <v>OK</v>
          </cell>
          <cell r="DL49" t="str">
            <v>OK</v>
          </cell>
          <cell r="DM49" t="str">
            <v>OK</v>
          </cell>
          <cell r="DN49" t="str">
            <v>OK</v>
          </cell>
          <cell r="DO49" t="str">
            <v>OK</v>
          </cell>
          <cell r="DP49" t="str">
            <v>OK</v>
          </cell>
          <cell r="DR49" t="str">
            <v>OK</v>
          </cell>
          <cell r="DS49" t="str">
            <v>OK</v>
          </cell>
          <cell r="DU49" t="str">
            <v>OK</v>
          </cell>
          <cell r="DV49" t="str">
            <v>OK</v>
          </cell>
          <cell r="DW49" t="str">
            <v>OK</v>
          </cell>
          <cell r="DX49" t="str">
            <v>OK</v>
          </cell>
          <cell r="DZ49" t="str">
            <v>OK</v>
          </cell>
          <cell r="EA49" t="str">
            <v>OK</v>
          </cell>
          <cell r="EC49">
            <v>38257</v>
          </cell>
          <cell r="ED49">
            <v>38260</v>
          </cell>
          <cell r="EE49">
            <v>30</v>
          </cell>
          <cell r="EF49">
            <v>4</v>
          </cell>
          <cell r="EG49">
            <v>25600</v>
          </cell>
          <cell r="EH49">
            <v>0</v>
          </cell>
          <cell r="EI49">
            <v>0</v>
          </cell>
          <cell r="EJ49">
            <v>0</v>
          </cell>
          <cell r="EK49">
            <v>0</v>
          </cell>
          <cell r="EL49">
            <v>0</v>
          </cell>
          <cell r="EM49">
            <v>0</v>
          </cell>
          <cell r="EN49" t="str">
            <v/>
          </cell>
          <cell r="EO49" t="str">
            <v/>
          </cell>
          <cell r="EP49">
            <v>0</v>
          </cell>
          <cell r="EQ49">
            <v>0</v>
          </cell>
          <cell r="ER49">
            <v>0</v>
          </cell>
          <cell r="ES49">
            <v>0</v>
          </cell>
          <cell r="ET49">
            <v>0</v>
          </cell>
          <cell r="EU49">
            <v>0</v>
          </cell>
          <cell r="EV49">
            <v>0</v>
          </cell>
          <cell r="EW49">
            <v>0</v>
          </cell>
          <cell r="EX49">
            <v>25600</v>
          </cell>
          <cell r="EY49">
            <v>0</v>
          </cell>
          <cell r="EZ49">
            <v>192000</v>
          </cell>
          <cell r="FA49">
            <v>0</v>
          </cell>
          <cell r="FB49">
            <v>192000</v>
          </cell>
        </row>
        <row r="50">
          <cell r="A50">
            <v>4674</v>
          </cell>
          <cell r="B50">
            <v>56</v>
          </cell>
          <cell r="C50" t="str">
            <v>F-11</v>
          </cell>
          <cell r="D50">
            <v>53011</v>
          </cell>
          <cell r="E50" t="str">
            <v>フロンティア芝浦</v>
          </cell>
          <cell r="F50">
            <v>0</v>
          </cell>
          <cell r="G50">
            <v>601</v>
          </cell>
          <cell r="I50" t="str">
            <v>東京都</v>
          </cell>
          <cell r="J50" t="str">
            <v>都心主要5区</v>
          </cell>
          <cell r="Q50">
            <v>62.9</v>
          </cell>
          <cell r="R50">
            <v>19.03</v>
          </cell>
          <cell r="S50" t="str">
            <v>1DK</v>
          </cell>
          <cell r="U50" t="str">
            <v>住居</v>
          </cell>
          <cell r="V50" t="str">
            <v>Family</v>
          </cell>
          <cell r="X50">
            <v>1</v>
          </cell>
          <cell r="Y50" t="str">
            <v/>
          </cell>
          <cell r="Z50">
            <v>1</v>
          </cell>
          <cell r="AA50" t="str">
            <v/>
          </cell>
          <cell r="AB50" t="str">
            <v/>
          </cell>
          <cell r="AC50" t="str">
            <v/>
          </cell>
          <cell r="AD50" t="str">
            <v/>
          </cell>
          <cell r="AE50" t="str">
            <v/>
          </cell>
          <cell r="AG50">
            <v>37128</v>
          </cell>
          <cell r="AI50">
            <v>37865</v>
          </cell>
          <cell r="AJ50">
            <v>38595</v>
          </cell>
          <cell r="AK50" t="str">
            <v>高見沢　孝雄</v>
          </cell>
          <cell r="AN50">
            <v>199000</v>
          </cell>
          <cell r="BF50">
            <v>199000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398000</v>
          </cell>
          <cell r="CG50">
            <v>398000</v>
          </cell>
          <cell r="CL50" t="str">
            <v/>
          </cell>
          <cell r="CM50">
            <v>38257</v>
          </cell>
          <cell r="CN50" t="str">
            <v>有</v>
          </cell>
          <cell r="CO50">
            <v>38231</v>
          </cell>
          <cell r="CP50">
            <v>38256</v>
          </cell>
          <cell r="CQ50">
            <v>30</v>
          </cell>
          <cell r="CR50">
            <v>26</v>
          </cell>
          <cell r="CS50">
            <v>172467</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K50" t="str">
            <v>OK</v>
          </cell>
          <cell r="DL50" t="str">
            <v>OK</v>
          </cell>
          <cell r="DM50" t="str">
            <v>OK</v>
          </cell>
          <cell r="DN50" t="str">
            <v>OK</v>
          </cell>
          <cell r="DO50" t="str">
            <v>OK</v>
          </cell>
          <cell r="DP50" t="str">
            <v>OK</v>
          </cell>
          <cell r="DR50" t="str">
            <v>OK</v>
          </cell>
          <cell r="DS50" t="str">
            <v>OK</v>
          </cell>
          <cell r="DU50" t="str">
            <v>OK</v>
          </cell>
          <cell r="DV50" t="str">
            <v>OK</v>
          </cell>
          <cell r="DW50" t="str">
            <v>OK</v>
          </cell>
          <cell r="DX50" t="str">
            <v>OK</v>
          </cell>
          <cell r="DZ50" t="str">
            <v>OK</v>
          </cell>
          <cell r="EA50" t="str">
            <v>OK</v>
          </cell>
          <cell r="EC50">
            <v>38257</v>
          </cell>
          <cell r="ED50">
            <v>38260</v>
          </cell>
          <cell r="EE50">
            <v>30</v>
          </cell>
          <cell r="EF50">
            <v>4</v>
          </cell>
          <cell r="EG50">
            <v>26533</v>
          </cell>
          <cell r="EH50">
            <v>0</v>
          </cell>
          <cell r="EI50">
            <v>0</v>
          </cell>
          <cell r="EJ50">
            <v>0</v>
          </cell>
          <cell r="EK50">
            <v>0</v>
          </cell>
          <cell r="EL50">
            <v>0</v>
          </cell>
          <cell r="EM50">
            <v>0</v>
          </cell>
          <cell r="EN50" t="str">
            <v/>
          </cell>
          <cell r="EO50" t="str">
            <v/>
          </cell>
          <cell r="EP50">
            <v>0</v>
          </cell>
          <cell r="EQ50">
            <v>0</v>
          </cell>
          <cell r="ER50">
            <v>0</v>
          </cell>
          <cell r="ES50">
            <v>0</v>
          </cell>
          <cell r="ET50">
            <v>0</v>
          </cell>
          <cell r="EU50">
            <v>0</v>
          </cell>
          <cell r="EV50">
            <v>0</v>
          </cell>
          <cell r="EW50">
            <v>0</v>
          </cell>
          <cell r="EX50">
            <v>26533</v>
          </cell>
          <cell r="EY50">
            <v>0</v>
          </cell>
          <cell r="EZ50">
            <v>199000</v>
          </cell>
          <cell r="FA50">
            <v>0</v>
          </cell>
          <cell r="FB50">
            <v>199000</v>
          </cell>
        </row>
        <row r="51">
          <cell r="A51">
            <v>4675</v>
          </cell>
          <cell r="B51">
            <v>56</v>
          </cell>
          <cell r="C51" t="str">
            <v>F-11</v>
          </cell>
          <cell r="D51">
            <v>53011</v>
          </cell>
          <cell r="E51" t="str">
            <v>フロンティア芝浦</v>
          </cell>
          <cell r="F51">
            <v>0</v>
          </cell>
          <cell r="G51">
            <v>602</v>
          </cell>
          <cell r="I51" t="str">
            <v>東京都</v>
          </cell>
          <cell r="J51" t="str">
            <v>都心主要5区</v>
          </cell>
          <cell r="Q51">
            <v>52.37</v>
          </cell>
          <cell r="R51">
            <v>15.84</v>
          </cell>
          <cell r="S51" t="str">
            <v>1DK</v>
          </cell>
          <cell r="U51" t="str">
            <v>住居</v>
          </cell>
          <cell r="V51" t="str">
            <v>Family</v>
          </cell>
          <cell r="X51">
            <v>1</v>
          </cell>
          <cell r="Y51" t="str">
            <v/>
          </cell>
          <cell r="Z51">
            <v>1</v>
          </cell>
          <cell r="AA51" t="str">
            <v/>
          </cell>
          <cell r="AB51" t="str">
            <v/>
          </cell>
          <cell r="AC51" t="str">
            <v/>
          </cell>
          <cell r="AD51" t="str">
            <v/>
          </cell>
          <cell r="AE51" t="str">
            <v/>
          </cell>
          <cell r="AG51">
            <v>33725</v>
          </cell>
          <cell r="AI51">
            <v>37377</v>
          </cell>
          <cell r="AJ51">
            <v>41029</v>
          </cell>
          <cell r="AK51" t="str">
            <v>東京都港区</v>
          </cell>
          <cell r="AN51">
            <v>164000</v>
          </cell>
          <cell r="BF51">
            <v>164000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CG51">
            <v>406000</v>
          </cell>
          <cell r="CL51" t="str">
            <v/>
          </cell>
          <cell r="CM51">
            <v>38257</v>
          </cell>
          <cell r="CN51" t="str">
            <v>有</v>
          </cell>
          <cell r="CO51">
            <v>38231</v>
          </cell>
          <cell r="CP51">
            <v>38256</v>
          </cell>
          <cell r="CQ51">
            <v>30</v>
          </cell>
          <cell r="CR51">
            <v>26</v>
          </cell>
          <cell r="CS51">
            <v>142133</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K51" t="str">
            <v>OK</v>
          </cell>
          <cell r="DL51" t="str">
            <v>OK</v>
          </cell>
          <cell r="DM51" t="str">
            <v>OK</v>
          </cell>
          <cell r="DN51" t="str">
            <v>OK</v>
          </cell>
          <cell r="DO51" t="str">
            <v>OK</v>
          </cell>
          <cell r="DP51" t="str">
            <v>OK</v>
          </cell>
          <cell r="DR51" t="str">
            <v>OK</v>
          </cell>
          <cell r="DS51" t="str">
            <v>OK</v>
          </cell>
          <cell r="DU51" t="str">
            <v>OK</v>
          </cell>
          <cell r="DV51" t="str">
            <v>OK</v>
          </cell>
          <cell r="DW51" t="str">
            <v>OK</v>
          </cell>
          <cell r="DX51" t="str">
            <v>OK</v>
          </cell>
          <cell r="DZ51" t="str">
            <v>OK</v>
          </cell>
          <cell r="EA51" t="str">
            <v>OK</v>
          </cell>
          <cell r="EC51">
            <v>38257</v>
          </cell>
          <cell r="ED51">
            <v>38260</v>
          </cell>
          <cell r="EE51">
            <v>30</v>
          </cell>
          <cell r="EF51">
            <v>4</v>
          </cell>
          <cell r="EG51">
            <v>21867</v>
          </cell>
          <cell r="EH51">
            <v>0</v>
          </cell>
          <cell r="EI51">
            <v>0</v>
          </cell>
          <cell r="EJ51">
            <v>0</v>
          </cell>
          <cell r="EK51">
            <v>0</v>
          </cell>
          <cell r="EL51">
            <v>0</v>
          </cell>
          <cell r="EM51">
            <v>0</v>
          </cell>
          <cell r="EN51" t="str">
            <v/>
          </cell>
          <cell r="EO51" t="str">
            <v/>
          </cell>
          <cell r="EP51">
            <v>0</v>
          </cell>
          <cell r="EQ51">
            <v>0</v>
          </cell>
          <cell r="ER51">
            <v>0</v>
          </cell>
          <cell r="ES51">
            <v>0</v>
          </cell>
          <cell r="ET51">
            <v>0</v>
          </cell>
          <cell r="EU51">
            <v>0</v>
          </cell>
          <cell r="EV51">
            <v>0</v>
          </cell>
          <cell r="EW51">
            <v>0</v>
          </cell>
          <cell r="EX51">
            <v>21867</v>
          </cell>
          <cell r="EY51">
            <v>0</v>
          </cell>
          <cell r="EZ51">
            <v>164000</v>
          </cell>
          <cell r="FA51">
            <v>0</v>
          </cell>
          <cell r="FB51">
            <v>164000</v>
          </cell>
        </row>
        <row r="52">
          <cell r="A52">
            <v>4676</v>
          </cell>
          <cell r="B52">
            <v>56</v>
          </cell>
          <cell r="C52" t="str">
            <v>F-11</v>
          </cell>
          <cell r="D52">
            <v>53011</v>
          </cell>
          <cell r="E52" t="str">
            <v>フロンティア芝浦</v>
          </cell>
          <cell r="F52">
            <v>0</v>
          </cell>
          <cell r="G52">
            <v>603</v>
          </cell>
          <cell r="I52" t="str">
            <v>東京都</v>
          </cell>
          <cell r="J52" t="str">
            <v>都心主要5区</v>
          </cell>
          <cell r="Q52">
            <v>61.6</v>
          </cell>
          <cell r="R52">
            <v>18.63</v>
          </cell>
          <cell r="S52" t="str">
            <v>1DK</v>
          </cell>
          <cell r="U52" t="str">
            <v>住居</v>
          </cell>
          <cell r="V52" t="str">
            <v>Family</v>
          </cell>
          <cell r="X52">
            <v>1</v>
          </cell>
          <cell r="Y52" t="str">
            <v/>
          </cell>
          <cell r="Z52">
            <v>1</v>
          </cell>
          <cell r="AA52" t="str">
            <v/>
          </cell>
          <cell r="AB52" t="str">
            <v/>
          </cell>
          <cell r="AC52" t="str">
            <v/>
          </cell>
          <cell r="AD52" t="str">
            <v/>
          </cell>
          <cell r="AE52" t="str">
            <v/>
          </cell>
          <cell r="AG52">
            <v>37513</v>
          </cell>
          <cell r="AI52">
            <v>37513</v>
          </cell>
          <cell r="AJ52">
            <v>38260</v>
          </cell>
          <cell r="AK52" t="str">
            <v>カネボウブティック㈱</v>
          </cell>
          <cell r="AL52">
            <v>38248</v>
          </cell>
          <cell r="AN52">
            <v>181000</v>
          </cell>
          <cell r="BF52">
            <v>108600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362000</v>
          </cell>
          <cell r="CG52">
            <v>362000</v>
          </cell>
          <cell r="CL52" t="str">
            <v/>
          </cell>
          <cell r="CM52">
            <v>38257</v>
          </cell>
          <cell r="CO52">
            <v>38231</v>
          </cell>
          <cell r="CP52">
            <v>38248</v>
          </cell>
          <cell r="CQ52">
            <v>18</v>
          </cell>
          <cell r="CR52">
            <v>18</v>
          </cell>
          <cell r="CS52">
            <v>108600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K52" t="str">
            <v>OK</v>
          </cell>
          <cell r="DL52" t="str">
            <v>OK</v>
          </cell>
          <cell r="DM52" t="str">
            <v>OK</v>
          </cell>
          <cell r="DN52" t="str">
            <v>OK</v>
          </cell>
          <cell r="DO52" t="str">
            <v>OK</v>
          </cell>
          <cell r="DP52" t="str">
            <v>OK</v>
          </cell>
          <cell r="DR52" t="str">
            <v>OK</v>
          </cell>
          <cell r="DS52" t="str">
            <v>OK</v>
          </cell>
          <cell r="DU52" t="str">
            <v>OK</v>
          </cell>
          <cell r="DV52" t="str">
            <v/>
          </cell>
          <cell r="DW52" t="str">
            <v>OK</v>
          </cell>
          <cell r="DX52" t="str">
            <v>OK</v>
          </cell>
          <cell r="DZ52" t="str">
            <v>OK</v>
          </cell>
          <cell r="EA52" t="str">
            <v>OK</v>
          </cell>
          <cell r="EE52">
            <v>18</v>
          </cell>
          <cell r="EF52">
            <v>0</v>
          </cell>
          <cell r="EG52">
            <v>0</v>
          </cell>
          <cell r="EH52">
            <v>0</v>
          </cell>
          <cell r="EI52">
            <v>0</v>
          </cell>
          <cell r="EJ52">
            <v>0</v>
          </cell>
          <cell r="EK52">
            <v>0</v>
          </cell>
          <cell r="EL52">
            <v>0</v>
          </cell>
          <cell r="EM52">
            <v>0</v>
          </cell>
          <cell r="EN52" t="str">
            <v/>
          </cell>
          <cell r="EO52" t="str">
            <v/>
          </cell>
          <cell r="EP52">
            <v>0</v>
          </cell>
          <cell r="EQ52">
            <v>0</v>
          </cell>
          <cell r="ER52">
            <v>0</v>
          </cell>
          <cell r="ES52">
            <v>0</v>
          </cell>
          <cell r="ET52">
            <v>0</v>
          </cell>
          <cell r="EU52">
            <v>0</v>
          </cell>
          <cell r="EV52">
            <v>0</v>
          </cell>
          <cell r="EW52">
            <v>0</v>
          </cell>
          <cell r="EX52">
            <v>0</v>
          </cell>
          <cell r="EY52">
            <v>0</v>
          </cell>
          <cell r="EZ52">
            <v>0</v>
          </cell>
          <cell r="FA52">
            <v>0</v>
          </cell>
          <cell r="FB52">
            <v>0</v>
          </cell>
        </row>
        <row r="53">
          <cell r="A53">
            <v>4677</v>
          </cell>
          <cell r="B53">
            <v>56</v>
          </cell>
          <cell r="C53" t="str">
            <v>F-11</v>
          </cell>
          <cell r="D53">
            <v>53011</v>
          </cell>
          <cell r="E53" t="str">
            <v>フロンティア芝浦</v>
          </cell>
          <cell r="F53">
            <v>0</v>
          </cell>
          <cell r="G53">
            <v>604</v>
          </cell>
          <cell r="I53" t="str">
            <v>東京都</v>
          </cell>
          <cell r="J53" t="str">
            <v>都心主要5区</v>
          </cell>
          <cell r="Q53">
            <v>53.06</v>
          </cell>
          <cell r="R53">
            <v>16.05</v>
          </cell>
          <cell r="S53" t="str">
            <v>1DK</v>
          </cell>
          <cell r="U53" t="str">
            <v>住居</v>
          </cell>
          <cell r="V53" t="str">
            <v>Family</v>
          </cell>
          <cell r="X53">
            <v>1</v>
          </cell>
          <cell r="Y53" t="str">
            <v/>
          </cell>
          <cell r="Z53">
            <v>1</v>
          </cell>
          <cell r="AA53" t="str">
            <v/>
          </cell>
          <cell r="AB53" t="str">
            <v/>
          </cell>
          <cell r="AC53" t="str">
            <v/>
          </cell>
          <cell r="AD53" t="str">
            <v/>
          </cell>
          <cell r="AE53" t="str">
            <v/>
          </cell>
          <cell r="AG53">
            <v>35683</v>
          </cell>
          <cell r="AI53">
            <v>37895</v>
          </cell>
          <cell r="AJ53">
            <v>38625</v>
          </cell>
          <cell r="AK53" t="str">
            <v>小曽納　真理</v>
          </cell>
          <cell r="AN53">
            <v>172000</v>
          </cell>
          <cell r="BF53">
            <v>172000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344000</v>
          </cell>
          <cell r="CG53">
            <v>344000</v>
          </cell>
          <cell r="CL53" t="str">
            <v/>
          </cell>
          <cell r="CM53">
            <v>38257</v>
          </cell>
          <cell r="CN53" t="str">
            <v>有</v>
          </cell>
          <cell r="CO53">
            <v>38231</v>
          </cell>
          <cell r="CP53">
            <v>38256</v>
          </cell>
          <cell r="CQ53">
            <v>30</v>
          </cell>
          <cell r="CR53">
            <v>26</v>
          </cell>
          <cell r="CS53">
            <v>149067</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K53" t="str">
            <v>OK</v>
          </cell>
          <cell r="DL53" t="str">
            <v>OK</v>
          </cell>
          <cell r="DM53" t="str">
            <v>OK</v>
          </cell>
          <cell r="DN53" t="str">
            <v>OK</v>
          </cell>
          <cell r="DO53" t="str">
            <v>OK</v>
          </cell>
          <cell r="DP53" t="str">
            <v>OK</v>
          </cell>
          <cell r="DR53" t="str">
            <v>OK</v>
          </cell>
          <cell r="DS53" t="str">
            <v>OK</v>
          </cell>
          <cell r="DU53" t="str">
            <v>OK</v>
          </cell>
          <cell r="DV53" t="str">
            <v>OK</v>
          </cell>
          <cell r="DW53" t="str">
            <v>OK</v>
          </cell>
          <cell r="DX53" t="str">
            <v>OK</v>
          </cell>
          <cell r="DZ53" t="str">
            <v>OK</v>
          </cell>
          <cell r="EA53" t="str">
            <v>OK</v>
          </cell>
          <cell r="EC53">
            <v>38257</v>
          </cell>
          <cell r="ED53">
            <v>38260</v>
          </cell>
          <cell r="EE53">
            <v>30</v>
          </cell>
          <cell r="EF53">
            <v>4</v>
          </cell>
          <cell r="EG53">
            <v>22933</v>
          </cell>
          <cell r="EH53">
            <v>0</v>
          </cell>
          <cell r="EI53">
            <v>0</v>
          </cell>
          <cell r="EJ53">
            <v>0</v>
          </cell>
          <cell r="EK53">
            <v>0</v>
          </cell>
          <cell r="EL53">
            <v>0</v>
          </cell>
          <cell r="EM53">
            <v>0</v>
          </cell>
          <cell r="EN53" t="str">
            <v/>
          </cell>
          <cell r="EO53" t="str">
            <v/>
          </cell>
          <cell r="EP53">
            <v>0</v>
          </cell>
          <cell r="EQ53">
            <v>0</v>
          </cell>
          <cell r="ER53">
            <v>0</v>
          </cell>
          <cell r="ES53">
            <v>0</v>
          </cell>
          <cell r="ET53">
            <v>0</v>
          </cell>
          <cell r="EU53">
            <v>0</v>
          </cell>
          <cell r="EV53">
            <v>0</v>
          </cell>
          <cell r="EW53">
            <v>0</v>
          </cell>
          <cell r="EX53">
            <v>22933</v>
          </cell>
          <cell r="EY53">
            <v>0</v>
          </cell>
          <cell r="EZ53">
            <v>172000</v>
          </cell>
          <cell r="FA53">
            <v>0</v>
          </cell>
          <cell r="FB53">
            <v>172000</v>
          </cell>
        </row>
        <row r="54">
          <cell r="A54">
            <v>4678</v>
          </cell>
          <cell r="B54">
            <v>56</v>
          </cell>
          <cell r="C54" t="str">
            <v>F-11</v>
          </cell>
          <cell r="D54">
            <v>53011</v>
          </cell>
          <cell r="E54" t="str">
            <v>フロンティア芝浦</v>
          </cell>
          <cell r="F54">
            <v>0</v>
          </cell>
          <cell r="G54">
            <v>605</v>
          </cell>
          <cell r="I54" t="str">
            <v>東京都</v>
          </cell>
          <cell r="J54" t="str">
            <v>都心主要5区</v>
          </cell>
          <cell r="Q54">
            <v>52.37</v>
          </cell>
          <cell r="R54">
            <v>15.84</v>
          </cell>
          <cell r="S54" t="str">
            <v>1R</v>
          </cell>
          <cell r="U54" t="str">
            <v>住居</v>
          </cell>
          <cell r="V54" t="str">
            <v>Family</v>
          </cell>
          <cell r="X54">
            <v>1</v>
          </cell>
          <cell r="Y54" t="str">
            <v/>
          </cell>
          <cell r="Z54">
            <v>1</v>
          </cell>
          <cell r="AA54" t="str">
            <v/>
          </cell>
          <cell r="AB54" t="str">
            <v/>
          </cell>
          <cell r="AC54" t="str">
            <v/>
          </cell>
          <cell r="AD54" t="str">
            <v/>
          </cell>
          <cell r="AE54" t="str">
            <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CG54">
            <v>340000</v>
          </cell>
          <cell r="CL54" t="str">
            <v/>
          </cell>
          <cell r="CM54">
            <v>38257</v>
          </cell>
          <cell r="CN54" t="str">
            <v>有</v>
          </cell>
          <cell r="CO54">
            <v>38231</v>
          </cell>
          <cell r="CP54">
            <v>38256</v>
          </cell>
          <cell r="CQ54">
            <v>30</v>
          </cell>
          <cell r="CR54">
            <v>26</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K54" t="str">
            <v>OK</v>
          </cell>
          <cell r="DL54" t="str">
            <v>OK</v>
          </cell>
          <cell r="DM54" t="str">
            <v>OK</v>
          </cell>
          <cell r="DN54" t="str">
            <v>OK</v>
          </cell>
          <cell r="DO54" t="str">
            <v>OK</v>
          </cell>
          <cell r="DP54" t="str">
            <v>OK</v>
          </cell>
          <cell r="DR54" t="str">
            <v>OK</v>
          </cell>
          <cell r="DS54" t="str">
            <v>OK</v>
          </cell>
          <cell r="DU54" t="str">
            <v>OK</v>
          </cell>
          <cell r="DV54" t="str">
            <v>OK</v>
          </cell>
          <cell r="DW54" t="str">
            <v>OK</v>
          </cell>
          <cell r="DX54" t="str">
            <v>OK</v>
          </cell>
          <cell r="DZ54" t="str">
            <v>OK</v>
          </cell>
          <cell r="EA54" t="str">
            <v>OK</v>
          </cell>
          <cell r="EC54">
            <v>38257</v>
          </cell>
          <cell r="ED54">
            <v>38260</v>
          </cell>
          <cell r="EE54">
            <v>30</v>
          </cell>
          <cell r="EF54">
            <v>4</v>
          </cell>
          <cell r="EG54">
            <v>0</v>
          </cell>
          <cell r="EH54">
            <v>0</v>
          </cell>
          <cell r="EI54">
            <v>0</v>
          </cell>
          <cell r="EJ54">
            <v>0</v>
          </cell>
          <cell r="EK54">
            <v>0</v>
          </cell>
          <cell r="EL54">
            <v>0</v>
          </cell>
          <cell r="EM54">
            <v>0</v>
          </cell>
          <cell r="EN54" t="str">
            <v/>
          </cell>
          <cell r="EO54" t="str">
            <v/>
          </cell>
          <cell r="EP54">
            <v>0</v>
          </cell>
          <cell r="EQ54">
            <v>0</v>
          </cell>
          <cell r="ER54">
            <v>0</v>
          </cell>
          <cell r="ES54">
            <v>0</v>
          </cell>
          <cell r="ET54">
            <v>0</v>
          </cell>
          <cell r="EU54">
            <v>0</v>
          </cell>
          <cell r="EV54">
            <v>0</v>
          </cell>
          <cell r="EW54">
            <v>0</v>
          </cell>
          <cell r="EX54">
            <v>0</v>
          </cell>
          <cell r="EY54">
            <v>0</v>
          </cell>
          <cell r="EZ54">
            <v>0</v>
          </cell>
          <cell r="FA54">
            <v>0</v>
          </cell>
          <cell r="FB54">
            <v>0</v>
          </cell>
        </row>
        <row r="55">
          <cell r="A55">
            <v>4679</v>
          </cell>
          <cell r="B55">
            <v>56</v>
          </cell>
          <cell r="C55" t="str">
            <v>F-11</v>
          </cell>
          <cell r="D55">
            <v>53011</v>
          </cell>
          <cell r="E55" t="str">
            <v>フロンティア芝浦</v>
          </cell>
          <cell r="F55">
            <v>0</v>
          </cell>
          <cell r="G55">
            <v>606</v>
          </cell>
          <cell r="I55" t="str">
            <v>東京都</v>
          </cell>
          <cell r="J55" t="str">
            <v>都心主要5区</v>
          </cell>
          <cell r="Q55">
            <v>52.37</v>
          </cell>
          <cell r="R55">
            <v>15.84</v>
          </cell>
          <cell r="S55" t="str">
            <v>1R</v>
          </cell>
          <cell r="U55" t="str">
            <v>住居</v>
          </cell>
          <cell r="V55" t="str">
            <v>Family</v>
          </cell>
          <cell r="X55">
            <v>1</v>
          </cell>
          <cell r="Y55" t="str">
            <v/>
          </cell>
          <cell r="Z55">
            <v>1</v>
          </cell>
          <cell r="AA55" t="str">
            <v/>
          </cell>
          <cell r="AB55" t="str">
            <v/>
          </cell>
          <cell r="AC55" t="str">
            <v/>
          </cell>
          <cell r="AD55" t="str">
            <v/>
          </cell>
          <cell r="AE55" t="str">
            <v/>
          </cell>
          <cell r="AG55">
            <v>37330</v>
          </cell>
          <cell r="AI55">
            <v>38078</v>
          </cell>
          <cell r="AJ55">
            <v>38807</v>
          </cell>
          <cell r="AK55" t="str">
            <v>東海汽船㈱</v>
          </cell>
          <cell r="AN55">
            <v>164000</v>
          </cell>
          <cell r="BF55">
            <v>164000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328000</v>
          </cell>
          <cell r="CG55">
            <v>328000</v>
          </cell>
          <cell r="CL55" t="str">
            <v/>
          </cell>
          <cell r="CM55">
            <v>38257</v>
          </cell>
          <cell r="CN55" t="str">
            <v>有</v>
          </cell>
          <cell r="CO55">
            <v>38231</v>
          </cell>
          <cell r="CP55">
            <v>38256</v>
          </cell>
          <cell r="CQ55">
            <v>30</v>
          </cell>
          <cell r="CR55">
            <v>26</v>
          </cell>
          <cell r="CS55">
            <v>142133</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K55" t="str">
            <v>OK</v>
          </cell>
          <cell r="DL55" t="str">
            <v>OK</v>
          </cell>
          <cell r="DM55" t="str">
            <v>OK</v>
          </cell>
          <cell r="DN55" t="str">
            <v>OK</v>
          </cell>
          <cell r="DO55" t="str">
            <v>OK</v>
          </cell>
          <cell r="DP55" t="str">
            <v>OK</v>
          </cell>
          <cell r="DR55" t="str">
            <v>OK</v>
          </cell>
          <cell r="DS55" t="str">
            <v>OK</v>
          </cell>
          <cell r="DU55" t="str">
            <v>OK</v>
          </cell>
          <cell r="DV55" t="str">
            <v>OK</v>
          </cell>
          <cell r="DW55" t="str">
            <v>OK</v>
          </cell>
          <cell r="DX55" t="str">
            <v>OK</v>
          </cell>
          <cell r="DZ55" t="str">
            <v>OK</v>
          </cell>
          <cell r="EA55" t="str">
            <v>OK</v>
          </cell>
          <cell r="EC55">
            <v>38257</v>
          </cell>
          <cell r="ED55">
            <v>38260</v>
          </cell>
          <cell r="EE55">
            <v>30</v>
          </cell>
          <cell r="EF55">
            <v>4</v>
          </cell>
          <cell r="EG55">
            <v>21867</v>
          </cell>
          <cell r="EH55">
            <v>0</v>
          </cell>
          <cell r="EI55">
            <v>0</v>
          </cell>
          <cell r="EJ55">
            <v>0</v>
          </cell>
          <cell r="EK55">
            <v>0</v>
          </cell>
          <cell r="EL55">
            <v>0</v>
          </cell>
          <cell r="EM55">
            <v>0</v>
          </cell>
          <cell r="EN55" t="str">
            <v/>
          </cell>
          <cell r="EO55" t="str">
            <v/>
          </cell>
          <cell r="EP55">
            <v>0</v>
          </cell>
          <cell r="EQ55">
            <v>0</v>
          </cell>
          <cell r="ER55">
            <v>0</v>
          </cell>
          <cell r="ES55">
            <v>0</v>
          </cell>
          <cell r="ET55">
            <v>0</v>
          </cell>
          <cell r="EU55">
            <v>0</v>
          </cell>
          <cell r="EV55">
            <v>0</v>
          </cell>
          <cell r="EW55">
            <v>0</v>
          </cell>
          <cell r="EX55">
            <v>21867</v>
          </cell>
          <cell r="EY55">
            <v>0</v>
          </cell>
          <cell r="EZ55">
            <v>164000</v>
          </cell>
          <cell r="FA55">
            <v>0</v>
          </cell>
          <cell r="FB55">
            <v>164000</v>
          </cell>
        </row>
        <row r="56">
          <cell r="A56">
            <v>4680</v>
          </cell>
          <cell r="B56">
            <v>56</v>
          </cell>
          <cell r="C56" t="str">
            <v>F-11</v>
          </cell>
          <cell r="D56">
            <v>53011</v>
          </cell>
          <cell r="E56" t="str">
            <v>フロンティア芝浦</v>
          </cell>
          <cell r="F56">
            <v>0</v>
          </cell>
          <cell r="G56">
            <v>607</v>
          </cell>
          <cell r="I56" t="str">
            <v>東京都</v>
          </cell>
          <cell r="J56" t="str">
            <v>都心主要5区</v>
          </cell>
          <cell r="Q56">
            <v>52.37</v>
          </cell>
          <cell r="R56">
            <v>15.84</v>
          </cell>
          <cell r="S56" t="str">
            <v>1DK</v>
          </cell>
          <cell r="U56" t="str">
            <v>住居</v>
          </cell>
          <cell r="V56" t="str">
            <v>Family</v>
          </cell>
          <cell r="X56">
            <v>1</v>
          </cell>
          <cell r="Y56" t="str">
            <v/>
          </cell>
          <cell r="Z56">
            <v>1</v>
          </cell>
          <cell r="AA56" t="str">
            <v/>
          </cell>
          <cell r="AB56" t="str">
            <v/>
          </cell>
          <cell r="AC56" t="str">
            <v/>
          </cell>
          <cell r="AD56" t="str">
            <v/>
          </cell>
          <cell r="AE56" t="str">
            <v/>
          </cell>
          <cell r="AG56">
            <v>36631</v>
          </cell>
          <cell r="AI56">
            <v>38108</v>
          </cell>
          <cell r="AJ56">
            <v>38837</v>
          </cell>
          <cell r="AK56" t="str">
            <v>藤本　昌三</v>
          </cell>
          <cell r="AN56">
            <v>165000</v>
          </cell>
          <cell r="BF56">
            <v>165000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330000</v>
          </cell>
          <cell r="CG56">
            <v>346000</v>
          </cell>
          <cell r="CL56" t="str">
            <v/>
          </cell>
          <cell r="CM56">
            <v>38257</v>
          </cell>
          <cell r="CN56" t="str">
            <v>有</v>
          </cell>
          <cell r="CO56">
            <v>38231</v>
          </cell>
          <cell r="CP56">
            <v>38256</v>
          </cell>
          <cell r="CQ56">
            <v>30</v>
          </cell>
          <cell r="CR56">
            <v>26</v>
          </cell>
          <cell r="CS56">
            <v>143000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K56" t="str">
            <v>OK</v>
          </cell>
          <cell r="DL56" t="str">
            <v>OK</v>
          </cell>
          <cell r="DM56" t="str">
            <v>OK</v>
          </cell>
          <cell r="DN56" t="str">
            <v>OK</v>
          </cell>
          <cell r="DO56" t="str">
            <v>OK</v>
          </cell>
          <cell r="DP56" t="str">
            <v>OK</v>
          </cell>
          <cell r="DR56" t="str">
            <v>OK</v>
          </cell>
          <cell r="DS56" t="str">
            <v>OK</v>
          </cell>
          <cell r="DU56" t="str">
            <v>OK</v>
          </cell>
          <cell r="DV56" t="str">
            <v>OK</v>
          </cell>
          <cell r="DW56" t="str">
            <v>OK</v>
          </cell>
          <cell r="DX56" t="str">
            <v>OK</v>
          </cell>
          <cell r="DZ56" t="str">
            <v>OK</v>
          </cell>
          <cell r="EA56" t="str">
            <v>OK</v>
          </cell>
          <cell r="EC56">
            <v>38257</v>
          </cell>
          <cell r="ED56">
            <v>38260</v>
          </cell>
          <cell r="EE56">
            <v>30</v>
          </cell>
          <cell r="EF56">
            <v>4</v>
          </cell>
          <cell r="EG56">
            <v>22000</v>
          </cell>
          <cell r="EH56">
            <v>0</v>
          </cell>
          <cell r="EI56">
            <v>0</v>
          </cell>
          <cell r="EJ56">
            <v>0</v>
          </cell>
          <cell r="EK56">
            <v>0</v>
          </cell>
          <cell r="EL56">
            <v>0</v>
          </cell>
          <cell r="EM56">
            <v>0</v>
          </cell>
          <cell r="EN56" t="str">
            <v/>
          </cell>
          <cell r="EO56" t="str">
            <v/>
          </cell>
          <cell r="EP56">
            <v>0</v>
          </cell>
          <cell r="EQ56">
            <v>0</v>
          </cell>
          <cell r="ER56">
            <v>0</v>
          </cell>
          <cell r="ES56">
            <v>0</v>
          </cell>
          <cell r="ET56">
            <v>0</v>
          </cell>
          <cell r="EU56">
            <v>0</v>
          </cell>
          <cell r="EV56">
            <v>0</v>
          </cell>
          <cell r="EW56">
            <v>0</v>
          </cell>
          <cell r="EX56">
            <v>22000</v>
          </cell>
          <cell r="EY56">
            <v>0</v>
          </cell>
          <cell r="EZ56">
            <v>165000</v>
          </cell>
          <cell r="FA56">
            <v>0</v>
          </cell>
          <cell r="FB56">
            <v>165000</v>
          </cell>
        </row>
        <row r="57">
          <cell r="A57">
            <v>4681</v>
          </cell>
          <cell r="B57">
            <v>56</v>
          </cell>
          <cell r="C57" t="str">
            <v>F-11</v>
          </cell>
          <cell r="D57">
            <v>53011</v>
          </cell>
          <cell r="E57" t="str">
            <v>フロンティア芝浦</v>
          </cell>
          <cell r="F57">
            <v>0</v>
          </cell>
          <cell r="G57">
            <v>608</v>
          </cell>
          <cell r="I57" t="str">
            <v>東京都</v>
          </cell>
          <cell r="J57" t="str">
            <v>都心主要5区</v>
          </cell>
          <cell r="Q57">
            <v>52.37</v>
          </cell>
          <cell r="R57">
            <v>15.84</v>
          </cell>
          <cell r="S57" t="str">
            <v>1DK</v>
          </cell>
          <cell r="U57" t="str">
            <v>住居</v>
          </cell>
          <cell r="V57" t="str">
            <v>Family</v>
          </cell>
          <cell r="X57">
            <v>1</v>
          </cell>
          <cell r="Y57" t="str">
            <v/>
          </cell>
          <cell r="Z57">
            <v>1</v>
          </cell>
          <cell r="AA57" t="str">
            <v/>
          </cell>
          <cell r="AB57" t="str">
            <v/>
          </cell>
          <cell r="AC57" t="str">
            <v/>
          </cell>
          <cell r="AD57" t="str">
            <v/>
          </cell>
          <cell r="AE57" t="str">
            <v/>
          </cell>
          <cell r="AG57">
            <v>38094</v>
          </cell>
          <cell r="AI57">
            <v>38094</v>
          </cell>
          <cell r="AJ57">
            <v>38837</v>
          </cell>
          <cell r="AK57" t="str">
            <v>岡部　幸男</v>
          </cell>
          <cell r="AN57">
            <v>164000</v>
          </cell>
          <cell r="BF57">
            <v>164000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328000</v>
          </cell>
          <cell r="CG57" t="str">
            <v>-</v>
          </cell>
          <cell r="CL57" t="str">
            <v/>
          </cell>
          <cell r="CM57">
            <v>38257</v>
          </cell>
          <cell r="CN57" t="str">
            <v>有</v>
          </cell>
          <cell r="CO57">
            <v>38231</v>
          </cell>
          <cell r="CP57">
            <v>38256</v>
          </cell>
          <cell r="CQ57">
            <v>30</v>
          </cell>
          <cell r="CR57">
            <v>26</v>
          </cell>
          <cell r="CS57">
            <v>142133</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K57" t="str">
            <v>OK</v>
          </cell>
          <cell r="DL57" t="str">
            <v>OK</v>
          </cell>
          <cell r="DM57" t="str">
            <v>OK</v>
          </cell>
          <cell r="DN57" t="str">
            <v>OK</v>
          </cell>
          <cell r="DO57" t="str">
            <v>OK</v>
          </cell>
          <cell r="DP57" t="str">
            <v>OK</v>
          </cell>
          <cell r="DR57" t="str">
            <v>OK</v>
          </cell>
          <cell r="DS57" t="str">
            <v>OK</v>
          </cell>
          <cell r="DU57" t="str">
            <v>OK</v>
          </cell>
          <cell r="DV57" t="str">
            <v>OK</v>
          </cell>
          <cell r="DW57" t="str">
            <v>OK</v>
          </cell>
          <cell r="DX57" t="str">
            <v>OK</v>
          </cell>
          <cell r="DZ57" t="str">
            <v>OK</v>
          </cell>
          <cell r="EA57" t="str">
            <v>OK</v>
          </cell>
          <cell r="EC57">
            <v>38257</v>
          </cell>
          <cell r="ED57">
            <v>38260</v>
          </cell>
          <cell r="EE57">
            <v>30</v>
          </cell>
          <cell r="EF57">
            <v>4</v>
          </cell>
          <cell r="EG57">
            <v>21867</v>
          </cell>
          <cell r="EH57">
            <v>0</v>
          </cell>
          <cell r="EI57">
            <v>0</v>
          </cell>
          <cell r="EJ57">
            <v>0</v>
          </cell>
          <cell r="EK57">
            <v>0</v>
          </cell>
          <cell r="EL57">
            <v>0</v>
          </cell>
          <cell r="EM57">
            <v>0</v>
          </cell>
          <cell r="EN57" t="str">
            <v/>
          </cell>
          <cell r="EO57" t="str">
            <v/>
          </cell>
          <cell r="EP57">
            <v>0</v>
          </cell>
          <cell r="EQ57">
            <v>0</v>
          </cell>
          <cell r="ER57">
            <v>0</v>
          </cell>
          <cell r="ES57">
            <v>0</v>
          </cell>
          <cell r="ET57">
            <v>0</v>
          </cell>
          <cell r="EU57">
            <v>0</v>
          </cell>
          <cell r="EV57">
            <v>0</v>
          </cell>
          <cell r="EW57">
            <v>0</v>
          </cell>
          <cell r="EX57">
            <v>21867</v>
          </cell>
          <cell r="EY57">
            <v>0</v>
          </cell>
          <cell r="EZ57">
            <v>164000</v>
          </cell>
          <cell r="FA57">
            <v>0</v>
          </cell>
          <cell r="FB57">
            <v>164000</v>
          </cell>
        </row>
        <row r="58">
          <cell r="A58">
            <v>4682</v>
          </cell>
          <cell r="B58">
            <v>56</v>
          </cell>
          <cell r="C58" t="str">
            <v>F-11</v>
          </cell>
          <cell r="D58">
            <v>53011</v>
          </cell>
          <cell r="E58" t="str">
            <v>フロンティア芝浦</v>
          </cell>
          <cell r="F58">
            <v>0</v>
          </cell>
          <cell r="G58">
            <v>609</v>
          </cell>
          <cell r="I58" t="str">
            <v>東京都</v>
          </cell>
          <cell r="J58" t="str">
            <v>都心主要5区</v>
          </cell>
          <cell r="Q58">
            <v>53.06</v>
          </cell>
          <cell r="R58">
            <v>16.05</v>
          </cell>
          <cell r="S58" t="str">
            <v>1DK</v>
          </cell>
          <cell r="U58" t="str">
            <v>住居</v>
          </cell>
          <cell r="V58" t="str">
            <v>Family</v>
          </cell>
          <cell r="X58">
            <v>1</v>
          </cell>
          <cell r="Y58" t="str">
            <v/>
          </cell>
          <cell r="Z58">
            <v>1</v>
          </cell>
          <cell r="AA58" t="str">
            <v/>
          </cell>
          <cell r="AB58" t="str">
            <v/>
          </cell>
          <cell r="AC58" t="str">
            <v/>
          </cell>
          <cell r="AD58" t="str">
            <v/>
          </cell>
          <cell r="AE58" t="str">
            <v/>
          </cell>
          <cell r="AG58">
            <v>37275</v>
          </cell>
          <cell r="AI58">
            <v>38018</v>
          </cell>
          <cell r="AJ58">
            <v>38748</v>
          </cell>
          <cell r="AK58" t="str">
            <v>ﾊﾞﾙｶｰ･ﾊｲﾊﾟﾌｫｰﾏﾝｽ･ﾎﾟﾘﾏｰｽﾞ㈱</v>
          </cell>
          <cell r="AN58">
            <v>164000</v>
          </cell>
          <cell r="BF58">
            <v>164000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328000</v>
          </cell>
          <cell r="CG58">
            <v>328000</v>
          </cell>
          <cell r="CL58" t="str">
            <v/>
          </cell>
          <cell r="CM58">
            <v>38257</v>
          </cell>
          <cell r="CN58" t="str">
            <v>有</v>
          </cell>
          <cell r="CO58">
            <v>38231</v>
          </cell>
          <cell r="CP58">
            <v>38256</v>
          </cell>
          <cell r="CQ58">
            <v>30</v>
          </cell>
          <cell r="CR58">
            <v>26</v>
          </cell>
          <cell r="CS58">
            <v>142133</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K58" t="str">
            <v>OK</v>
          </cell>
          <cell r="DL58" t="str">
            <v>OK</v>
          </cell>
          <cell r="DM58" t="str">
            <v>OK</v>
          </cell>
          <cell r="DN58" t="str">
            <v>OK</v>
          </cell>
          <cell r="DO58" t="str">
            <v>OK</v>
          </cell>
          <cell r="DP58" t="str">
            <v>OK</v>
          </cell>
          <cell r="DR58" t="str">
            <v>OK</v>
          </cell>
          <cell r="DS58" t="str">
            <v>OK</v>
          </cell>
          <cell r="DU58" t="str">
            <v>OK</v>
          </cell>
          <cell r="DV58" t="str">
            <v>OK</v>
          </cell>
          <cell r="DW58" t="str">
            <v>OK</v>
          </cell>
          <cell r="DX58" t="str">
            <v>OK</v>
          </cell>
          <cell r="DZ58" t="str">
            <v>OK</v>
          </cell>
          <cell r="EA58" t="str">
            <v>OK</v>
          </cell>
          <cell r="EC58">
            <v>38257</v>
          </cell>
          <cell r="ED58">
            <v>38260</v>
          </cell>
          <cell r="EE58">
            <v>30</v>
          </cell>
          <cell r="EF58">
            <v>4</v>
          </cell>
          <cell r="EG58">
            <v>21867</v>
          </cell>
          <cell r="EH58">
            <v>0</v>
          </cell>
          <cell r="EI58">
            <v>0</v>
          </cell>
          <cell r="EJ58">
            <v>0</v>
          </cell>
          <cell r="EK58">
            <v>0</v>
          </cell>
          <cell r="EL58">
            <v>0</v>
          </cell>
          <cell r="EM58">
            <v>0</v>
          </cell>
          <cell r="EN58" t="str">
            <v/>
          </cell>
          <cell r="EO58" t="str">
            <v/>
          </cell>
          <cell r="EP58">
            <v>0</v>
          </cell>
          <cell r="EQ58">
            <v>0</v>
          </cell>
          <cell r="ER58">
            <v>0</v>
          </cell>
          <cell r="ES58">
            <v>0</v>
          </cell>
          <cell r="ET58">
            <v>0</v>
          </cell>
          <cell r="EU58">
            <v>0</v>
          </cell>
          <cell r="EV58">
            <v>0</v>
          </cell>
          <cell r="EW58">
            <v>0</v>
          </cell>
          <cell r="EX58">
            <v>21867</v>
          </cell>
          <cell r="EY58">
            <v>0</v>
          </cell>
          <cell r="EZ58">
            <v>164000</v>
          </cell>
          <cell r="FA58">
            <v>0</v>
          </cell>
          <cell r="FB58">
            <v>164000</v>
          </cell>
        </row>
        <row r="59">
          <cell r="A59">
            <v>4683</v>
          </cell>
          <cell r="B59">
            <v>56</v>
          </cell>
          <cell r="C59" t="str">
            <v>F-11</v>
          </cell>
          <cell r="D59">
            <v>53011</v>
          </cell>
          <cell r="E59" t="str">
            <v>フロンティア芝浦</v>
          </cell>
          <cell r="F59">
            <v>0</v>
          </cell>
          <cell r="G59">
            <v>610</v>
          </cell>
          <cell r="I59" t="str">
            <v>東京都</v>
          </cell>
          <cell r="J59" t="str">
            <v>都心主要5区</v>
          </cell>
          <cell r="Q59">
            <v>52.37</v>
          </cell>
          <cell r="R59">
            <v>15.84</v>
          </cell>
          <cell r="S59" t="str">
            <v>1DK</v>
          </cell>
          <cell r="U59" t="str">
            <v>住居</v>
          </cell>
          <cell r="V59" t="str">
            <v>Family</v>
          </cell>
          <cell r="X59">
            <v>1</v>
          </cell>
          <cell r="Y59" t="str">
            <v/>
          </cell>
          <cell r="Z59">
            <v>1</v>
          </cell>
          <cell r="AA59" t="str">
            <v/>
          </cell>
          <cell r="AB59" t="str">
            <v/>
          </cell>
          <cell r="AC59" t="str">
            <v/>
          </cell>
          <cell r="AD59" t="str">
            <v/>
          </cell>
          <cell r="AE59" t="str">
            <v/>
          </cell>
          <cell r="AG59">
            <v>37704</v>
          </cell>
          <cell r="AI59">
            <v>37704</v>
          </cell>
          <cell r="AJ59">
            <v>38442</v>
          </cell>
          <cell r="AK59" t="str">
            <v>河村　崇志</v>
          </cell>
          <cell r="AN59">
            <v>169000</v>
          </cell>
          <cell r="BF59">
            <v>169000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338000</v>
          </cell>
          <cell r="CG59">
            <v>338000</v>
          </cell>
          <cell r="CL59" t="str">
            <v/>
          </cell>
          <cell r="CM59">
            <v>38257</v>
          </cell>
          <cell r="CN59" t="str">
            <v>有</v>
          </cell>
          <cell r="CO59">
            <v>38231</v>
          </cell>
          <cell r="CP59">
            <v>38256</v>
          </cell>
          <cell r="CQ59">
            <v>30</v>
          </cell>
          <cell r="CR59">
            <v>26</v>
          </cell>
          <cell r="CS59">
            <v>146467</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K59" t="str">
            <v>OK</v>
          </cell>
          <cell r="DL59" t="str">
            <v>OK</v>
          </cell>
          <cell r="DM59" t="str">
            <v>OK</v>
          </cell>
          <cell r="DN59" t="str">
            <v>OK</v>
          </cell>
          <cell r="DO59" t="str">
            <v>OK</v>
          </cell>
          <cell r="DP59" t="str">
            <v>OK</v>
          </cell>
          <cell r="DR59" t="str">
            <v>OK</v>
          </cell>
          <cell r="DS59" t="str">
            <v>OK</v>
          </cell>
          <cell r="DU59" t="str">
            <v>OK</v>
          </cell>
          <cell r="DV59" t="str">
            <v>OK</v>
          </cell>
          <cell r="DW59" t="str">
            <v>OK</v>
          </cell>
          <cell r="DX59" t="str">
            <v>OK</v>
          </cell>
          <cell r="DZ59" t="str">
            <v>OK</v>
          </cell>
          <cell r="EA59" t="str">
            <v>OK</v>
          </cell>
          <cell r="EC59">
            <v>38257</v>
          </cell>
          <cell r="ED59">
            <v>38260</v>
          </cell>
          <cell r="EE59">
            <v>30</v>
          </cell>
          <cell r="EF59">
            <v>4</v>
          </cell>
          <cell r="EG59">
            <v>22533</v>
          </cell>
          <cell r="EH59">
            <v>0</v>
          </cell>
          <cell r="EI59">
            <v>0</v>
          </cell>
          <cell r="EJ59">
            <v>0</v>
          </cell>
          <cell r="EK59">
            <v>0</v>
          </cell>
          <cell r="EL59">
            <v>0</v>
          </cell>
          <cell r="EM59">
            <v>0</v>
          </cell>
          <cell r="EN59" t="str">
            <v/>
          </cell>
          <cell r="EO59" t="str">
            <v/>
          </cell>
          <cell r="EP59">
            <v>0</v>
          </cell>
          <cell r="EQ59">
            <v>0</v>
          </cell>
          <cell r="ER59">
            <v>0</v>
          </cell>
          <cell r="ES59">
            <v>0</v>
          </cell>
          <cell r="ET59">
            <v>0</v>
          </cell>
          <cell r="EU59">
            <v>0</v>
          </cell>
          <cell r="EV59">
            <v>0</v>
          </cell>
          <cell r="EW59">
            <v>0</v>
          </cell>
          <cell r="EX59">
            <v>22533</v>
          </cell>
          <cell r="EY59">
            <v>0</v>
          </cell>
          <cell r="EZ59">
            <v>169000</v>
          </cell>
          <cell r="FA59">
            <v>0</v>
          </cell>
          <cell r="FB59">
            <v>169000</v>
          </cell>
        </row>
        <row r="60">
          <cell r="A60">
            <v>4684</v>
          </cell>
          <cell r="B60">
            <v>56</v>
          </cell>
          <cell r="C60" t="str">
            <v>F-11</v>
          </cell>
          <cell r="D60">
            <v>53011</v>
          </cell>
          <cell r="E60" t="str">
            <v>フロンティア芝浦</v>
          </cell>
          <cell r="F60">
            <v>0</v>
          </cell>
          <cell r="G60">
            <v>611</v>
          </cell>
          <cell r="I60" t="str">
            <v>東京都</v>
          </cell>
          <cell r="J60" t="str">
            <v>都心主要5区</v>
          </cell>
          <cell r="Q60">
            <v>62.9</v>
          </cell>
          <cell r="R60">
            <v>19.03</v>
          </cell>
          <cell r="S60" t="str">
            <v>1DK</v>
          </cell>
          <cell r="U60" t="str">
            <v>住居</v>
          </cell>
          <cell r="V60" t="str">
            <v>Family</v>
          </cell>
          <cell r="X60">
            <v>1</v>
          </cell>
          <cell r="Y60" t="str">
            <v/>
          </cell>
          <cell r="Z60">
            <v>1</v>
          </cell>
          <cell r="AA60" t="str">
            <v/>
          </cell>
          <cell r="AB60" t="str">
            <v/>
          </cell>
          <cell r="AC60" t="str">
            <v/>
          </cell>
          <cell r="AD60" t="str">
            <v/>
          </cell>
          <cell r="AE60" t="str">
            <v/>
          </cell>
          <cell r="AG60">
            <v>36742</v>
          </cell>
          <cell r="AI60">
            <v>38231</v>
          </cell>
          <cell r="AJ60">
            <v>38960</v>
          </cell>
          <cell r="AK60" t="str">
            <v>小松崎　利幸</v>
          </cell>
          <cell r="AN60">
            <v>204000</v>
          </cell>
          <cell r="BF60">
            <v>204000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408000</v>
          </cell>
          <cell r="CG60">
            <v>408000</v>
          </cell>
          <cell r="CJ60" t="str">
            <v>滞納4.8ヶ月</v>
          </cell>
          <cell r="CL60" t="str">
            <v/>
          </cell>
          <cell r="CM60">
            <v>38257</v>
          </cell>
          <cell r="CO60">
            <v>38231</v>
          </cell>
          <cell r="CP60">
            <v>38256</v>
          </cell>
          <cell r="CQ60">
            <v>30</v>
          </cell>
          <cell r="CR60">
            <v>26</v>
          </cell>
          <cell r="CS60">
            <v>176800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K60" t="str">
            <v>OK</v>
          </cell>
          <cell r="DL60" t="str">
            <v>OK</v>
          </cell>
          <cell r="DM60" t="str">
            <v>OK</v>
          </cell>
          <cell r="DN60" t="str">
            <v>OK</v>
          </cell>
          <cell r="DO60" t="str">
            <v>OK</v>
          </cell>
          <cell r="DP60" t="str">
            <v>OK</v>
          </cell>
          <cell r="DR60" t="str">
            <v>OK</v>
          </cell>
          <cell r="DS60" t="str">
            <v>OK</v>
          </cell>
          <cell r="DU60" t="str">
            <v>OK</v>
          </cell>
          <cell r="DV60" t="str">
            <v/>
          </cell>
          <cell r="DW60" t="str">
            <v>OK</v>
          </cell>
          <cell r="DX60" t="str">
            <v>OK</v>
          </cell>
          <cell r="DZ60" t="str">
            <v>OK</v>
          </cell>
          <cell r="EA60" t="str">
            <v>OK</v>
          </cell>
          <cell r="EC60">
            <v>38257</v>
          </cell>
          <cell r="ED60">
            <v>38260</v>
          </cell>
          <cell r="EE60">
            <v>30</v>
          </cell>
          <cell r="EF60">
            <v>4</v>
          </cell>
          <cell r="EG60">
            <v>27200</v>
          </cell>
          <cell r="EH60">
            <v>0</v>
          </cell>
          <cell r="EI60">
            <v>0</v>
          </cell>
          <cell r="EJ60">
            <v>0</v>
          </cell>
          <cell r="EK60">
            <v>0</v>
          </cell>
          <cell r="EL60">
            <v>0</v>
          </cell>
          <cell r="EM60">
            <v>0</v>
          </cell>
          <cell r="EN60" t="str">
            <v/>
          </cell>
          <cell r="EO60" t="str">
            <v/>
          </cell>
          <cell r="EP60">
            <v>0</v>
          </cell>
          <cell r="EQ60">
            <v>0</v>
          </cell>
          <cell r="ER60">
            <v>0</v>
          </cell>
          <cell r="ES60">
            <v>0</v>
          </cell>
          <cell r="ET60">
            <v>0</v>
          </cell>
          <cell r="EU60">
            <v>0</v>
          </cell>
          <cell r="EV60">
            <v>0</v>
          </cell>
          <cell r="EW60">
            <v>0</v>
          </cell>
          <cell r="EX60">
            <v>27200</v>
          </cell>
          <cell r="EY60">
            <v>0</v>
          </cell>
          <cell r="EZ60">
            <v>0</v>
          </cell>
          <cell r="FA60">
            <v>0</v>
          </cell>
          <cell r="FB60">
            <v>0</v>
          </cell>
        </row>
        <row r="61">
          <cell r="A61">
            <v>4685</v>
          </cell>
          <cell r="B61">
            <v>56</v>
          </cell>
          <cell r="C61" t="str">
            <v>F-11</v>
          </cell>
          <cell r="D61">
            <v>53011</v>
          </cell>
          <cell r="E61" t="str">
            <v>フロンティア芝浦</v>
          </cell>
          <cell r="F61">
            <v>0</v>
          </cell>
          <cell r="G61">
            <v>701</v>
          </cell>
          <cell r="I61" t="str">
            <v>東京都</v>
          </cell>
          <cell r="J61" t="str">
            <v>都心主要5区</v>
          </cell>
          <cell r="Q61">
            <v>62.9</v>
          </cell>
          <cell r="R61">
            <v>19.03</v>
          </cell>
          <cell r="S61" t="str">
            <v>1DK</v>
          </cell>
          <cell r="U61" t="str">
            <v>住居</v>
          </cell>
          <cell r="V61" t="str">
            <v>Family</v>
          </cell>
          <cell r="X61">
            <v>1</v>
          </cell>
          <cell r="Y61" t="str">
            <v/>
          </cell>
          <cell r="Z61">
            <v>1</v>
          </cell>
          <cell r="AA61" t="str">
            <v/>
          </cell>
          <cell r="AB61" t="str">
            <v/>
          </cell>
          <cell r="AC61" t="str">
            <v/>
          </cell>
          <cell r="AD61" t="str">
            <v/>
          </cell>
          <cell r="AE61" t="str">
            <v/>
          </cell>
          <cell r="AG61">
            <v>33542</v>
          </cell>
          <cell r="AI61">
            <v>37926</v>
          </cell>
          <cell r="AJ61">
            <v>38656</v>
          </cell>
          <cell r="AK61" t="str">
            <v>㈱ケイ・エス・コーポレーション</v>
          </cell>
          <cell r="AN61">
            <v>200000</v>
          </cell>
          <cell r="BF61">
            <v>200000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400000</v>
          </cell>
          <cell r="CG61">
            <v>534000</v>
          </cell>
          <cell r="CL61" t="str">
            <v/>
          </cell>
          <cell r="CM61">
            <v>38257</v>
          </cell>
          <cell r="CN61" t="str">
            <v>有</v>
          </cell>
          <cell r="CO61">
            <v>38231</v>
          </cell>
          <cell r="CP61">
            <v>38256</v>
          </cell>
          <cell r="CQ61">
            <v>30</v>
          </cell>
          <cell r="CR61">
            <v>26</v>
          </cell>
          <cell r="CS61">
            <v>173333</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K61" t="str">
            <v>OK</v>
          </cell>
          <cell r="DL61" t="str">
            <v>OK</v>
          </cell>
          <cell r="DM61" t="str">
            <v>OK</v>
          </cell>
          <cell r="DN61" t="str">
            <v>OK</v>
          </cell>
          <cell r="DO61" t="str">
            <v>OK</v>
          </cell>
          <cell r="DP61" t="str">
            <v>OK</v>
          </cell>
          <cell r="DR61" t="str">
            <v>OK</v>
          </cell>
          <cell r="DS61" t="str">
            <v>OK</v>
          </cell>
          <cell r="DU61" t="str">
            <v>OK</v>
          </cell>
          <cell r="DV61" t="str">
            <v>OK</v>
          </cell>
          <cell r="DW61" t="str">
            <v>OK</v>
          </cell>
          <cell r="DX61" t="str">
            <v>OK</v>
          </cell>
          <cell r="DZ61" t="str">
            <v>OK</v>
          </cell>
          <cell r="EA61" t="str">
            <v>OK</v>
          </cell>
          <cell r="EC61">
            <v>38257</v>
          </cell>
          <cell r="ED61">
            <v>38260</v>
          </cell>
          <cell r="EE61">
            <v>30</v>
          </cell>
          <cell r="EF61">
            <v>4</v>
          </cell>
          <cell r="EG61">
            <v>26667</v>
          </cell>
          <cell r="EH61">
            <v>0</v>
          </cell>
          <cell r="EI61">
            <v>0</v>
          </cell>
          <cell r="EJ61">
            <v>0</v>
          </cell>
          <cell r="EK61">
            <v>0</v>
          </cell>
          <cell r="EL61">
            <v>0</v>
          </cell>
          <cell r="EM61">
            <v>0</v>
          </cell>
          <cell r="EN61" t="str">
            <v/>
          </cell>
          <cell r="EO61" t="str">
            <v/>
          </cell>
          <cell r="EP61">
            <v>0</v>
          </cell>
          <cell r="EQ61">
            <v>0</v>
          </cell>
          <cell r="ER61">
            <v>0</v>
          </cell>
          <cell r="ES61">
            <v>0</v>
          </cell>
          <cell r="ET61">
            <v>0</v>
          </cell>
          <cell r="EU61">
            <v>0</v>
          </cell>
          <cell r="EV61">
            <v>0</v>
          </cell>
          <cell r="EW61">
            <v>0</v>
          </cell>
          <cell r="EX61">
            <v>26667</v>
          </cell>
          <cell r="EY61">
            <v>0</v>
          </cell>
          <cell r="EZ61">
            <v>200000</v>
          </cell>
          <cell r="FA61">
            <v>0</v>
          </cell>
          <cell r="FB61">
            <v>200000</v>
          </cell>
        </row>
        <row r="62">
          <cell r="A62">
            <v>4686</v>
          </cell>
          <cell r="B62">
            <v>56</v>
          </cell>
          <cell r="C62" t="str">
            <v>F-11</v>
          </cell>
          <cell r="D62">
            <v>53011</v>
          </cell>
          <cell r="E62" t="str">
            <v>フロンティア芝浦</v>
          </cell>
          <cell r="F62">
            <v>0</v>
          </cell>
          <cell r="G62">
            <v>702</v>
          </cell>
          <cell r="I62" t="str">
            <v>東京都</v>
          </cell>
          <cell r="J62" t="str">
            <v>都心主要5区</v>
          </cell>
          <cell r="Q62">
            <v>52.37</v>
          </cell>
          <cell r="R62">
            <v>15.84</v>
          </cell>
          <cell r="S62" t="str">
            <v>1DK</v>
          </cell>
          <cell r="U62" t="str">
            <v>住居</v>
          </cell>
          <cell r="V62" t="str">
            <v>Family</v>
          </cell>
          <cell r="X62">
            <v>1</v>
          </cell>
          <cell r="Y62" t="str">
            <v/>
          </cell>
          <cell r="Z62">
            <v>1</v>
          </cell>
          <cell r="AA62" t="str">
            <v/>
          </cell>
          <cell r="AB62" t="str">
            <v/>
          </cell>
          <cell r="AC62" t="str">
            <v/>
          </cell>
          <cell r="AD62" t="str">
            <v/>
          </cell>
          <cell r="AE62" t="str">
            <v/>
          </cell>
          <cell r="AG62">
            <v>38193</v>
          </cell>
          <cell r="AI62">
            <v>38193</v>
          </cell>
          <cell r="AJ62">
            <v>38929</v>
          </cell>
          <cell r="AK62" t="str">
            <v>倉田　和雄</v>
          </cell>
          <cell r="AN62">
            <v>169000</v>
          </cell>
          <cell r="BF62">
            <v>169000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338000</v>
          </cell>
          <cell r="CG62">
            <v>338000</v>
          </cell>
          <cell r="CL62" t="str">
            <v/>
          </cell>
          <cell r="CM62">
            <v>38257</v>
          </cell>
          <cell r="CN62" t="str">
            <v>有</v>
          </cell>
          <cell r="CO62">
            <v>38231</v>
          </cell>
          <cell r="CP62">
            <v>38256</v>
          </cell>
          <cell r="CQ62">
            <v>30</v>
          </cell>
          <cell r="CR62">
            <v>26</v>
          </cell>
          <cell r="CS62">
            <v>146467</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K62" t="str">
            <v>OK</v>
          </cell>
          <cell r="DL62" t="str">
            <v>OK</v>
          </cell>
          <cell r="DM62" t="str">
            <v>OK</v>
          </cell>
          <cell r="DN62" t="str">
            <v>OK</v>
          </cell>
          <cell r="DO62" t="str">
            <v>OK</v>
          </cell>
          <cell r="DP62" t="str">
            <v>OK</v>
          </cell>
          <cell r="DR62" t="str">
            <v>OK</v>
          </cell>
          <cell r="DS62" t="str">
            <v>OK</v>
          </cell>
          <cell r="DU62" t="str">
            <v>OK</v>
          </cell>
          <cell r="DV62" t="str">
            <v>OK</v>
          </cell>
          <cell r="DW62" t="str">
            <v>OK</v>
          </cell>
          <cell r="DX62" t="str">
            <v>OK</v>
          </cell>
          <cell r="DZ62" t="str">
            <v>OK</v>
          </cell>
          <cell r="EA62" t="str">
            <v>OK</v>
          </cell>
          <cell r="EC62">
            <v>38257</v>
          </cell>
          <cell r="ED62">
            <v>38260</v>
          </cell>
          <cell r="EE62">
            <v>30</v>
          </cell>
          <cell r="EF62">
            <v>4</v>
          </cell>
          <cell r="EG62">
            <v>22533</v>
          </cell>
          <cell r="EH62">
            <v>0</v>
          </cell>
          <cell r="EI62">
            <v>0</v>
          </cell>
          <cell r="EJ62">
            <v>0</v>
          </cell>
          <cell r="EK62">
            <v>0</v>
          </cell>
          <cell r="EL62">
            <v>0</v>
          </cell>
          <cell r="EM62">
            <v>0</v>
          </cell>
          <cell r="EN62" t="str">
            <v/>
          </cell>
          <cell r="EO62" t="str">
            <v/>
          </cell>
          <cell r="EP62">
            <v>0</v>
          </cell>
          <cell r="EQ62">
            <v>0</v>
          </cell>
          <cell r="ER62">
            <v>0</v>
          </cell>
          <cell r="ES62">
            <v>0</v>
          </cell>
          <cell r="ET62">
            <v>0</v>
          </cell>
          <cell r="EU62">
            <v>0</v>
          </cell>
          <cell r="EV62">
            <v>0</v>
          </cell>
          <cell r="EW62">
            <v>0</v>
          </cell>
          <cell r="EX62">
            <v>22533</v>
          </cell>
          <cell r="EY62">
            <v>0</v>
          </cell>
          <cell r="EZ62">
            <v>169000</v>
          </cell>
          <cell r="FA62">
            <v>0</v>
          </cell>
          <cell r="FB62">
            <v>169000</v>
          </cell>
        </row>
        <row r="63">
          <cell r="A63">
            <v>4687</v>
          </cell>
          <cell r="B63">
            <v>56</v>
          </cell>
          <cell r="C63" t="str">
            <v>F-11</v>
          </cell>
          <cell r="D63">
            <v>53011</v>
          </cell>
          <cell r="E63" t="str">
            <v>フロンティア芝浦</v>
          </cell>
          <cell r="F63">
            <v>0</v>
          </cell>
          <cell r="G63">
            <v>703</v>
          </cell>
          <cell r="I63" t="str">
            <v>東京都</v>
          </cell>
          <cell r="J63" t="str">
            <v>都心主要5区</v>
          </cell>
          <cell r="Q63">
            <v>61.6</v>
          </cell>
          <cell r="R63">
            <v>18.63</v>
          </cell>
          <cell r="S63" t="str">
            <v>1DK</v>
          </cell>
          <cell r="U63" t="str">
            <v>住居</v>
          </cell>
          <cell r="V63" t="str">
            <v>Family</v>
          </cell>
          <cell r="X63">
            <v>1</v>
          </cell>
          <cell r="Y63" t="str">
            <v/>
          </cell>
          <cell r="Z63">
            <v>1</v>
          </cell>
          <cell r="AA63" t="str">
            <v/>
          </cell>
          <cell r="AB63" t="str">
            <v/>
          </cell>
          <cell r="AC63" t="str">
            <v/>
          </cell>
          <cell r="AD63" t="str">
            <v/>
          </cell>
          <cell r="AE63" t="str">
            <v/>
          </cell>
          <cell r="AG63">
            <v>37229</v>
          </cell>
          <cell r="AI63">
            <v>37987</v>
          </cell>
          <cell r="AJ63">
            <v>38717</v>
          </cell>
          <cell r="AK63" t="str">
            <v>㈲ゼロ・ワン</v>
          </cell>
          <cell r="AN63">
            <v>186000</v>
          </cell>
          <cell r="BF63">
            <v>186000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372000</v>
          </cell>
          <cell r="CG63">
            <v>372000</v>
          </cell>
          <cell r="CL63" t="str">
            <v/>
          </cell>
          <cell r="CM63">
            <v>38257</v>
          </cell>
          <cell r="CN63" t="str">
            <v>有</v>
          </cell>
          <cell r="CO63">
            <v>38231</v>
          </cell>
          <cell r="CP63">
            <v>38256</v>
          </cell>
          <cell r="CQ63">
            <v>30</v>
          </cell>
          <cell r="CR63">
            <v>26</v>
          </cell>
          <cell r="CS63">
            <v>161200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K63" t="str">
            <v>OK</v>
          </cell>
          <cell r="DL63" t="str">
            <v>OK</v>
          </cell>
          <cell r="DM63" t="str">
            <v>OK</v>
          </cell>
          <cell r="DN63" t="str">
            <v>OK</v>
          </cell>
          <cell r="DO63" t="str">
            <v>OK</v>
          </cell>
          <cell r="DP63" t="str">
            <v>OK</v>
          </cell>
          <cell r="DR63" t="str">
            <v>OK</v>
          </cell>
          <cell r="DS63" t="str">
            <v>OK</v>
          </cell>
          <cell r="DU63" t="str">
            <v>OK</v>
          </cell>
          <cell r="DV63" t="str">
            <v>OK</v>
          </cell>
          <cell r="DW63" t="str">
            <v>OK</v>
          </cell>
          <cell r="DX63" t="str">
            <v>OK</v>
          </cell>
          <cell r="DZ63" t="str">
            <v>OK</v>
          </cell>
          <cell r="EA63" t="str">
            <v>OK</v>
          </cell>
          <cell r="EC63">
            <v>38257</v>
          </cell>
          <cell r="ED63">
            <v>38260</v>
          </cell>
          <cell r="EE63">
            <v>30</v>
          </cell>
          <cell r="EF63">
            <v>4</v>
          </cell>
          <cell r="EG63">
            <v>24800</v>
          </cell>
          <cell r="EH63">
            <v>0</v>
          </cell>
          <cell r="EI63">
            <v>0</v>
          </cell>
          <cell r="EJ63">
            <v>0</v>
          </cell>
          <cell r="EK63">
            <v>0</v>
          </cell>
          <cell r="EL63">
            <v>0</v>
          </cell>
          <cell r="EM63">
            <v>0</v>
          </cell>
          <cell r="EN63" t="str">
            <v/>
          </cell>
          <cell r="EO63" t="str">
            <v/>
          </cell>
          <cell r="EP63">
            <v>0</v>
          </cell>
          <cell r="EQ63">
            <v>0</v>
          </cell>
          <cell r="ER63">
            <v>0</v>
          </cell>
          <cell r="ES63">
            <v>0</v>
          </cell>
          <cell r="ET63">
            <v>0</v>
          </cell>
          <cell r="EU63">
            <v>0</v>
          </cell>
          <cell r="EV63">
            <v>0</v>
          </cell>
          <cell r="EW63">
            <v>0</v>
          </cell>
          <cell r="EX63">
            <v>24800</v>
          </cell>
          <cell r="EY63">
            <v>0</v>
          </cell>
          <cell r="EZ63">
            <v>186000</v>
          </cell>
          <cell r="FA63">
            <v>0</v>
          </cell>
          <cell r="FB63">
            <v>186000</v>
          </cell>
        </row>
        <row r="64">
          <cell r="A64">
            <v>4688</v>
          </cell>
          <cell r="B64">
            <v>56</v>
          </cell>
          <cell r="C64" t="str">
            <v>F-11</v>
          </cell>
          <cell r="D64">
            <v>53011</v>
          </cell>
          <cell r="E64" t="str">
            <v>フロンティア芝浦</v>
          </cell>
          <cell r="F64">
            <v>0</v>
          </cell>
          <cell r="G64">
            <v>704</v>
          </cell>
          <cell r="I64" t="str">
            <v>東京都</v>
          </cell>
          <cell r="J64" t="str">
            <v>都心主要5区</v>
          </cell>
          <cell r="Q64">
            <v>53.06</v>
          </cell>
          <cell r="R64">
            <v>16.05</v>
          </cell>
          <cell r="S64" t="str">
            <v>1DK</v>
          </cell>
          <cell r="U64" t="str">
            <v>住居</v>
          </cell>
          <cell r="V64" t="str">
            <v>Family</v>
          </cell>
          <cell r="X64">
            <v>1</v>
          </cell>
          <cell r="Y64" t="str">
            <v/>
          </cell>
          <cell r="Z64">
            <v>1</v>
          </cell>
          <cell r="AA64" t="str">
            <v/>
          </cell>
          <cell r="AB64" t="str">
            <v/>
          </cell>
          <cell r="AC64" t="str">
            <v/>
          </cell>
          <cell r="AD64" t="str">
            <v/>
          </cell>
          <cell r="AE64" t="str">
            <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CL64" t="str">
            <v/>
          </cell>
          <cell r="CM64">
            <v>38257</v>
          </cell>
          <cell r="CN64" t="str">
            <v>有</v>
          </cell>
          <cell r="CO64">
            <v>38231</v>
          </cell>
          <cell r="CP64">
            <v>38256</v>
          </cell>
          <cell r="CQ64">
            <v>30</v>
          </cell>
          <cell r="CR64">
            <v>26</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K64" t="str">
            <v>OK</v>
          </cell>
          <cell r="DL64" t="str">
            <v>OK</v>
          </cell>
          <cell r="DM64" t="str">
            <v>OK</v>
          </cell>
          <cell r="DN64" t="str">
            <v>OK</v>
          </cell>
          <cell r="DO64" t="str">
            <v>OK</v>
          </cell>
          <cell r="DP64" t="str">
            <v>OK</v>
          </cell>
          <cell r="DR64" t="str">
            <v>OK</v>
          </cell>
          <cell r="DS64" t="str">
            <v>OK</v>
          </cell>
          <cell r="DU64" t="str">
            <v>OK</v>
          </cell>
          <cell r="DV64" t="str">
            <v>OK</v>
          </cell>
          <cell r="DW64" t="str">
            <v>OK</v>
          </cell>
          <cell r="DX64" t="str">
            <v>OK</v>
          </cell>
          <cell r="DZ64" t="str">
            <v>OK</v>
          </cell>
          <cell r="EA64" t="str">
            <v>OK</v>
          </cell>
          <cell r="EC64">
            <v>38257</v>
          </cell>
          <cell r="ED64">
            <v>38260</v>
          </cell>
          <cell r="EE64">
            <v>30</v>
          </cell>
          <cell r="EF64">
            <v>4</v>
          </cell>
          <cell r="EG64">
            <v>0</v>
          </cell>
          <cell r="EH64">
            <v>0</v>
          </cell>
          <cell r="EI64">
            <v>0</v>
          </cell>
          <cell r="EJ64">
            <v>0</v>
          </cell>
          <cell r="EK64">
            <v>0</v>
          </cell>
          <cell r="EL64">
            <v>0</v>
          </cell>
          <cell r="EM64">
            <v>0</v>
          </cell>
          <cell r="EN64" t="str">
            <v/>
          </cell>
          <cell r="EO64" t="str">
            <v/>
          </cell>
          <cell r="EP64">
            <v>0</v>
          </cell>
          <cell r="EQ64">
            <v>0</v>
          </cell>
          <cell r="ER64">
            <v>0</v>
          </cell>
          <cell r="ES64">
            <v>0</v>
          </cell>
          <cell r="ET64">
            <v>0</v>
          </cell>
          <cell r="EU64">
            <v>0</v>
          </cell>
          <cell r="EV64">
            <v>0</v>
          </cell>
          <cell r="EW64">
            <v>0</v>
          </cell>
          <cell r="EX64">
            <v>0</v>
          </cell>
          <cell r="EY64">
            <v>0</v>
          </cell>
          <cell r="EZ64">
            <v>0</v>
          </cell>
          <cell r="FA64">
            <v>0</v>
          </cell>
          <cell r="FB64">
            <v>0</v>
          </cell>
        </row>
        <row r="65">
          <cell r="A65">
            <v>4689</v>
          </cell>
          <cell r="B65">
            <v>56</v>
          </cell>
          <cell r="C65" t="str">
            <v>F-11</v>
          </cell>
          <cell r="D65">
            <v>53011</v>
          </cell>
          <cell r="E65" t="str">
            <v>フロンティア芝浦</v>
          </cell>
          <cell r="F65">
            <v>0</v>
          </cell>
          <cell r="G65">
            <v>705</v>
          </cell>
          <cell r="I65" t="str">
            <v>東京都</v>
          </cell>
          <cell r="J65" t="str">
            <v>都心主要5区</v>
          </cell>
          <cell r="Q65">
            <v>52.37</v>
          </cell>
          <cell r="R65">
            <v>15.84</v>
          </cell>
          <cell r="S65" t="str">
            <v>1DK</v>
          </cell>
          <cell r="U65" t="str">
            <v>住居</v>
          </cell>
          <cell r="V65" t="str">
            <v>Family</v>
          </cell>
          <cell r="X65">
            <v>1</v>
          </cell>
          <cell r="Y65" t="str">
            <v/>
          </cell>
          <cell r="Z65">
            <v>1</v>
          </cell>
          <cell r="AA65" t="str">
            <v/>
          </cell>
          <cell r="AB65" t="str">
            <v/>
          </cell>
          <cell r="AC65" t="str">
            <v/>
          </cell>
          <cell r="AD65" t="str">
            <v/>
          </cell>
          <cell r="AE65" t="str">
            <v/>
          </cell>
          <cell r="AG65">
            <v>38056</v>
          </cell>
          <cell r="AI65">
            <v>38056</v>
          </cell>
          <cell r="AJ65">
            <v>38807</v>
          </cell>
          <cell r="AK65" t="str">
            <v>㈱ユニカ</v>
          </cell>
          <cell r="AN65">
            <v>164000</v>
          </cell>
          <cell r="BF65">
            <v>164000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328000</v>
          </cell>
          <cell r="CG65" t="str">
            <v>-</v>
          </cell>
          <cell r="CL65" t="str">
            <v/>
          </cell>
          <cell r="CM65">
            <v>38257</v>
          </cell>
          <cell r="CN65" t="str">
            <v>有</v>
          </cell>
          <cell r="CO65">
            <v>38231</v>
          </cell>
          <cell r="CP65">
            <v>38256</v>
          </cell>
          <cell r="CQ65">
            <v>30</v>
          </cell>
          <cell r="CR65">
            <v>26</v>
          </cell>
          <cell r="CS65">
            <v>142133</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K65" t="str">
            <v>OK</v>
          </cell>
          <cell r="DL65" t="str">
            <v>OK</v>
          </cell>
          <cell r="DM65" t="str">
            <v>OK</v>
          </cell>
          <cell r="DN65" t="str">
            <v>OK</v>
          </cell>
          <cell r="DO65" t="str">
            <v>OK</v>
          </cell>
          <cell r="DP65" t="str">
            <v>OK</v>
          </cell>
          <cell r="DR65" t="str">
            <v>OK</v>
          </cell>
          <cell r="DS65" t="str">
            <v>OK</v>
          </cell>
          <cell r="DU65" t="str">
            <v>OK</v>
          </cell>
          <cell r="DV65" t="str">
            <v>OK</v>
          </cell>
          <cell r="DW65" t="str">
            <v>OK</v>
          </cell>
          <cell r="DX65" t="str">
            <v>OK</v>
          </cell>
          <cell r="DZ65" t="str">
            <v>OK</v>
          </cell>
          <cell r="EA65" t="str">
            <v>OK</v>
          </cell>
          <cell r="EC65">
            <v>38257</v>
          </cell>
          <cell r="ED65">
            <v>38260</v>
          </cell>
          <cell r="EE65">
            <v>30</v>
          </cell>
          <cell r="EF65">
            <v>4</v>
          </cell>
          <cell r="EG65">
            <v>21867</v>
          </cell>
          <cell r="EH65">
            <v>0</v>
          </cell>
          <cell r="EI65">
            <v>0</v>
          </cell>
          <cell r="EJ65">
            <v>0</v>
          </cell>
          <cell r="EK65">
            <v>0</v>
          </cell>
          <cell r="EL65">
            <v>0</v>
          </cell>
          <cell r="EM65">
            <v>0</v>
          </cell>
          <cell r="EN65" t="str">
            <v/>
          </cell>
          <cell r="EO65" t="str">
            <v/>
          </cell>
          <cell r="EP65">
            <v>0</v>
          </cell>
          <cell r="EQ65">
            <v>0</v>
          </cell>
          <cell r="ER65">
            <v>0</v>
          </cell>
          <cell r="ES65">
            <v>0</v>
          </cell>
          <cell r="ET65">
            <v>0</v>
          </cell>
          <cell r="EU65">
            <v>0</v>
          </cell>
          <cell r="EV65">
            <v>0</v>
          </cell>
          <cell r="EW65">
            <v>0</v>
          </cell>
          <cell r="EX65">
            <v>21867</v>
          </cell>
          <cell r="EY65">
            <v>0</v>
          </cell>
          <cell r="EZ65">
            <v>164000</v>
          </cell>
          <cell r="FA65">
            <v>0</v>
          </cell>
          <cell r="FB65">
            <v>164000</v>
          </cell>
        </row>
        <row r="66">
          <cell r="A66">
            <v>4690</v>
          </cell>
          <cell r="B66">
            <v>56</v>
          </cell>
          <cell r="C66" t="str">
            <v>F-11</v>
          </cell>
          <cell r="D66">
            <v>53011</v>
          </cell>
          <cell r="E66" t="str">
            <v>フロンティア芝浦</v>
          </cell>
          <cell r="F66">
            <v>0</v>
          </cell>
          <cell r="G66">
            <v>706</v>
          </cell>
          <cell r="I66" t="str">
            <v>東京都</v>
          </cell>
          <cell r="J66" t="str">
            <v>都心主要5区</v>
          </cell>
          <cell r="Q66">
            <v>52.37</v>
          </cell>
          <cell r="R66">
            <v>15.84</v>
          </cell>
          <cell r="S66" t="str">
            <v>1R</v>
          </cell>
          <cell r="U66" t="str">
            <v>住居</v>
          </cell>
          <cell r="V66" t="str">
            <v>Family</v>
          </cell>
          <cell r="X66">
            <v>1</v>
          </cell>
          <cell r="Y66" t="str">
            <v/>
          </cell>
          <cell r="Z66">
            <v>1</v>
          </cell>
          <cell r="AA66" t="str">
            <v/>
          </cell>
          <cell r="AB66" t="str">
            <v/>
          </cell>
          <cell r="AC66" t="str">
            <v/>
          </cell>
          <cell r="AD66" t="str">
            <v/>
          </cell>
          <cell r="AE66" t="str">
            <v/>
          </cell>
          <cell r="AG66">
            <v>37051</v>
          </cell>
          <cell r="AI66">
            <v>37803</v>
          </cell>
          <cell r="AJ66">
            <v>38533</v>
          </cell>
          <cell r="AK66" t="str">
            <v>㈲ウェルネス</v>
          </cell>
          <cell r="AN66">
            <v>169000</v>
          </cell>
          <cell r="BF66">
            <v>169000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338000</v>
          </cell>
          <cell r="CG66">
            <v>338000</v>
          </cell>
          <cell r="CL66" t="str">
            <v/>
          </cell>
          <cell r="CM66">
            <v>38257</v>
          </cell>
          <cell r="CN66" t="str">
            <v>有</v>
          </cell>
          <cell r="CO66">
            <v>38231</v>
          </cell>
          <cell r="CP66">
            <v>38256</v>
          </cell>
          <cell r="CQ66">
            <v>30</v>
          </cell>
          <cell r="CR66">
            <v>26</v>
          </cell>
          <cell r="CS66">
            <v>146467</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K66" t="str">
            <v>OK</v>
          </cell>
          <cell r="DL66" t="str">
            <v>OK</v>
          </cell>
          <cell r="DM66" t="str">
            <v>OK</v>
          </cell>
          <cell r="DN66" t="str">
            <v>OK</v>
          </cell>
          <cell r="DO66" t="str">
            <v>OK</v>
          </cell>
          <cell r="DP66" t="str">
            <v>OK</v>
          </cell>
          <cell r="DR66" t="str">
            <v>OK</v>
          </cell>
          <cell r="DS66" t="str">
            <v>OK</v>
          </cell>
          <cell r="DU66" t="str">
            <v>OK</v>
          </cell>
          <cell r="DV66" t="str">
            <v>OK</v>
          </cell>
          <cell r="DW66" t="str">
            <v>OK</v>
          </cell>
          <cell r="DX66" t="str">
            <v>OK</v>
          </cell>
          <cell r="DZ66" t="str">
            <v>OK</v>
          </cell>
          <cell r="EA66" t="str">
            <v>OK</v>
          </cell>
          <cell r="EC66">
            <v>38257</v>
          </cell>
          <cell r="ED66">
            <v>38260</v>
          </cell>
          <cell r="EE66">
            <v>30</v>
          </cell>
          <cell r="EF66">
            <v>4</v>
          </cell>
          <cell r="EG66">
            <v>22533</v>
          </cell>
          <cell r="EH66">
            <v>0</v>
          </cell>
          <cell r="EI66">
            <v>0</v>
          </cell>
          <cell r="EJ66">
            <v>0</v>
          </cell>
          <cell r="EK66">
            <v>0</v>
          </cell>
          <cell r="EL66">
            <v>0</v>
          </cell>
          <cell r="EM66">
            <v>0</v>
          </cell>
          <cell r="EN66" t="str">
            <v/>
          </cell>
          <cell r="EO66" t="str">
            <v/>
          </cell>
          <cell r="EP66">
            <v>0</v>
          </cell>
          <cell r="EQ66">
            <v>0</v>
          </cell>
          <cell r="ER66">
            <v>0</v>
          </cell>
          <cell r="ES66">
            <v>0</v>
          </cell>
          <cell r="ET66">
            <v>0</v>
          </cell>
          <cell r="EU66">
            <v>0</v>
          </cell>
          <cell r="EV66">
            <v>0</v>
          </cell>
          <cell r="EW66">
            <v>0</v>
          </cell>
          <cell r="EX66">
            <v>22533</v>
          </cell>
          <cell r="EY66">
            <v>0</v>
          </cell>
          <cell r="EZ66">
            <v>169000</v>
          </cell>
          <cell r="FA66">
            <v>0</v>
          </cell>
          <cell r="FB66">
            <v>169000</v>
          </cell>
        </row>
        <row r="67">
          <cell r="A67">
            <v>4691</v>
          </cell>
          <cell r="B67">
            <v>56</v>
          </cell>
          <cell r="C67" t="str">
            <v>F-11</v>
          </cell>
          <cell r="D67">
            <v>53011</v>
          </cell>
          <cell r="E67" t="str">
            <v>フロンティア芝浦</v>
          </cell>
          <cell r="F67">
            <v>0</v>
          </cell>
          <cell r="G67">
            <v>707</v>
          </cell>
          <cell r="I67" t="str">
            <v>東京都</v>
          </cell>
          <cell r="J67" t="str">
            <v>都心主要5区</v>
          </cell>
          <cell r="Q67">
            <v>52.37</v>
          </cell>
          <cell r="R67">
            <v>15.84</v>
          </cell>
          <cell r="S67" t="str">
            <v>1R</v>
          </cell>
          <cell r="U67" t="str">
            <v>住居</v>
          </cell>
          <cell r="V67" t="str">
            <v>Family</v>
          </cell>
          <cell r="X67">
            <v>1</v>
          </cell>
          <cell r="Y67" t="str">
            <v/>
          </cell>
          <cell r="Z67">
            <v>1</v>
          </cell>
          <cell r="AA67" t="str">
            <v/>
          </cell>
          <cell r="AB67" t="str">
            <v/>
          </cell>
          <cell r="AC67" t="str">
            <v/>
          </cell>
          <cell r="AD67" t="str">
            <v/>
          </cell>
          <cell r="AE67" t="str">
            <v/>
          </cell>
          <cell r="AG67">
            <v>37800</v>
          </cell>
          <cell r="AI67">
            <v>37800</v>
          </cell>
          <cell r="AJ67">
            <v>38533</v>
          </cell>
          <cell r="AK67" t="str">
            <v>井上　彰</v>
          </cell>
          <cell r="AN67">
            <v>169000</v>
          </cell>
          <cell r="BF67">
            <v>169000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338000</v>
          </cell>
          <cell r="CG67" t="str">
            <v>-</v>
          </cell>
          <cell r="CL67" t="str">
            <v/>
          </cell>
          <cell r="CM67">
            <v>38257</v>
          </cell>
          <cell r="CN67" t="str">
            <v>有</v>
          </cell>
          <cell r="CO67">
            <v>38231</v>
          </cell>
          <cell r="CP67">
            <v>38256</v>
          </cell>
          <cell r="CQ67">
            <v>30</v>
          </cell>
          <cell r="CR67">
            <v>26</v>
          </cell>
          <cell r="CS67">
            <v>146467</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K67" t="str">
            <v>OK</v>
          </cell>
          <cell r="DL67" t="str">
            <v>OK</v>
          </cell>
          <cell r="DM67" t="str">
            <v>OK</v>
          </cell>
          <cell r="DN67" t="str">
            <v>OK</v>
          </cell>
          <cell r="DO67" t="str">
            <v>OK</v>
          </cell>
          <cell r="DP67" t="str">
            <v>OK</v>
          </cell>
          <cell r="DR67" t="str">
            <v>OK</v>
          </cell>
          <cell r="DS67" t="str">
            <v>OK</v>
          </cell>
          <cell r="DU67" t="str">
            <v>OK</v>
          </cell>
          <cell r="DV67" t="str">
            <v>OK</v>
          </cell>
          <cell r="DW67" t="str">
            <v>OK</v>
          </cell>
          <cell r="DX67" t="str">
            <v>OK</v>
          </cell>
          <cell r="DZ67" t="str">
            <v>OK</v>
          </cell>
          <cell r="EA67" t="str">
            <v>OK</v>
          </cell>
          <cell r="EC67">
            <v>38257</v>
          </cell>
          <cell r="ED67">
            <v>38260</v>
          </cell>
          <cell r="EE67">
            <v>30</v>
          </cell>
          <cell r="EF67">
            <v>4</v>
          </cell>
          <cell r="EG67">
            <v>22533</v>
          </cell>
          <cell r="EH67">
            <v>0</v>
          </cell>
          <cell r="EI67">
            <v>0</v>
          </cell>
          <cell r="EJ67">
            <v>0</v>
          </cell>
          <cell r="EK67">
            <v>0</v>
          </cell>
          <cell r="EL67">
            <v>0</v>
          </cell>
          <cell r="EM67">
            <v>0</v>
          </cell>
          <cell r="EN67" t="str">
            <v/>
          </cell>
          <cell r="EO67" t="str">
            <v/>
          </cell>
          <cell r="EP67">
            <v>0</v>
          </cell>
          <cell r="EQ67">
            <v>0</v>
          </cell>
          <cell r="ER67">
            <v>0</v>
          </cell>
          <cell r="ES67">
            <v>0</v>
          </cell>
          <cell r="ET67">
            <v>0</v>
          </cell>
          <cell r="EU67">
            <v>0</v>
          </cell>
          <cell r="EV67">
            <v>0</v>
          </cell>
          <cell r="EW67">
            <v>0</v>
          </cell>
          <cell r="EX67">
            <v>22533</v>
          </cell>
          <cell r="EY67">
            <v>0</v>
          </cell>
          <cell r="EZ67">
            <v>169000</v>
          </cell>
          <cell r="FA67">
            <v>0</v>
          </cell>
          <cell r="FB67">
            <v>169000</v>
          </cell>
        </row>
        <row r="68">
          <cell r="A68">
            <v>4692</v>
          </cell>
          <cell r="B68">
            <v>56</v>
          </cell>
          <cell r="C68" t="str">
            <v>F-11</v>
          </cell>
          <cell r="D68">
            <v>53011</v>
          </cell>
          <cell r="E68" t="str">
            <v>フロンティア芝浦</v>
          </cell>
          <cell r="F68">
            <v>0</v>
          </cell>
          <cell r="G68">
            <v>708</v>
          </cell>
          <cell r="I68" t="str">
            <v>東京都</v>
          </cell>
          <cell r="J68" t="str">
            <v>都心主要5区</v>
          </cell>
          <cell r="Q68">
            <v>52.37</v>
          </cell>
          <cell r="R68">
            <v>15.84</v>
          </cell>
          <cell r="S68" t="str">
            <v>1DK</v>
          </cell>
          <cell r="U68" t="str">
            <v>住居</v>
          </cell>
          <cell r="V68" t="str">
            <v>Family</v>
          </cell>
          <cell r="X68">
            <v>1</v>
          </cell>
          <cell r="Y68" t="str">
            <v/>
          </cell>
          <cell r="Z68">
            <v>1</v>
          </cell>
          <cell r="AA68" t="str">
            <v/>
          </cell>
          <cell r="AB68" t="str">
            <v/>
          </cell>
          <cell r="AC68" t="str">
            <v/>
          </cell>
          <cell r="AD68" t="str">
            <v/>
          </cell>
          <cell r="AE68" t="str">
            <v/>
          </cell>
          <cell r="AG68">
            <v>35450</v>
          </cell>
          <cell r="AI68">
            <v>37653</v>
          </cell>
          <cell r="AJ68">
            <v>38383</v>
          </cell>
          <cell r="AK68" t="str">
            <v>広和通商㈱</v>
          </cell>
          <cell r="AN68">
            <v>171000</v>
          </cell>
          <cell r="BF68">
            <v>171000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342000</v>
          </cell>
          <cell r="CG68">
            <v>342000</v>
          </cell>
          <cell r="CJ68" t="str">
            <v>11/5解約予定</v>
          </cell>
          <cell r="CL68" t="str">
            <v/>
          </cell>
          <cell r="CM68">
            <v>38257</v>
          </cell>
          <cell r="CN68" t="str">
            <v>有</v>
          </cell>
          <cell r="CO68">
            <v>38231</v>
          </cell>
          <cell r="CP68">
            <v>38256</v>
          </cell>
          <cell r="CQ68">
            <v>30</v>
          </cell>
          <cell r="CR68">
            <v>26</v>
          </cell>
          <cell r="CS68">
            <v>148200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K68" t="str">
            <v>OK</v>
          </cell>
          <cell r="DL68" t="str">
            <v>OK</v>
          </cell>
          <cell r="DM68" t="str">
            <v>OK</v>
          </cell>
          <cell r="DN68" t="str">
            <v>OK</v>
          </cell>
          <cell r="DO68" t="str">
            <v>OK</v>
          </cell>
          <cell r="DP68" t="str">
            <v>OK</v>
          </cell>
          <cell r="DR68" t="str">
            <v>OK</v>
          </cell>
          <cell r="DS68" t="str">
            <v>OK</v>
          </cell>
          <cell r="DU68" t="str">
            <v>OK</v>
          </cell>
          <cell r="DV68" t="str">
            <v>OK</v>
          </cell>
          <cell r="DW68" t="str">
            <v>OK</v>
          </cell>
          <cell r="DX68" t="str">
            <v>OK</v>
          </cell>
          <cell r="DZ68" t="str">
            <v>OK</v>
          </cell>
          <cell r="EA68" t="str">
            <v>OK</v>
          </cell>
          <cell r="EC68">
            <v>38257</v>
          </cell>
          <cell r="ED68">
            <v>38260</v>
          </cell>
          <cell r="EE68">
            <v>30</v>
          </cell>
          <cell r="EF68">
            <v>4</v>
          </cell>
          <cell r="EG68">
            <v>22800</v>
          </cell>
          <cell r="EH68">
            <v>0</v>
          </cell>
          <cell r="EI68">
            <v>0</v>
          </cell>
          <cell r="EJ68">
            <v>0</v>
          </cell>
          <cell r="EK68">
            <v>0</v>
          </cell>
          <cell r="EL68">
            <v>0</v>
          </cell>
          <cell r="EM68">
            <v>0</v>
          </cell>
          <cell r="EN68" t="str">
            <v/>
          </cell>
          <cell r="EO68" t="str">
            <v/>
          </cell>
          <cell r="EP68">
            <v>0</v>
          </cell>
          <cell r="EQ68">
            <v>0</v>
          </cell>
          <cell r="ER68">
            <v>0</v>
          </cell>
          <cell r="ES68">
            <v>0</v>
          </cell>
          <cell r="ET68">
            <v>0</v>
          </cell>
          <cell r="EU68">
            <v>0</v>
          </cell>
          <cell r="EV68">
            <v>0</v>
          </cell>
          <cell r="EW68">
            <v>0</v>
          </cell>
          <cell r="EX68">
            <v>22800</v>
          </cell>
          <cell r="EY68">
            <v>0</v>
          </cell>
          <cell r="EZ68">
            <v>171000</v>
          </cell>
          <cell r="FA68">
            <v>0</v>
          </cell>
          <cell r="FB68">
            <v>171000</v>
          </cell>
        </row>
        <row r="69">
          <cell r="A69">
            <v>4693</v>
          </cell>
          <cell r="B69">
            <v>56</v>
          </cell>
          <cell r="C69" t="str">
            <v>F-11</v>
          </cell>
          <cell r="D69">
            <v>53011</v>
          </cell>
          <cell r="E69" t="str">
            <v>フロンティア芝浦</v>
          </cell>
          <cell r="F69">
            <v>0</v>
          </cell>
          <cell r="G69">
            <v>709</v>
          </cell>
          <cell r="I69" t="str">
            <v>東京都</v>
          </cell>
          <cell r="J69" t="str">
            <v>都心主要5区</v>
          </cell>
          <cell r="Q69">
            <v>53.06</v>
          </cell>
          <cell r="R69">
            <v>16.05</v>
          </cell>
          <cell r="S69" t="str">
            <v>1DK</v>
          </cell>
          <cell r="U69" t="str">
            <v>住居</v>
          </cell>
          <cell r="V69" t="str">
            <v>Family</v>
          </cell>
          <cell r="X69">
            <v>1</v>
          </cell>
          <cell r="Y69" t="str">
            <v/>
          </cell>
          <cell r="Z69">
            <v>1</v>
          </cell>
          <cell r="AA69" t="str">
            <v/>
          </cell>
          <cell r="AB69" t="str">
            <v/>
          </cell>
          <cell r="AC69" t="str">
            <v/>
          </cell>
          <cell r="AD69" t="str">
            <v/>
          </cell>
          <cell r="AE69" t="str">
            <v/>
          </cell>
          <cell r="AG69">
            <v>37268</v>
          </cell>
          <cell r="AI69">
            <v>38018</v>
          </cell>
          <cell r="AJ69">
            <v>38748</v>
          </cell>
          <cell r="AK69" t="str">
            <v>㈱ベネッセコーポレーション</v>
          </cell>
          <cell r="AN69">
            <v>169000</v>
          </cell>
          <cell r="BF69">
            <v>169000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338000</v>
          </cell>
          <cell r="CG69">
            <v>338000</v>
          </cell>
          <cell r="CL69" t="str">
            <v/>
          </cell>
          <cell r="CM69">
            <v>38257</v>
          </cell>
          <cell r="CN69" t="str">
            <v>有</v>
          </cell>
          <cell r="CO69">
            <v>38231</v>
          </cell>
          <cell r="CP69">
            <v>38256</v>
          </cell>
          <cell r="CQ69">
            <v>30</v>
          </cell>
          <cell r="CR69">
            <v>26</v>
          </cell>
          <cell r="CS69">
            <v>146467</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K69" t="str">
            <v>OK</v>
          </cell>
          <cell r="DL69" t="str">
            <v>OK</v>
          </cell>
          <cell r="DM69" t="str">
            <v>OK</v>
          </cell>
          <cell r="DN69" t="str">
            <v>OK</v>
          </cell>
          <cell r="DO69" t="str">
            <v>OK</v>
          </cell>
          <cell r="DP69" t="str">
            <v>OK</v>
          </cell>
          <cell r="DR69" t="str">
            <v>OK</v>
          </cell>
          <cell r="DS69" t="str">
            <v>OK</v>
          </cell>
          <cell r="DU69" t="str">
            <v>OK</v>
          </cell>
          <cell r="DV69" t="str">
            <v>OK</v>
          </cell>
          <cell r="DW69" t="str">
            <v>OK</v>
          </cell>
          <cell r="DX69" t="str">
            <v>OK</v>
          </cell>
          <cell r="DZ69" t="str">
            <v>OK</v>
          </cell>
          <cell r="EA69" t="str">
            <v>OK</v>
          </cell>
          <cell r="EC69">
            <v>38257</v>
          </cell>
          <cell r="ED69">
            <v>38260</v>
          </cell>
          <cell r="EE69">
            <v>30</v>
          </cell>
          <cell r="EF69">
            <v>4</v>
          </cell>
          <cell r="EG69">
            <v>22533</v>
          </cell>
          <cell r="EH69">
            <v>0</v>
          </cell>
          <cell r="EI69">
            <v>0</v>
          </cell>
          <cell r="EJ69">
            <v>0</v>
          </cell>
          <cell r="EK69">
            <v>0</v>
          </cell>
          <cell r="EL69">
            <v>0</v>
          </cell>
          <cell r="EM69">
            <v>0</v>
          </cell>
          <cell r="EN69" t="str">
            <v/>
          </cell>
          <cell r="EO69" t="str">
            <v/>
          </cell>
          <cell r="EP69">
            <v>0</v>
          </cell>
          <cell r="EQ69">
            <v>0</v>
          </cell>
          <cell r="ER69">
            <v>0</v>
          </cell>
          <cell r="ES69">
            <v>0</v>
          </cell>
          <cell r="ET69">
            <v>0</v>
          </cell>
          <cell r="EU69">
            <v>0</v>
          </cell>
          <cell r="EV69">
            <v>0</v>
          </cell>
          <cell r="EW69">
            <v>0</v>
          </cell>
          <cell r="EX69">
            <v>22533</v>
          </cell>
          <cell r="EY69">
            <v>0</v>
          </cell>
          <cell r="EZ69">
            <v>169000</v>
          </cell>
          <cell r="FA69">
            <v>0</v>
          </cell>
          <cell r="FB69">
            <v>169000</v>
          </cell>
        </row>
        <row r="70">
          <cell r="A70">
            <v>4694</v>
          </cell>
          <cell r="B70">
            <v>56</v>
          </cell>
          <cell r="C70" t="str">
            <v>F-11</v>
          </cell>
          <cell r="D70">
            <v>53011</v>
          </cell>
          <cell r="E70" t="str">
            <v>フロンティア芝浦</v>
          </cell>
          <cell r="F70">
            <v>0</v>
          </cell>
          <cell r="G70">
            <v>710</v>
          </cell>
          <cell r="I70" t="str">
            <v>東京都</v>
          </cell>
          <cell r="J70" t="str">
            <v>都心主要5区</v>
          </cell>
          <cell r="Q70">
            <v>52.37</v>
          </cell>
          <cell r="R70">
            <v>15.84</v>
          </cell>
          <cell r="S70" t="str">
            <v>1DK</v>
          </cell>
          <cell r="U70" t="str">
            <v>住居</v>
          </cell>
          <cell r="V70" t="str">
            <v>Family</v>
          </cell>
          <cell r="X70">
            <v>1</v>
          </cell>
          <cell r="Y70" t="str">
            <v/>
          </cell>
          <cell r="Z70">
            <v>1</v>
          </cell>
          <cell r="AA70" t="str">
            <v/>
          </cell>
          <cell r="AB70" t="str">
            <v/>
          </cell>
          <cell r="AC70" t="str">
            <v/>
          </cell>
          <cell r="AD70" t="str">
            <v/>
          </cell>
          <cell r="AE70" t="str">
            <v/>
          </cell>
          <cell r="AG70">
            <v>36246</v>
          </cell>
          <cell r="AI70">
            <v>37712</v>
          </cell>
          <cell r="AJ70">
            <v>38442</v>
          </cell>
          <cell r="AK70" t="str">
            <v>早乙女　進一</v>
          </cell>
          <cell r="AN70">
            <v>174000</v>
          </cell>
          <cell r="BF70">
            <v>174000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348000</v>
          </cell>
          <cell r="CG70">
            <v>348000</v>
          </cell>
          <cell r="CL70" t="str">
            <v/>
          </cell>
          <cell r="CM70">
            <v>38257</v>
          </cell>
          <cell r="CN70" t="str">
            <v>有</v>
          </cell>
          <cell r="CO70">
            <v>38231</v>
          </cell>
          <cell r="CP70">
            <v>38256</v>
          </cell>
          <cell r="CQ70">
            <v>30</v>
          </cell>
          <cell r="CR70">
            <v>26</v>
          </cell>
          <cell r="CS70">
            <v>150800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K70" t="str">
            <v>OK</v>
          </cell>
          <cell r="DL70" t="str">
            <v>OK</v>
          </cell>
          <cell r="DM70" t="str">
            <v>OK</v>
          </cell>
          <cell r="DN70" t="str">
            <v>OK</v>
          </cell>
          <cell r="DO70" t="str">
            <v>OK</v>
          </cell>
          <cell r="DP70" t="str">
            <v>OK</v>
          </cell>
          <cell r="DR70" t="str">
            <v>OK</v>
          </cell>
          <cell r="DS70" t="str">
            <v>OK</v>
          </cell>
          <cell r="DU70" t="str">
            <v>OK</v>
          </cell>
          <cell r="DV70" t="str">
            <v>OK</v>
          </cell>
          <cell r="DW70" t="str">
            <v>OK</v>
          </cell>
          <cell r="DX70" t="str">
            <v>OK</v>
          </cell>
          <cell r="DZ70" t="str">
            <v>OK</v>
          </cell>
          <cell r="EA70" t="str">
            <v>OK</v>
          </cell>
          <cell r="EC70">
            <v>38257</v>
          </cell>
          <cell r="ED70">
            <v>38260</v>
          </cell>
          <cell r="EE70">
            <v>30</v>
          </cell>
          <cell r="EF70">
            <v>4</v>
          </cell>
          <cell r="EG70">
            <v>23200</v>
          </cell>
          <cell r="EH70">
            <v>0</v>
          </cell>
          <cell r="EI70">
            <v>0</v>
          </cell>
          <cell r="EJ70">
            <v>0</v>
          </cell>
          <cell r="EK70">
            <v>0</v>
          </cell>
          <cell r="EL70">
            <v>0</v>
          </cell>
          <cell r="EM70">
            <v>0</v>
          </cell>
          <cell r="EN70" t="str">
            <v/>
          </cell>
          <cell r="EO70" t="str">
            <v/>
          </cell>
          <cell r="EP70">
            <v>0</v>
          </cell>
          <cell r="EQ70">
            <v>0</v>
          </cell>
          <cell r="ER70">
            <v>0</v>
          </cell>
          <cell r="ES70">
            <v>0</v>
          </cell>
          <cell r="ET70">
            <v>0</v>
          </cell>
          <cell r="EU70">
            <v>0</v>
          </cell>
          <cell r="EV70">
            <v>0</v>
          </cell>
          <cell r="EW70">
            <v>0</v>
          </cell>
          <cell r="EX70">
            <v>23200</v>
          </cell>
          <cell r="EY70">
            <v>0</v>
          </cell>
          <cell r="EZ70">
            <v>174000</v>
          </cell>
          <cell r="FA70">
            <v>0</v>
          </cell>
          <cell r="FB70">
            <v>174000</v>
          </cell>
        </row>
        <row r="71">
          <cell r="A71">
            <v>4695</v>
          </cell>
          <cell r="B71">
            <v>56</v>
          </cell>
          <cell r="C71" t="str">
            <v>F-11</v>
          </cell>
          <cell r="D71">
            <v>53011</v>
          </cell>
          <cell r="E71" t="str">
            <v>フロンティア芝浦</v>
          </cell>
          <cell r="F71">
            <v>0</v>
          </cell>
          <cell r="G71">
            <v>711</v>
          </cell>
          <cell r="I71" t="str">
            <v>東京都</v>
          </cell>
          <cell r="J71" t="str">
            <v>都心主要5区</v>
          </cell>
          <cell r="Q71">
            <v>62.9</v>
          </cell>
          <cell r="R71">
            <v>19.03</v>
          </cell>
          <cell r="S71" t="str">
            <v>1DK</v>
          </cell>
          <cell r="U71" t="str">
            <v>住居</v>
          </cell>
          <cell r="V71" t="str">
            <v>Family</v>
          </cell>
          <cell r="X71">
            <v>1</v>
          </cell>
          <cell r="Y71" t="str">
            <v/>
          </cell>
          <cell r="Z71">
            <v>1</v>
          </cell>
          <cell r="AA71" t="str">
            <v/>
          </cell>
          <cell r="AB71" t="str">
            <v/>
          </cell>
          <cell r="AC71" t="str">
            <v/>
          </cell>
          <cell r="AD71" t="str">
            <v/>
          </cell>
          <cell r="AE71" t="str">
            <v/>
          </cell>
          <cell r="AG71">
            <v>38183</v>
          </cell>
          <cell r="AI71">
            <v>38183</v>
          </cell>
          <cell r="AJ71">
            <v>38929</v>
          </cell>
          <cell r="AK71" t="str">
            <v>㈲味楽園</v>
          </cell>
          <cell r="AN71">
            <v>221250</v>
          </cell>
          <cell r="BF71">
            <v>221250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442500</v>
          </cell>
          <cell r="CG71">
            <v>442500</v>
          </cell>
          <cell r="CL71" t="str">
            <v/>
          </cell>
          <cell r="CM71">
            <v>38257</v>
          </cell>
          <cell r="CN71" t="str">
            <v>有</v>
          </cell>
          <cell r="CO71">
            <v>38231</v>
          </cell>
          <cell r="CP71">
            <v>38256</v>
          </cell>
          <cell r="CQ71">
            <v>30</v>
          </cell>
          <cell r="CR71">
            <v>26</v>
          </cell>
          <cell r="CS71">
            <v>191750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K71" t="str">
            <v>OK</v>
          </cell>
          <cell r="DL71" t="str">
            <v>OK</v>
          </cell>
          <cell r="DM71" t="str">
            <v>OK</v>
          </cell>
          <cell r="DN71" t="str">
            <v>OK</v>
          </cell>
          <cell r="DO71" t="str">
            <v>OK</v>
          </cell>
          <cell r="DP71" t="str">
            <v>OK</v>
          </cell>
          <cell r="DR71" t="str">
            <v>OK</v>
          </cell>
          <cell r="DS71" t="str">
            <v>OK</v>
          </cell>
          <cell r="DU71" t="str">
            <v>OK</v>
          </cell>
          <cell r="DV71" t="str">
            <v>OK</v>
          </cell>
          <cell r="DW71" t="str">
            <v>OK</v>
          </cell>
          <cell r="DX71" t="str">
            <v>OK</v>
          </cell>
          <cell r="DZ71" t="str">
            <v>OK</v>
          </cell>
          <cell r="EA71" t="str">
            <v>OK</v>
          </cell>
          <cell r="EC71">
            <v>38257</v>
          </cell>
          <cell r="ED71">
            <v>38260</v>
          </cell>
          <cell r="EE71">
            <v>30</v>
          </cell>
          <cell r="EF71">
            <v>4</v>
          </cell>
          <cell r="EG71">
            <v>29500</v>
          </cell>
          <cell r="EH71">
            <v>0</v>
          </cell>
          <cell r="EI71">
            <v>0</v>
          </cell>
          <cell r="EJ71">
            <v>0</v>
          </cell>
          <cell r="EK71">
            <v>0</v>
          </cell>
          <cell r="EL71">
            <v>0</v>
          </cell>
          <cell r="EM71">
            <v>0</v>
          </cell>
          <cell r="EN71" t="str">
            <v/>
          </cell>
          <cell r="EO71" t="str">
            <v/>
          </cell>
          <cell r="EP71">
            <v>0</v>
          </cell>
          <cell r="EQ71">
            <v>0</v>
          </cell>
          <cell r="ER71">
            <v>0</v>
          </cell>
          <cell r="ES71">
            <v>0</v>
          </cell>
          <cell r="ET71">
            <v>0</v>
          </cell>
          <cell r="EU71">
            <v>0</v>
          </cell>
          <cell r="EV71">
            <v>0</v>
          </cell>
          <cell r="EW71">
            <v>0</v>
          </cell>
          <cell r="EX71">
            <v>29500</v>
          </cell>
          <cell r="EY71">
            <v>0</v>
          </cell>
          <cell r="EZ71">
            <v>221250</v>
          </cell>
          <cell r="FA71">
            <v>0</v>
          </cell>
          <cell r="FB71">
            <v>221250</v>
          </cell>
        </row>
        <row r="72">
          <cell r="A72">
            <v>4696</v>
          </cell>
          <cell r="B72">
            <v>56</v>
          </cell>
          <cell r="C72" t="str">
            <v>F-11</v>
          </cell>
          <cell r="D72">
            <v>53011</v>
          </cell>
          <cell r="E72" t="str">
            <v>フロンティア芝浦</v>
          </cell>
          <cell r="F72">
            <v>0</v>
          </cell>
          <cell r="G72">
            <v>801</v>
          </cell>
          <cell r="I72" t="str">
            <v>東京都</v>
          </cell>
          <cell r="J72" t="str">
            <v>都心主要5区</v>
          </cell>
          <cell r="Q72">
            <v>62.9</v>
          </cell>
          <cell r="R72">
            <v>19.03</v>
          </cell>
          <cell r="S72" t="str">
            <v>1DK</v>
          </cell>
          <cell r="U72" t="str">
            <v>住居</v>
          </cell>
          <cell r="V72" t="str">
            <v>Family</v>
          </cell>
          <cell r="X72">
            <v>1</v>
          </cell>
          <cell r="Y72" t="str">
            <v/>
          </cell>
          <cell r="Z72">
            <v>1</v>
          </cell>
          <cell r="AA72" t="str">
            <v/>
          </cell>
          <cell r="AB72" t="str">
            <v/>
          </cell>
          <cell r="AC72" t="str">
            <v/>
          </cell>
          <cell r="AD72" t="str">
            <v/>
          </cell>
          <cell r="AE72" t="str">
            <v/>
          </cell>
          <cell r="AG72">
            <v>37729</v>
          </cell>
          <cell r="AI72">
            <v>37729</v>
          </cell>
          <cell r="AJ72">
            <v>38472</v>
          </cell>
          <cell r="AK72" t="str">
            <v>ｴﾇ･ﾃｨ･ﾃｨ･ﾋﾞｼﾞﾈｽｱｿｼｴ㈱</v>
          </cell>
          <cell r="AN72">
            <v>199000</v>
          </cell>
          <cell r="BF72">
            <v>199000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398000</v>
          </cell>
          <cell r="CG72">
            <v>398000</v>
          </cell>
          <cell r="CL72" t="str">
            <v/>
          </cell>
          <cell r="CM72">
            <v>38257</v>
          </cell>
          <cell r="CN72" t="str">
            <v>有</v>
          </cell>
          <cell r="CO72">
            <v>38231</v>
          </cell>
          <cell r="CP72">
            <v>38256</v>
          </cell>
          <cell r="CQ72">
            <v>30</v>
          </cell>
          <cell r="CR72">
            <v>26</v>
          </cell>
          <cell r="CS72">
            <v>172467</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K72" t="str">
            <v>OK</v>
          </cell>
          <cell r="DL72" t="str">
            <v>OK</v>
          </cell>
          <cell r="DM72" t="str">
            <v>OK</v>
          </cell>
          <cell r="DN72" t="str">
            <v>OK</v>
          </cell>
          <cell r="DO72" t="str">
            <v>OK</v>
          </cell>
          <cell r="DP72" t="str">
            <v>OK</v>
          </cell>
          <cell r="DR72" t="str">
            <v>OK</v>
          </cell>
          <cell r="DS72" t="str">
            <v>OK</v>
          </cell>
          <cell r="DU72" t="str">
            <v>OK</v>
          </cell>
          <cell r="DV72" t="str">
            <v>OK</v>
          </cell>
          <cell r="DW72" t="str">
            <v>OK</v>
          </cell>
          <cell r="DX72" t="str">
            <v>OK</v>
          </cell>
          <cell r="DZ72" t="str">
            <v>OK</v>
          </cell>
          <cell r="EA72" t="str">
            <v>OK</v>
          </cell>
          <cell r="EC72">
            <v>38257</v>
          </cell>
          <cell r="ED72">
            <v>38260</v>
          </cell>
          <cell r="EE72">
            <v>30</v>
          </cell>
          <cell r="EF72">
            <v>4</v>
          </cell>
          <cell r="EG72">
            <v>26533</v>
          </cell>
          <cell r="EH72">
            <v>0</v>
          </cell>
          <cell r="EI72">
            <v>0</v>
          </cell>
          <cell r="EJ72">
            <v>0</v>
          </cell>
          <cell r="EK72">
            <v>0</v>
          </cell>
          <cell r="EL72">
            <v>0</v>
          </cell>
          <cell r="EM72">
            <v>0</v>
          </cell>
          <cell r="EN72" t="str">
            <v/>
          </cell>
          <cell r="EO72" t="str">
            <v/>
          </cell>
          <cell r="EP72">
            <v>0</v>
          </cell>
          <cell r="EQ72">
            <v>0</v>
          </cell>
          <cell r="ER72">
            <v>0</v>
          </cell>
          <cell r="ES72">
            <v>0</v>
          </cell>
          <cell r="ET72">
            <v>0</v>
          </cell>
          <cell r="EU72">
            <v>0</v>
          </cell>
          <cell r="EV72">
            <v>0</v>
          </cell>
          <cell r="EW72">
            <v>0</v>
          </cell>
          <cell r="EX72">
            <v>26533</v>
          </cell>
          <cell r="EY72">
            <v>0</v>
          </cell>
          <cell r="EZ72">
            <v>199000</v>
          </cell>
          <cell r="FA72">
            <v>0</v>
          </cell>
          <cell r="FB72">
            <v>199000</v>
          </cell>
        </row>
        <row r="73">
          <cell r="A73">
            <v>4697</v>
          </cell>
          <cell r="B73">
            <v>56</v>
          </cell>
          <cell r="C73" t="str">
            <v>F-11</v>
          </cell>
          <cell r="D73">
            <v>53011</v>
          </cell>
          <cell r="E73" t="str">
            <v>フロンティア芝浦</v>
          </cell>
          <cell r="F73">
            <v>0</v>
          </cell>
          <cell r="G73">
            <v>802</v>
          </cell>
          <cell r="I73" t="str">
            <v>東京都</v>
          </cell>
          <cell r="J73" t="str">
            <v>都心主要5区</v>
          </cell>
          <cell r="Q73">
            <v>52.37</v>
          </cell>
          <cell r="R73">
            <v>15.84</v>
          </cell>
          <cell r="S73" t="str">
            <v>1DK</v>
          </cell>
          <cell r="U73" t="str">
            <v>住居</v>
          </cell>
          <cell r="V73" t="str">
            <v>Family</v>
          </cell>
          <cell r="X73">
            <v>1</v>
          </cell>
          <cell r="Y73" t="str">
            <v/>
          </cell>
          <cell r="Z73">
            <v>1</v>
          </cell>
          <cell r="AA73" t="str">
            <v/>
          </cell>
          <cell r="AB73" t="str">
            <v/>
          </cell>
          <cell r="AC73" t="str">
            <v/>
          </cell>
          <cell r="AD73" t="str">
            <v/>
          </cell>
          <cell r="AE73" t="str">
            <v/>
          </cell>
          <cell r="AG73">
            <v>37426</v>
          </cell>
          <cell r="AI73">
            <v>38169</v>
          </cell>
          <cell r="AJ73">
            <v>38898</v>
          </cell>
          <cell r="AK73" t="str">
            <v>東海汽船㈱</v>
          </cell>
          <cell r="AN73">
            <v>165000</v>
          </cell>
          <cell r="BF73">
            <v>165000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330000</v>
          </cell>
          <cell r="CG73">
            <v>330000</v>
          </cell>
          <cell r="CL73" t="str">
            <v/>
          </cell>
          <cell r="CM73">
            <v>38257</v>
          </cell>
          <cell r="CN73" t="str">
            <v>有</v>
          </cell>
          <cell r="CO73">
            <v>38231</v>
          </cell>
          <cell r="CP73">
            <v>38256</v>
          </cell>
          <cell r="CQ73">
            <v>30</v>
          </cell>
          <cell r="CR73">
            <v>26</v>
          </cell>
          <cell r="CS73">
            <v>143000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K73" t="str">
            <v>OK</v>
          </cell>
          <cell r="DL73" t="str">
            <v>OK</v>
          </cell>
          <cell r="DM73" t="str">
            <v>OK</v>
          </cell>
          <cell r="DN73" t="str">
            <v>OK</v>
          </cell>
          <cell r="DO73" t="str">
            <v>OK</v>
          </cell>
          <cell r="DP73" t="str">
            <v>OK</v>
          </cell>
          <cell r="DR73" t="str">
            <v>OK</v>
          </cell>
          <cell r="DS73" t="str">
            <v>OK</v>
          </cell>
          <cell r="DU73" t="str">
            <v>OK</v>
          </cell>
          <cell r="DV73" t="str">
            <v>OK</v>
          </cell>
          <cell r="DW73" t="str">
            <v>OK</v>
          </cell>
          <cell r="DX73" t="str">
            <v>OK</v>
          </cell>
          <cell r="DZ73" t="str">
            <v>OK</v>
          </cell>
          <cell r="EA73" t="str">
            <v>OK</v>
          </cell>
          <cell r="EC73">
            <v>38257</v>
          </cell>
          <cell r="ED73">
            <v>38260</v>
          </cell>
          <cell r="EE73">
            <v>30</v>
          </cell>
          <cell r="EF73">
            <v>4</v>
          </cell>
          <cell r="EG73">
            <v>22000</v>
          </cell>
          <cell r="EH73">
            <v>0</v>
          </cell>
          <cell r="EI73">
            <v>0</v>
          </cell>
          <cell r="EJ73">
            <v>0</v>
          </cell>
          <cell r="EK73">
            <v>0</v>
          </cell>
          <cell r="EL73">
            <v>0</v>
          </cell>
          <cell r="EM73">
            <v>0</v>
          </cell>
          <cell r="EN73" t="str">
            <v/>
          </cell>
          <cell r="EO73" t="str">
            <v/>
          </cell>
          <cell r="EP73">
            <v>0</v>
          </cell>
          <cell r="EQ73">
            <v>0</v>
          </cell>
          <cell r="ER73">
            <v>0</v>
          </cell>
          <cell r="ES73">
            <v>0</v>
          </cell>
          <cell r="ET73">
            <v>0</v>
          </cell>
          <cell r="EU73">
            <v>0</v>
          </cell>
          <cell r="EV73">
            <v>0</v>
          </cell>
          <cell r="EW73">
            <v>0</v>
          </cell>
          <cell r="EX73">
            <v>22000</v>
          </cell>
          <cell r="EY73">
            <v>0</v>
          </cell>
          <cell r="EZ73">
            <v>165000</v>
          </cell>
          <cell r="FA73">
            <v>0</v>
          </cell>
          <cell r="FB73">
            <v>165000</v>
          </cell>
        </row>
        <row r="74">
          <cell r="A74">
            <v>4698</v>
          </cell>
          <cell r="B74">
            <v>56</v>
          </cell>
          <cell r="C74" t="str">
            <v>F-11</v>
          </cell>
          <cell r="D74">
            <v>53011</v>
          </cell>
          <cell r="E74" t="str">
            <v>フロンティア芝浦</v>
          </cell>
          <cell r="F74">
            <v>0</v>
          </cell>
          <cell r="G74">
            <v>803</v>
          </cell>
          <cell r="I74" t="str">
            <v>東京都</v>
          </cell>
          <cell r="J74" t="str">
            <v>都心主要5区</v>
          </cell>
          <cell r="Q74">
            <v>61.6</v>
          </cell>
          <cell r="R74">
            <v>18.63</v>
          </cell>
          <cell r="S74" t="str">
            <v>1DK</v>
          </cell>
          <cell r="U74" t="str">
            <v>住居</v>
          </cell>
          <cell r="V74" t="str">
            <v>Family</v>
          </cell>
          <cell r="X74">
            <v>1</v>
          </cell>
          <cell r="Y74" t="str">
            <v/>
          </cell>
          <cell r="Z74">
            <v>1</v>
          </cell>
          <cell r="AA74" t="str">
            <v/>
          </cell>
          <cell r="AB74" t="str">
            <v/>
          </cell>
          <cell r="AC74" t="str">
            <v/>
          </cell>
          <cell r="AD74" t="str">
            <v/>
          </cell>
          <cell r="AE74" t="str">
            <v/>
          </cell>
          <cell r="AG74">
            <v>38052</v>
          </cell>
          <cell r="AI74">
            <v>38052</v>
          </cell>
          <cell r="AJ74">
            <v>38807</v>
          </cell>
          <cell r="AK74" t="str">
            <v>三浦　隆之</v>
          </cell>
          <cell r="AN74">
            <v>181000</v>
          </cell>
          <cell r="BF74">
            <v>181000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362000</v>
          </cell>
          <cell r="CG74" t="str">
            <v>-</v>
          </cell>
          <cell r="CJ74" t="str">
            <v>10月分未収</v>
          </cell>
          <cell r="CL74" t="str">
            <v/>
          </cell>
          <cell r="CM74">
            <v>38257</v>
          </cell>
          <cell r="CO74">
            <v>38231</v>
          </cell>
          <cell r="CP74">
            <v>38256</v>
          </cell>
          <cell r="CQ74">
            <v>30</v>
          </cell>
          <cell r="CR74">
            <v>26</v>
          </cell>
          <cell r="CS74">
            <v>156867</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K74" t="str">
            <v>OK</v>
          </cell>
          <cell r="DL74" t="str">
            <v>OK</v>
          </cell>
          <cell r="DM74" t="str">
            <v>OK</v>
          </cell>
          <cell r="DN74" t="str">
            <v>OK</v>
          </cell>
          <cell r="DO74" t="str">
            <v>OK</v>
          </cell>
          <cell r="DP74" t="str">
            <v>OK</v>
          </cell>
          <cell r="DR74" t="str">
            <v>OK</v>
          </cell>
          <cell r="DS74" t="str">
            <v>OK</v>
          </cell>
          <cell r="DU74" t="str">
            <v>OK</v>
          </cell>
          <cell r="DV74" t="str">
            <v/>
          </cell>
          <cell r="DW74" t="str">
            <v>OK</v>
          </cell>
          <cell r="DX74" t="str">
            <v>OK</v>
          </cell>
          <cell r="DZ74" t="str">
            <v>OK</v>
          </cell>
          <cell r="EA74" t="str">
            <v>OK</v>
          </cell>
          <cell r="EC74">
            <v>38257</v>
          </cell>
          <cell r="ED74">
            <v>38260</v>
          </cell>
          <cell r="EE74">
            <v>30</v>
          </cell>
          <cell r="EF74">
            <v>4</v>
          </cell>
          <cell r="EG74">
            <v>24133</v>
          </cell>
          <cell r="EH74">
            <v>0</v>
          </cell>
          <cell r="EI74">
            <v>0</v>
          </cell>
          <cell r="EJ74">
            <v>0</v>
          </cell>
          <cell r="EK74">
            <v>0</v>
          </cell>
          <cell r="EL74">
            <v>0</v>
          </cell>
          <cell r="EM74">
            <v>0</v>
          </cell>
          <cell r="EN74" t="str">
            <v/>
          </cell>
          <cell r="EO74" t="str">
            <v/>
          </cell>
          <cell r="EP74">
            <v>0</v>
          </cell>
          <cell r="EQ74">
            <v>0</v>
          </cell>
          <cell r="ER74">
            <v>0</v>
          </cell>
          <cell r="ES74">
            <v>0</v>
          </cell>
          <cell r="ET74">
            <v>0</v>
          </cell>
          <cell r="EU74">
            <v>0</v>
          </cell>
          <cell r="EV74">
            <v>0</v>
          </cell>
          <cell r="EW74">
            <v>0</v>
          </cell>
          <cell r="EX74">
            <v>24133</v>
          </cell>
          <cell r="EY74">
            <v>0</v>
          </cell>
          <cell r="EZ74">
            <v>0</v>
          </cell>
          <cell r="FA74">
            <v>0</v>
          </cell>
          <cell r="FB74">
            <v>0</v>
          </cell>
        </row>
        <row r="75">
          <cell r="A75">
            <v>4699</v>
          </cell>
          <cell r="B75">
            <v>56</v>
          </cell>
          <cell r="C75" t="str">
            <v>F-11</v>
          </cell>
          <cell r="D75">
            <v>53011</v>
          </cell>
          <cell r="E75" t="str">
            <v>フロンティア芝浦</v>
          </cell>
          <cell r="F75">
            <v>0</v>
          </cell>
          <cell r="G75">
            <v>804</v>
          </cell>
          <cell r="I75" t="str">
            <v>東京都</v>
          </cell>
          <cell r="J75" t="str">
            <v>都心主要5区</v>
          </cell>
          <cell r="Q75">
            <v>53.06</v>
          </cell>
          <cell r="R75">
            <v>16.05</v>
          </cell>
          <cell r="S75" t="str">
            <v>1DK</v>
          </cell>
          <cell r="U75" t="str">
            <v>住居</v>
          </cell>
          <cell r="V75" t="str">
            <v>Family</v>
          </cell>
          <cell r="X75">
            <v>1</v>
          </cell>
          <cell r="Y75" t="str">
            <v/>
          </cell>
          <cell r="Z75">
            <v>1</v>
          </cell>
          <cell r="AA75" t="str">
            <v/>
          </cell>
          <cell r="AB75" t="str">
            <v/>
          </cell>
          <cell r="AC75" t="str">
            <v/>
          </cell>
          <cell r="AD75" t="str">
            <v/>
          </cell>
          <cell r="AE75" t="str">
            <v/>
          </cell>
          <cell r="AG75">
            <v>34121</v>
          </cell>
          <cell r="AI75">
            <v>37773</v>
          </cell>
          <cell r="AJ75">
            <v>41029</v>
          </cell>
          <cell r="AK75" t="str">
            <v>東京都港区</v>
          </cell>
          <cell r="AN75">
            <v>164000</v>
          </cell>
          <cell r="BF75">
            <v>164000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CL75" t="str">
            <v/>
          </cell>
          <cell r="CM75">
            <v>38257</v>
          </cell>
          <cell r="CN75" t="str">
            <v>有</v>
          </cell>
          <cell r="CO75">
            <v>38231</v>
          </cell>
          <cell r="CP75">
            <v>38256</v>
          </cell>
          <cell r="CQ75">
            <v>30</v>
          </cell>
          <cell r="CR75">
            <v>26</v>
          </cell>
          <cell r="CS75">
            <v>142133</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K75" t="str">
            <v>OK</v>
          </cell>
          <cell r="DL75" t="str">
            <v>OK</v>
          </cell>
          <cell r="DM75" t="str">
            <v>OK</v>
          </cell>
          <cell r="DN75" t="str">
            <v>OK</v>
          </cell>
          <cell r="DO75" t="str">
            <v>OK</v>
          </cell>
          <cell r="DP75" t="str">
            <v>OK</v>
          </cell>
          <cell r="DR75" t="str">
            <v>OK</v>
          </cell>
          <cell r="DS75" t="str">
            <v>OK</v>
          </cell>
          <cell r="DU75" t="str">
            <v>OK</v>
          </cell>
          <cell r="DV75" t="str">
            <v>OK</v>
          </cell>
          <cell r="DW75" t="str">
            <v>OK</v>
          </cell>
          <cell r="DX75" t="str">
            <v>OK</v>
          </cell>
          <cell r="DZ75" t="str">
            <v>OK</v>
          </cell>
          <cell r="EA75" t="str">
            <v>OK</v>
          </cell>
          <cell r="EC75">
            <v>38257</v>
          </cell>
          <cell r="ED75">
            <v>38260</v>
          </cell>
          <cell r="EE75">
            <v>30</v>
          </cell>
          <cell r="EF75">
            <v>4</v>
          </cell>
          <cell r="EG75">
            <v>21867</v>
          </cell>
          <cell r="EH75">
            <v>0</v>
          </cell>
          <cell r="EI75">
            <v>0</v>
          </cell>
          <cell r="EJ75">
            <v>0</v>
          </cell>
          <cell r="EK75">
            <v>0</v>
          </cell>
          <cell r="EL75">
            <v>0</v>
          </cell>
          <cell r="EM75">
            <v>0</v>
          </cell>
          <cell r="EN75" t="str">
            <v/>
          </cell>
          <cell r="EO75" t="str">
            <v/>
          </cell>
          <cell r="EP75">
            <v>0</v>
          </cell>
          <cell r="EQ75">
            <v>0</v>
          </cell>
          <cell r="ER75">
            <v>0</v>
          </cell>
          <cell r="ES75">
            <v>0</v>
          </cell>
          <cell r="ET75">
            <v>0</v>
          </cell>
          <cell r="EU75">
            <v>0</v>
          </cell>
          <cell r="EV75">
            <v>0</v>
          </cell>
          <cell r="EW75">
            <v>0</v>
          </cell>
          <cell r="EX75">
            <v>21867</v>
          </cell>
          <cell r="EY75">
            <v>0</v>
          </cell>
          <cell r="EZ75">
            <v>164000</v>
          </cell>
          <cell r="FA75">
            <v>0</v>
          </cell>
          <cell r="FB75">
            <v>164000</v>
          </cell>
        </row>
        <row r="76">
          <cell r="A76">
            <v>4700</v>
          </cell>
          <cell r="B76">
            <v>56</v>
          </cell>
          <cell r="C76" t="str">
            <v>F-11</v>
          </cell>
          <cell r="D76">
            <v>53011</v>
          </cell>
          <cell r="E76" t="str">
            <v>フロンティア芝浦</v>
          </cell>
          <cell r="F76">
            <v>0</v>
          </cell>
          <cell r="G76">
            <v>805</v>
          </cell>
          <cell r="I76" t="str">
            <v>東京都</v>
          </cell>
          <cell r="J76" t="str">
            <v>都心主要5区</v>
          </cell>
          <cell r="Q76">
            <v>52.37</v>
          </cell>
          <cell r="R76">
            <v>15.84</v>
          </cell>
          <cell r="S76" t="str">
            <v>1DK</v>
          </cell>
          <cell r="U76" t="str">
            <v>住居</v>
          </cell>
          <cell r="V76" t="str">
            <v>Family</v>
          </cell>
          <cell r="X76">
            <v>1</v>
          </cell>
          <cell r="Y76" t="str">
            <v/>
          </cell>
          <cell r="Z76">
            <v>1</v>
          </cell>
          <cell r="AA76" t="str">
            <v/>
          </cell>
          <cell r="AB76" t="str">
            <v/>
          </cell>
          <cell r="AC76" t="str">
            <v/>
          </cell>
          <cell r="AD76" t="str">
            <v/>
          </cell>
          <cell r="AE76" t="str">
            <v/>
          </cell>
          <cell r="AG76">
            <v>38067</v>
          </cell>
          <cell r="AI76">
            <v>38067</v>
          </cell>
          <cell r="AJ76">
            <v>38807</v>
          </cell>
          <cell r="AK76" t="str">
            <v>吉田　書子</v>
          </cell>
          <cell r="AN76">
            <v>164000</v>
          </cell>
          <cell r="BF76">
            <v>164000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328000</v>
          </cell>
          <cell r="CG76" t="str">
            <v>-</v>
          </cell>
          <cell r="CL76" t="str">
            <v/>
          </cell>
          <cell r="CM76">
            <v>38257</v>
          </cell>
          <cell r="CN76" t="str">
            <v>有</v>
          </cell>
          <cell r="CO76">
            <v>38231</v>
          </cell>
          <cell r="CP76">
            <v>38256</v>
          </cell>
          <cell r="CQ76">
            <v>30</v>
          </cell>
          <cell r="CR76">
            <v>26</v>
          </cell>
          <cell r="CS76">
            <v>142133</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K76" t="str">
            <v>OK</v>
          </cell>
          <cell r="DL76" t="str">
            <v>OK</v>
          </cell>
          <cell r="DM76" t="str">
            <v>OK</v>
          </cell>
          <cell r="DN76" t="str">
            <v>OK</v>
          </cell>
          <cell r="DO76" t="str">
            <v>OK</v>
          </cell>
          <cell r="DP76" t="str">
            <v>OK</v>
          </cell>
          <cell r="DR76" t="str">
            <v>OK</v>
          </cell>
          <cell r="DS76" t="str">
            <v>OK</v>
          </cell>
          <cell r="DU76" t="str">
            <v>OK</v>
          </cell>
          <cell r="DV76" t="str">
            <v>OK</v>
          </cell>
          <cell r="DW76" t="str">
            <v>OK</v>
          </cell>
          <cell r="DX76" t="str">
            <v>OK</v>
          </cell>
          <cell r="DZ76" t="str">
            <v>OK</v>
          </cell>
          <cell r="EA76" t="str">
            <v>OK</v>
          </cell>
          <cell r="EC76">
            <v>38257</v>
          </cell>
          <cell r="ED76">
            <v>38260</v>
          </cell>
          <cell r="EE76">
            <v>30</v>
          </cell>
          <cell r="EF76">
            <v>4</v>
          </cell>
          <cell r="EG76">
            <v>21867</v>
          </cell>
          <cell r="EH76">
            <v>0</v>
          </cell>
          <cell r="EI76">
            <v>0</v>
          </cell>
          <cell r="EJ76">
            <v>0</v>
          </cell>
          <cell r="EK76">
            <v>0</v>
          </cell>
          <cell r="EL76">
            <v>0</v>
          </cell>
          <cell r="EM76">
            <v>0</v>
          </cell>
          <cell r="EN76" t="str">
            <v/>
          </cell>
          <cell r="EO76" t="str">
            <v/>
          </cell>
          <cell r="EP76">
            <v>0</v>
          </cell>
          <cell r="EQ76">
            <v>0</v>
          </cell>
          <cell r="ER76">
            <v>0</v>
          </cell>
          <cell r="ES76">
            <v>0</v>
          </cell>
          <cell r="ET76">
            <v>0</v>
          </cell>
          <cell r="EU76">
            <v>0</v>
          </cell>
          <cell r="EV76">
            <v>0</v>
          </cell>
          <cell r="EW76">
            <v>0</v>
          </cell>
          <cell r="EX76">
            <v>21867</v>
          </cell>
          <cell r="EY76">
            <v>0</v>
          </cell>
          <cell r="EZ76">
            <v>164000</v>
          </cell>
          <cell r="FA76">
            <v>0</v>
          </cell>
          <cell r="FB76">
            <v>164000</v>
          </cell>
        </row>
        <row r="77">
          <cell r="A77">
            <v>4701</v>
          </cell>
          <cell r="B77">
            <v>56</v>
          </cell>
          <cell r="C77" t="str">
            <v>F-11</v>
          </cell>
          <cell r="D77">
            <v>53011</v>
          </cell>
          <cell r="E77" t="str">
            <v>フロンティア芝浦</v>
          </cell>
          <cell r="F77">
            <v>0</v>
          </cell>
          <cell r="G77">
            <v>806</v>
          </cell>
          <cell r="I77" t="str">
            <v>東京都</v>
          </cell>
          <cell r="J77" t="str">
            <v>都心主要5区</v>
          </cell>
          <cell r="Q77">
            <v>52.37</v>
          </cell>
          <cell r="R77">
            <v>15.84</v>
          </cell>
          <cell r="S77" t="str">
            <v>1DK</v>
          </cell>
          <cell r="U77" t="str">
            <v>住居</v>
          </cell>
          <cell r="V77" t="str">
            <v>Family</v>
          </cell>
          <cell r="X77">
            <v>1</v>
          </cell>
          <cell r="Y77" t="str">
            <v/>
          </cell>
          <cell r="Z77">
            <v>1</v>
          </cell>
          <cell r="AA77" t="str">
            <v/>
          </cell>
          <cell r="AB77" t="str">
            <v/>
          </cell>
          <cell r="AC77" t="str">
            <v/>
          </cell>
          <cell r="AD77" t="str">
            <v/>
          </cell>
          <cell r="AE77" t="str">
            <v/>
          </cell>
          <cell r="AG77">
            <v>36248</v>
          </cell>
          <cell r="AI77">
            <v>37712</v>
          </cell>
          <cell r="AJ77">
            <v>38442</v>
          </cell>
          <cell r="AK77" t="str">
            <v>あいおい損害保険㈱</v>
          </cell>
          <cell r="AN77">
            <v>167000</v>
          </cell>
          <cell r="BF77">
            <v>167000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334000</v>
          </cell>
          <cell r="CG77">
            <v>334000</v>
          </cell>
          <cell r="CL77" t="str">
            <v/>
          </cell>
          <cell r="CM77">
            <v>38257</v>
          </cell>
          <cell r="CN77" t="str">
            <v>有</v>
          </cell>
          <cell r="CO77">
            <v>38231</v>
          </cell>
          <cell r="CP77">
            <v>38256</v>
          </cell>
          <cell r="CQ77">
            <v>30</v>
          </cell>
          <cell r="CR77">
            <v>26</v>
          </cell>
          <cell r="CS77">
            <v>144733</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K77" t="str">
            <v>OK</v>
          </cell>
          <cell r="DL77" t="str">
            <v>OK</v>
          </cell>
          <cell r="DM77" t="str">
            <v>OK</v>
          </cell>
          <cell r="DN77" t="str">
            <v>OK</v>
          </cell>
          <cell r="DO77" t="str">
            <v>OK</v>
          </cell>
          <cell r="DP77" t="str">
            <v>OK</v>
          </cell>
          <cell r="DR77" t="str">
            <v>OK</v>
          </cell>
          <cell r="DS77" t="str">
            <v>OK</v>
          </cell>
          <cell r="DU77" t="str">
            <v>OK</v>
          </cell>
          <cell r="DV77" t="str">
            <v>OK</v>
          </cell>
          <cell r="DW77" t="str">
            <v>OK</v>
          </cell>
          <cell r="DX77" t="str">
            <v>OK</v>
          </cell>
          <cell r="DZ77" t="str">
            <v>OK</v>
          </cell>
          <cell r="EA77" t="str">
            <v>OK</v>
          </cell>
          <cell r="EC77">
            <v>38257</v>
          </cell>
          <cell r="ED77">
            <v>38260</v>
          </cell>
          <cell r="EE77">
            <v>30</v>
          </cell>
          <cell r="EF77">
            <v>4</v>
          </cell>
          <cell r="EG77">
            <v>22267</v>
          </cell>
          <cell r="EH77">
            <v>0</v>
          </cell>
          <cell r="EI77">
            <v>0</v>
          </cell>
          <cell r="EJ77">
            <v>0</v>
          </cell>
          <cell r="EK77">
            <v>0</v>
          </cell>
          <cell r="EL77">
            <v>0</v>
          </cell>
          <cell r="EM77">
            <v>0</v>
          </cell>
          <cell r="EN77" t="str">
            <v/>
          </cell>
          <cell r="EO77" t="str">
            <v/>
          </cell>
          <cell r="EP77">
            <v>0</v>
          </cell>
          <cell r="EQ77">
            <v>0</v>
          </cell>
          <cell r="ER77">
            <v>0</v>
          </cell>
          <cell r="ES77">
            <v>0</v>
          </cell>
          <cell r="ET77">
            <v>0</v>
          </cell>
          <cell r="EU77">
            <v>0</v>
          </cell>
          <cell r="EV77">
            <v>0</v>
          </cell>
          <cell r="EW77">
            <v>0</v>
          </cell>
          <cell r="EX77">
            <v>22267</v>
          </cell>
          <cell r="EY77">
            <v>0</v>
          </cell>
          <cell r="EZ77">
            <v>167000</v>
          </cell>
          <cell r="FA77">
            <v>0</v>
          </cell>
          <cell r="FB77">
            <v>167000</v>
          </cell>
        </row>
        <row r="78">
          <cell r="A78">
            <v>4702</v>
          </cell>
          <cell r="B78">
            <v>56</v>
          </cell>
          <cell r="C78" t="str">
            <v>F-11</v>
          </cell>
          <cell r="D78">
            <v>53011</v>
          </cell>
          <cell r="E78" t="str">
            <v>フロンティア芝浦</v>
          </cell>
          <cell r="F78">
            <v>0</v>
          </cell>
          <cell r="G78">
            <v>807</v>
          </cell>
          <cell r="I78" t="str">
            <v>東京都</v>
          </cell>
          <cell r="J78" t="str">
            <v>都心主要5区</v>
          </cell>
          <cell r="Q78">
            <v>52.37</v>
          </cell>
          <cell r="R78">
            <v>15.84</v>
          </cell>
          <cell r="S78" t="str">
            <v>1R</v>
          </cell>
          <cell r="U78" t="str">
            <v>住居</v>
          </cell>
          <cell r="V78" t="str">
            <v>Family</v>
          </cell>
          <cell r="X78">
            <v>1</v>
          </cell>
          <cell r="Y78" t="str">
            <v/>
          </cell>
          <cell r="Z78">
            <v>1</v>
          </cell>
          <cell r="AA78" t="str">
            <v/>
          </cell>
          <cell r="AB78" t="str">
            <v/>
          </cell>
          <cell r="AC78" t="str">
            <v/>
          </cell>
          <cell r="AD78" t="str">
            <v/>
          </cell>
          <cell r="AE78" t="str">
            <v/>
          </cell>
          <cell r="AG78">
            <v>34885</v>
          </cell>
          <cell r="AI78">
            <v>37834</v>
          </cell>
          <cell r="AJ78">
            <v>38564</v>
          </cell>
          <cell r="AK78" t="str">
            <v>三輪　康子</v>
          </cell>
          <cell r="AN78">
            <v>172000</v>
          </cell>
          <cell r="BF78">
            <v>172000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344000</v>
          </cell>
          <cell r="CG78">
            <v>344000</v>
          </cell>
          <cell r="CL78" t="str">
            <v/>
          </cell>
          <cell r="CM78">
            <v>38257</v>
          </cell>
          <cell r="CN78" t="str">
            <v>有</v>
          </cell>
          <cell r="CO78">
            <v>38231</v>
          </cell>
          <cell r="CP78">
            <v>38256</v>
          </cell>
          <cell r="CQ78">
            <v>30</v>
          </cell>
          <cell r="CR78">
            <v>26</v>
          </cell>
          <cell r="CS78">
            <v>149067</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K78" t="str">
            <v>OK</v>
          </cell>
          <cell r="DL78" t="str">
            <v>OK</v>
          </cell>
          <cell r="DM78" t="str">
            <v>OK</v>
          </cell>
          <cell r="DN78" t="str">
            <v>OK</v>
          </cell>
          <cell r="DO78" t="str">
            <v>OK</v>
          </cell>
          <cell r="DP78" t="str">
            <v>OK</v>
          </cell>
          <cell r="DR78" t="str">
            <v>OK</v>
          </cell>
          <cell r="DS78" t="str">
            <v>OK</v>
          </cell>
          <cell r="DU78" t="str">
            <v>OK</v>
          </cell>
          <cell r="DV78" t="str">
            <v>OK</v>
          </cell>
          <cell r="DW78" t="str">
            <v>OK</v>
          </cell>
          <cell r="DX78" t="str">
            <v>OK</v>
          </cell>
          <cell r="DZ78" t="str">
            <v>OK</v>
          </cell>
          <cell r="EA78" t="str">
            <v>OK</v>
          </cell>
          <cell r="EC78">
            <v>38257</v>
          </cell>
          <cell r="ED78">
            <v>38260</v>
          </cell>
          <cell r="EE78">
            <v>30</v>
          </cell>
          <cell r="EF78">
            <v>4</v>
          </cell>
          <cell r="EG78">
            <v>22933</v>
          </cell>
          <cell r="EH78">
            <v>0</v>
          </cell>
          <cell r="EI78">
            <v>0</v>
          </cell>
          <cell r="EJ78">
            <v>0</v>
          </cell>
          <cell r="EK78">
            <v>0</v>
          </cell>
          <cell r="EL78">
            <v>0</v>
          </cell>
          <cell r="EM78">
            <v>0</v>
          </cell>
          <cell r="EN78" t="str">
            <v/>
          </cell>
          <cell r="EO78" t="str">
            <v/>
          </cell>
          <cell r="EP78">
            <v>0</v>
          </cell>
          <cell r="EQ78">
            <v>0</v>
          </cell>
          <cell r="ER78">
            <v>0</v>
          </cell>
          <cell r="ES78">
            <v>0</v>
          </cell>
          <cell r="ET78">
            <v>0</v>
          </cell>
          <cell r="EU78">
            <v>0</v>
          </cell>
          <cell r="EV78">
            <v>0</v>
          </cell>
          <cell r="EW78">
            <v>0</v>
          </cell>
          <cell r="EX78">
            <v>22933</v>
          </cell>
          <cell r="EY78">
            <v>0</v>
          </cell>
          <cell r="EZ78">
            <v>172000</v>
          </cell>
          <cell r="FA78">
            <v>0</v>
          </cell>
          <cell r="FB78">
            <v>172000</v>
          </cell>
        </row>
        <row r="79">
          <cell r="A79">
            <v>4703</v>
          </cell>
          <cell r="B79">
            <v>56</v>
          </cell>
          <cell r="C79" t="str">
            <v>F-11</v>
          </cell>
          <cell r="D79">
            <v>53011</v>
          </cell>
          <cell r="E79" t="str">
            <v>フロンティア芝浦</v>
          </cell>
          <cell r="F79">
            <v>0</v>
          </cell>
          <cell r="G79">
            <v>808</v>
          </cell>
          <cell r="I79" t="str">
            <v>東京都</v>
          </cell>
          <cell r="J79" t="str">
            <v>都心主要5区</v>
          </cell>
          <cell r="Q79">
            <v>52.37</v>
          </cell>
          <cell r="R79">
            <v>15.84</v>
          </cell>
          <cell r="S79" t="str">
            <v>1R</v>
          </cell>
          <cell r="U79" t="str">
            <v>住居</v>
          </cell>
          <cell r="V79" t="str">
            <v>Family</v>
          </cell>
          <cell r="X79">
            <v>1</v>
          </cell>
          <cell r="Y79" t="str">
            <v/>
          </cell>
          <cell r="Z79">
            <v>1</v>
          </cell>
          <cell r="AA79" t="str">
            <v/>
          </cell>
          <cell r="AB79" t="str">
            <v/>
          </cell>
          <cell r="AC79" t="str">
            <v/>
          </cell>
          <cell r="AD79" t="str">
            <v/>
          </cell>
          <cell r="AE79" t="str">
            <v/>
          </cell>
          <cell r="AG79">
            <v>35669</v>
          </cell>
          <cell r="AI79">
            <v>37865</v>
          </cell>
          <cell r="AJ79">
            <v>38595</v>
          </cell>
          <cell r="AK79" t="str">
            <v>川名　ひろみ</v>
          </cell>
          <cell r="AN79">
            <v>172000</v>
          </cell>
          <cell r="BF79">
            <v>172000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344000</v>
          </cell>
          <cell r="CG79">
            <v>344000</v>
          </cell>
          <cell r="CL79" t="str">
            <v/>
          </cell>
          <cell r="CM79">
            <v>38257</v>
          </cell>
          <cell r="CN79" t="str">
            <v>有</v>
          </cell>
          <cell r="CO79">
            <v>38231</v>
          </cell>
          <cell r="CP79">
            <v>38256</v>
          </cell>
          <cell r="CQ79">
            <v>30</v>
          </cell>
          <cell r="CR79">
            <v>26</v>
          </cell>
          <cell r="CS79">
            <v>149067</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K79" t="str">
            <v>OK</v>
          </cell>
          <cell r="DL79" t="str">
            <v>OK</v>
          </cell>
          <cell r="DM79" t="str">
            <v>OK</v>
          </cell>
          <cell r="DN79" t="str">
            <v>OK</v>
          </cell>
          <cell r="DO79" t="str">
            <v>OK</v>
          </cell>
          <cell r="DP79" t="str">
            <v>OK</v>
          </cell>
          <cell r="DR79" t="str">
            <v>OK</v>
          </cell>
          <cell r="DS79" t="str">
            <v>OK</v>
          </cell>
          <cell r="DU79" t="str">
            <v>OK</v>
          </cell>
          <cell r="DV79" t="str">
            <v>OK</v>
          </cell>
          <cell r="DW79" t="str">
            <v>OK</v>
          </cell>
          <cell r="DX79" t="str">
            <v>OK</v>
          </cell>
          <cell r="DZ79" t="str">
            <v>OK</v>
          </cell>
          <cell r="EA79" t="str">
            <v>OK</v>
          </cell>
          <cell r="EC79">
            <v>38257</v>
          </cell>
          <cell r="ED79">
            <v>38260</v>
          </cell>
          <cell r="EE79">
            <v>30</v>
          </cell>
          <cell r="EF79">
            <v>4</v>
          </cell>
          <cell r="EG79">
            <v>22933</v>
          </cell>
          <cell r="EH79">
            <v>0</v>
          </cell>
          <cell r="EI79">
            <v>0</v>
          </cell>
          <cell r="EJ79">
            <v>0</v>
          </cell>
          <cell r="EK79">
            <v>0</v>
          </cell>
          <cell r="EL79">
            <v>0</v>
          </cell>
          <cell r="EM79">
            <v>0</v>
          </cell>
          <cell r="EN79" t="str">
            <v/>
          </cell>
          <cell r="EO79" t="str">
            <v/>
          </cell>
          <cell r="EP79">
            <v>0</v>
          </cell>
          <cell r="EQ79">
            <v>0</v>
          </cell>
          <cell r="ER79">
            <v>0</v>
          </cell>
          <cell r="ES79">
            <v>0</v>
          </cell>
          <cell r="ET79">
            <v>0</v>
          </cell>
          <cell r="EU79">
            <v>0</v>
          </cell>
          <cell r="EV79">
            <v>0</v>
          </cell>
          <cell r="EW79">
            <v>0</v>
          </cell>
          <cell r="EX79">
            <v>22933</v>
          </cell>
          <cell r="EY79">
            <v>0</v>
          </cell>
          <cell r="EZ79">
            <v>172000</v>
          </cell>
          <cell r="FA79">
            <v>0</v>
          </cell>
          <cell r="FB79">
            <v>172000</v>
          </cell>
        </row>
        <row r="80">
          <cell r="A80">
            <v>4704</v>
          </cell>
          <cell r="B80">
            <v>56</v>
          </cell>
          <cell r="C80" t="str">
            <v>F-11</v>
          </cell>
          <cell r="D80">
            <v>53011</v>
          </cell>
          <cell r="E80" t="str">
            <v>フロンティア芝浦</v>
          </cell>
          <cell r="F80">
            <v>0</v>
          </cell>
          <cell r="G80">
            <v>809</v>
          </cell>
          <cell r="I80" t="str">
            <v>東京都</v>
          </cell>
          <cell r="J80" t="str">
            <v>都心主要5区</v>
          </cell>
          <cell r="Q80">
            <v>53.06</v>
          </cell>
          <cell r="R80">
            <v>16.05</v>
          </cell>
          <cell r="S80" t="str">
            <v>1DK</v>
          </cell>
          <cell r="U80" t="str">
            <v>住居</v>
          </cell>
          <cell r="V80" t="str">
            <v>Family</v>
          </cell>
          <cell r="X80">
            <v>1</v>
          </cell>
          <cell r="Y80" t="str">
            <v/>
          </cell>
          <cell r="Z80">
            <v>1</v>
          </cell>
          <cell r="AA80" t="str">
            <v/>
          </cell>
          <cell r="AB80" t="str">
            <v/>
          </cell>
          <cell r="AC80" t="str">
            <v/>
          </cell>
          <cell r="AD80" t="str">
            <v/>
          </cell>
          <cell r="AE80" t="str">
            <v/>
          </cell>
          <cell r="AG80">
            <v>37729</v>
          </cell>
          <cell r="AI80">
            <v>37729</v>
          </cell>
          <cell r="AJ80">
            <v>38472</v>
          </cell>
          <cell r="AK80" t="str">
            <v>ｴﾇ･ﾃｨ･ﾃｨ･ﾋﾞｼﾞﾈｽｱｿｼｴ㈱</v>
          </cell>
          <cell r="AN80">
            <v>169000</v>
          </cell>
          <cell r="BF80">
            <v>169000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338000</v>
          </cell>
          <cell r="CG80">
            <v>338000</v>
          </cell>
          <cell r="CL80" t="str">
            <v/>
          </cell>
          <cell r="CM80">
            <v>38257</v>
          </cell>
          <cell r="CN80" t="str">
            <v>有</v>
          </cell>
          <cell r="CO80">
            <v>38231</v>
          </cell>
          <cell r="CP80">
            <v>38256</v>
          </cell>
          <cell r="CQ80">
            <v>30</v>
          </cell>
          <cell r="CR80">
            <v>26</v>
          </cell>
          <cell r="CS80">
            <v>146467</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K80" t="str">
            <v>OK</v>
          </cell>
          <cell r="DL80" t="str">
            <v>OK</v>
          </cell>
          <cell r="DM80" t="str">
            <v>OK</v>
          </cell>
          <cell r="DN80" t="str">
            <v>OK</v>
          </cell>
          <cell r="DO80" t="str">
            <v>OK</v>
          </cell>
          <cell r="DP80" t="str">
            <v>OK</v>
          </cell>
          <cell r="DR80" t="str">
            <v>OK</v>
          </cell>
          <cell r="DS80" t="str">
            <v>OK</v>
          </cell>
          <cell r="DU80" t="str">
            <v>OK</v>
          </cell>
          <cell r="DV80" t="str">
            <v>OK</v>
          </cell>
          <cell r="DW80" t="str">
            <v>OK</v>
          </cell>
          <cell r="DX80" t="str">
            <v>OK</v>
          </cell>
          <cell r="DZ80" t="str">
            <v>OK</v>
          </cell>
          <cell r="EA80" t="str">
            <v>OK</v>
          </cell>
          <cell r="EC80">
            <v>38257</v>
          </cell>
          <cell r="ED80">
            <v>38260</v>
          </cell>
          <cell r="EE80">
            <v>30</v>
          </cell>
          <cell r="EF80">
            <v>4</v>
          </cell>
          <cell r="EG80">
            <v>22533</v>
          </cell>
          <cell r="EH80">
            <v>0</v>
          </cell>
          <cell r="EI80">
            <v>0</v>
          </cell>
          <cell r="EJ80">
            <v>0</v>
          </cell>
          <cell r="EK80">
            <v>0</v>
          </cell>
          <cell r="EL80">
            <v>0</v>
          </cell>
          <cell r="EM80">
            <v>0</v>
          </cell>
          <cell r="EN80" t="str">
            <v/>
          </cell>
          <cell r="EO80" t="str">
            <v/>
          </cell>
          <cell r="EP80">
            <v>0</v>
          </cell>
          <cell r="EQ80">
            <v>0</v>
          </cell>
          <cell r="ER80">
            <v>0</v>
          </cell>
          <cell r="ES80">
            <v>0</v>
          </cell>
          <cell r="ET80">
            <v>0</v>
          </cell>
          <cell r="EU80">
            <v>0</v>
          </cell>
          <cell r="EV80">
            <v>0</v>
          </cell>
          <cell r="EW80">
            <v>0</v>
          </cell>
          <cell r="EX80">
            <v>22533</v>
          </cell>
          <cell r="EY80">
            <v>0</v>
          </cell>
          <cell r="EZ80">
            <v>169000</v>
          </cell>
          <cell r="FA80">
            <v>0</v>
          </cell>
          <cell r="FB80">
            <v>169000</v>
          </cell>
        </row>
        <row r="81">
          <cell r="A81">
            <v>4705</v>
          </cell>
          <cell r="B81">
            <v>56</v>
          </cell>
          <cell r="C81" t="str">
            <v>F-11</v>
          </cell>
          <cell r="D81">
            <v>53011</v>
          </cell>
          <cell r="E81" t="str">
            <v>フロンティア芝浦</v>
          </cell>
          <cell r="F81">
            <v>0</v>
          </cell>
          <cell r="G81">
            <v>810</v>
          </cell>
          <cell r="I81" t="str">
            <v>東京都</v>
          </cell>
          <cell r="J81" t="str">
            <v>都心主要5区</v>
          </cell>
          <cell r="Q81">
            <v>52.37</v>
          </cell>
          <cell r="R81">
            <v>15.84</v>
          </cell>
          <cell r="S81" t="str">
            <v>1DK</v>
          </cell>
          <cell r="U81" t="str">
            <v>住居</v>
          </cell>
          <cell r="V81" t="str">
            <v>Family</v>
          </cell>
          <cell r="X81">
            <v>1</v>
          </cell>
          <cell r="Y81" t="str">
            <v/>
          </cell>
          <cell r="Z81">
            <v>1</v>
          </cell>
          <cell r="AA81" t="str">
            <v/>
          </cell>
          <cell r="AB81" t="str">
            <v/>
          </cell>
          <cell r="AC81" t="str">
            <v/>
          </cell>
          <cell r="AD81" t="str">
            <v/>
          </cell>
          <cell r="AE81" t="str">
            <v/>
          </cell>
          <cell r="AG81">
            <v>38107</v>
          </cell>
          <cell r="AI81">
            <v>38107</v>
          </cell>
          <cell r="AJ81">
            <v>38837</v>
          </cell>
          <cell r="AK81" t="str">
            <v>盛田　英次</v>
          </cell>
          <cell r="AN81">
            <v>164000</v>
          </cell>
          <cell r="BF81">
            <v>164000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328000</v>
          </cell>
          <cell r="CG81" t="str">
            <v>-</v>
          </cell>
          <cell r="CL81" t="str">
            <v/>
          </cell>
          <cell r="CM81">
            <v>38257</v>
          </cell>
          <cell r="CN81" t="str">
            <v>有</v>
          </cell>
          <cell r="CO81">
            <v>38231</v>
          </cell>
          <cell r="CP81">
            <v>38256</v>
          </cell>
          <cell r="CQ81">
            <v>30</v>
          </cell>
          <cell r="CR81">
            <v>26</v>
          </cell>
          <cell r="CS81">
            <v>142133</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K81" t="str">
            <v>OK</v>
          </cell>
          <cell r="DL81" t="str">
            <v>OK</v>
          </cell>
          <cell r="DM81" t="str">
            <v>OK</v>
          </cell>
          <cell r="DN81" t="str">
            <v>OK</v>
          </cell>
          <cell r="DO81" t="str">
            <v>OK</v>
          </cell>
          <cell r="DP81" t="str">
            <v>OK</v>
          </cell>
          <cell r="DR81" t="str">
            <v>OK</v>
          </cell>
          <cell r="DS81" t="str">
            <v>OK</v>
          </cell>
          <cell r="DU81" t="str">
            <v>OK</v>
          </cell>
          <cell r="DV81" t="str">
            <v>OK</v>
          </cell>
          <cell r="DW81" t="str">
            <v>OK</v>
          </cell>
          <cell r="DX81" t="str">
            <v>OK</v>
          </cell>
          <cell r="DZ81" t="str">
            <v>OK</v>
          </cell>
          <cell r="EA81" t="str">
            <v>OK</v>
          </cell>
          <cell r="EC81">
            <v>38257</v>
          </cell>
          <cell r="ED81">
            <v>38260</v>
          </cell>
          <cell r="EE81">
            <v>30</v>
          </cell>
          <cell r="EF81">
            <v>4</v>
          </cell>
          <cell r="EG81">
            <v>21867</v>
          </cell>
          <cell r="EH81">
            <v>0</v>
          </cell>
          <cell r="EI81">
            <v>0</v>
          </cell>
          <cell r="EJ81">
            <v>0</v>
          </cell>
          <cell r="EK81">
            <v>0</v>
          </cell>
          <cell r="EL81">
            <v>0</v>
          </cell>
          <cell r="EM81">
            <v>0</v>
          </cell>
          <cell r="EN81" t="str">
            <v/>
          </cell>
          <cell r="EO81" t="str">
            <v/>
          </cell>
          <cell r="EP81">
            <v>0</v>
          </cell>
          <cell r="EQ81">
            <v>0</v>
          </cell>
          <cell r="ER81">
            <v>0</v>
          </cell>
          <cell r="ES81">
            <v>0</v>
          </cell>
          <cell r="ET81">
            <v>0</v>
          </cell>
          <cell r="EU81">
            <v>0</v>
          </cell>
          <cell r="EV81">
            <v>0</v>
          </cell>
          <cell r="EW81">
            <v>0</v>
          </cell>
          <cell r="EX81">
            <v>21867</v>
          </cell>
          <cell r="EY81">
            <v>0</v>
          </cell>
          <cell r="EZ81">
            <v>164000</v>
          </cell>
          <cell r="FA81">
            <v>0</v>
          </cell>
          <cell r="FB81">
            <v>164000</v>
          </cell>
        </row>
        <row r="82">
          <cell r="A82">
            <v>4706</v>
          </cell>
          <cell r="B82">
            <v>56</v>
          </cell>
          <cell r="C82" t="str">
            <v>F-11</v>
          </cell>
          <cell r="D82">
            <v>53011</v>
          </cell>
          <cell r="E82" t="str">
            <v>フロンティア芝浦</v>
          </cell>
          <cell r="F82">
            <v>0</v>
          </cell>
          <cell r="G82">
            <v>811</v>
          </cell>
          <cell r="I82" t="str">
            <v>東京都</v>
          </cell>
          <cell r="J82" t="str">
            <v>都心主要5区</v>
          </cell>
          <cell r="Q82">
            <v>62.9</v>
          </cell>
          <cell r="R82">
            <v>19.03</v>
          </cell>
          <cell r="S82" t="str">
            <v>1DK</v>
          </cell>
          <cell r="U82" t="str">
            <v>住居</v>
          </cell>
          <cell r="V82" t="str">
            <v>Family</v>
          </cell>
          <cell r="X82">
            <v>1</v>
          </cell>
          <cell r="Y82" t="str">
            <v/>
          </cell>
          <cell r="Z82">
            <v>1</v>
          </cell>
          <cell r="AA82" t="str">
            <v/>
          </cell>
          <cell r="AB82" t="str">
            <v/>
          </cell>
          <cell r="AC82" t="str">
            <v/>
          </cell>
          <cell r="AD82" t="str">
            <v/>
          </cell>
          <cell r="AE82" t="str">
            <v/>
          </cell>
          <cell r="AG82">
            <v>37072</v>
          </cell>
          <cell r="AI82">
            <v>37803</v>
          </cell>
          <cell r="AJ82">
            <v>38533</v>
          </cell>
          <cell r="AK82" t="str">
            <v>高橋　民雄</v>
          </cell>
          <cell r="AN82">
            <v>195000</v>
          </cell>
          <cell r="BF82">
            <v>195000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390000</v>
          </cell>
          <cell r="CG82">
            <v>390000</v>
          </cell>
          <cell r="CL82" t="str">
            <v/>
          </cell>
          <cell r="CM82">
            <v>38257</v>
          </cell>
          <cell r="CN82" t="str">
            <v>有</v>
          </cell>
          <cell r="CO82">
            <v>38231</v>
          </cell>
          <cell r="CP82">
            <v>38256</v>
          </cell>
          <cell r="CQ82">
            <v>30</v>
          </cell>
          <cell r="CR82">
            <v>26</v>
          </cell>
          <cell r="CS82">
            <v>169000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K82" t="str">
            <v>OK</v>
          </cell>
          <cell r="DL82" t="str">
            <v>OK</v>
          </cell>
          <cell r="DM82" t="str">
            <v>OK</v>
          </cell>
          <cell r="DN82" t="str">
            <v>OK</v>
          </cell>
          <cell r="DO82" t="str">
            <v>OK</v>
          </cell>
          <cell r="DP82" t="str">
            <v>OK</v>
          </cell>
          <cell r="DR82" t="str">
            <v>OK</v>
          </cell>
          <cell r="DS82" t="str">
            <v>OK</v>
          </cell>
          <cell r="DU82" t="str">
            <v>OK</v>
          </cell>
          <cell r="DV82" t="str">
            <v>OK</v>
          </cell>
          <cell r="DW82" t="str">
            <v>OK</v>
          </cell>
          <cell r="DX82" t="str">
            <v>OK</v>
          </cell>
          <cell r="DZ82" t="str">
            <v>OK</v>
          </cell>
          <cell r="EA82" t="str">
            <v>OK</v>
          </cell>
          <cell r="EC82">
            <v>38257</v>
          </cell>
          <cell r="ED82">
            <v>38260</v>
          </cell>
          <cell r="EE82">
            <v>30</v>
          </cell>
          <cell r="EF82">
            <v>4</v>
          </cell>
          <cell r="EG82">
            <v>26000</v>
          </cell>
          <cell r="EH82">
            <v>0</v>
          </cell>
          <cell r="EI82">
            <v>0</v>
          </cell>
          <cell r="EJ82">
            <v>0</v>
          </cell>
          <cell r="EK82">
            <v>0</v>
          </cell>
          <cell r="EL82">
            <v>0</v>
          </cell>
          <cell r="EM82">
            <v>0</v>
          </cell>
          <cell r="EN82" t="str">
            <v/>
          </cell>
          <cell r="EO82" t="str">
            <v/>
          </cell>
          <cell r="EP82">
            <v>0</v>
          </cell>
          <cell r="EQ82">
            <v>0</v>
          </cell>
          <cell r="ER82">
            <v>0</v>
          </cell>
          <cell r="ES82">
            <v>0</v>
          </cell>
          <cell r="ET82">
            <v>0</v>
          </cell>
          <cell r="EU82">
            <v>0</v>
          </cell>
          <cell r="EV82">
            <v>0</v>
          </cell>
          <cell r="EW82">
            <v>0</v>
          </cell>
          <cell r="EX82">
            <v>26000</v>
          </cell>
          <cell r="EY82">
            <v>0</v>
          </cell>
          <cell r="EZ82">
            <v>195000</v>
          </cell>
          <cell r="FA82">
            <v>0</v>
          </cell>
          <cell r="FB82">
            <v>195000</v>
          </cell>
        </row>
        <row r="83">
          <cell r="A83">
            <v>4707</v>
          </cell>
          <cell r="B83">
            <v>56</v>
          </cell>
          <cell r="C83" t="str">
            <v>F-11</v>
          </cell>
          <cell r="D83">
            <v>53011</v>
          </cell>
          <cell r="E83" t="str">
            <v>フロンティア芝浦</v>
          </cell>
          <cell r="F83">
            <v>0</v>
          </cell>
          <cell r="G83">
            <v>901</v>
          </cell>
          <cell r="I83" t="str">
            <v>東京都</v>
          </cell>
          <cell r="J83" t="str">
            <v>都心主要5区</v>
          </cell>
          <cell r="Q83">
            <v>62.9</v>
          </cell>
          <cell r="R83">
            <v>19.03</v>
          </cell>
          <cell r="S83" t="str">
            <v>1DK</v>
          </cell>
          <cell r="U83" t="str">
            <v>住居</v>
          </cell>
          <cell r="V83" t="str">
            <v>Family</v>
          </cell>
          <cell r="X83">
            <v>1</v>
          </cell>
          <cell r="Y83" t="str">
            <v/>
          </cell>
          <cell r="Z83">
            <v>1</v>
          </cell>
          <cell r="AA83" t="str">
            <v/>
          </cell>
          <cell r="AB83" t="str">
            <v/>
          </cell>
          <cell r="AC83" t="str">
            <v/>
          </cell>
          <cell r="AD83" t="str">
            <v/>
          </cell>
          <cell r="AE83" t="str">
            <v/>
          </cell>
          <cell r="AG83">
            <v>38257</v>
          </cell>
          <cell r="AI83">
            <v>38257</v>
          </cell>
          <cell r="AJ83">
            <v>38986</v>
          </cell>
          <cell r="AK83" t="str">
            <v>清水建設㈱</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396000</v>
          </cell>
          <cell r="CJ83" t="str">
            <v>入居者：関口昌彦</v>
          </cell>
          <cell r="CL83" t="str">
            <v/>
          </cell>
          <cell r="CM83">
            <v>38257</v>
          </cell>
          <cell r="CN83" t="str">
            <v>有</v>
          </cell>
          <cell r="CO83">
            <v>38257</v>
          </cell>
          <cell r="CP83">
            <v>38256</v>
          </cell>
          <cell r="CQ83">
            <v>4</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K83" t="str">
            <v>OK</v>
          </cell>
          <cell r="DL83" t="str">
            <v>OK</v>
          </cell>
          <cell r="DM83" t="str">
            <v>OK</v>
          </cell>
          <cell r="DN83" t="str">
            <v>OK</v>
          </cell>
          <cell r="DO83" t="str">
            <v>OK</v>
          </cell>
          <cell r="DP83" t="str">
            <v>OK</v>
          </cell>
          <cell r="DR83" t="str">
            <v>OK</v>
          </cell>
          <cell r="DS83" t="str">
            <v>OK</v>
          </cell>
          <cell r="DU83" t="str">
            <v>OK</v>
          </cell>
          <cell r="DV83" t="str">
            <v>OK</v>
          </cell>
          <cell r="DW83" t="str">
            <v>OK</v>
          </cell>
          <cell r="DX83" t="str">
            <v>OK</v>
          </cell>
          <cell r="DZ83" t="str">
            <v>OK</v>
          </cell>
          <cell r="EA83" t="str">
            <v>OK</v>
          </cell>
          <cell r="EC83">
            <v>38257</v>
          </cell>
          <cell r="ED83">
            <v>38260</v>
          </cell>
          <cell r="EE83">
            <v>4</v>
          </cell>
          <cell r="EF83">
            <v>4</v>
          </cell>
          <cell r="EG83">
            <v>0</v>
          </cell>
          <cell r="EH83">
            <v>0</v>
          </cell>
          <cell r="EI83">
            <v>0</v>
          </cell>
          <cell r="EJ83">
            <v>0</v>
          </cell>
          <cell r="EK83">
            <v>0</v>
          </cell>
          <cell r="EL83">
            <v>0</v>
          </cell>
          <cell r="EM83">
            <v>0</v>
          </cell>
          <cell r="EN83" t="str">
            <v/>
          </cell>
          <cell r="EO83" t="str">
            <v/>
          </cell>
          <cell r="EP83">
            <v>0</v>
          </cell>
          <cell r="EQ83">
            <v>0</v>
          </cell>
          <cell r="ER83">
            <v>0</v>
          </cell>
          <cell r="ES83">
            <v>0</v>
          </cell>
          <cell r="ET83">
            <v>0</v>
          </cell>
          <cell r="EU83">
            <v>0</v>
          </cell>
          <cell r="EV83">
            <v>0</v>
          </cell>
          <cell r="EW83">
            <v>0</v>
          </cell>
          <cell r="EX83">
            <v>0</v>
          </cell>
          <cell r="EY83">
            <v>0</v>
          </cell>
          <cell r="EZ83">
            <v>0</v>
          </cell>
          <cell r="FA83">
            <v>0</v>
          </cell>
          <cell r="FB83">
            <v>0</v>
          </cell>
        </row>
        <row r="84">
          <cell r="A84">
            <v>4708</v>
          </cell>
          <cell r="B84">
            <v>56</v>
          </cell>
          <cell r="C84" t="str">
            <v>F-11</v>
          </cell>
          <cell r="D84">
            <v>53011</v>
          </cell>
          <cell r="E84" t="str">
            <v>フロンティア芝浦</v>
          </cell>
          <cell r="F84">
            <v>0</v>
          </cell>
          <cell r="G84">
            <v>902</v>
          </cell>
          <cell r="I84" t="str">
            <v>東京都</v>
          </cell>
          <cell r="J84" t="str">
            <v>都心主要5区</v>
          </cell>
          <cell r="Q84">
            <v>52.37</v>
          </cell>
          <cell r="R84">
            <v>15.84</v>
          </cell>
          <cell r="S84" t="str">
            <v>1DK</v>
          </cell>
          <cell r="U84" t="str">
            <v>住居</v>
          </cell>
          <cell r="V84" t="str">
            <v>Family</v>
          </cell>
          <cell r="X84">
            <v>1</v>
          </cell>
          <cell r="Y84" t="str">
            <v/>
          </cell>
          <cell r="Z84">
            <v>1</v>
          </cell>
          <cell r="AA84" t="str">
            <v/>
          </cell>
          <cell r="AB84" t="str">
            <v/>
          </cell>
          <cell r="AC84" t="str">
            <v/>
          </cell>
          <cell r="AD84" t="str">
            <v/>
          </cell>
          <cell r="AE84" t="str">
            <v/>
          </cell>
          <cell r="AG84">
            <v>34121</v>
          </cell>
          <cell r="AI84">
            <v>37773</v>
          </cell>
          <cell r="AJ84">
            <v>41029</v>
          </cell>
          <cell r="AK84" t="str">
            <v>東京都港区</v>
          </cell>
          <cell r="AN84">
            <v>168000</v>
          </cell>
          <cell r="BF84">
            <v>168000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CL84" t="str">
            <v/>
          </cell>
          <cell r="CM84">
            <v>38257</v>
          </cell>
          <cell r="CN84" t="str">
            <v>有</v>
          </cell>
          <cell r="CO84">
            <v>38231</v>
          </cell>
          <cell r="CP84">
            <v>38256</v>
          </cell>
          <cell r="CQ84">
            <v>30</v>
          </cell>
          <cell r="CR84">
            <v>26</v>
          </cell>
          <cell r="CS84">
            <v>145600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K84" t="str">
            <v>OK</v>
          </cell>
          <cell r="DL84" t="str">
            <v>OK</v>
          </cell>
          <cell r="DM84" t="str">
            <v>OK</v>
          </cell>
          <cell r="DN84" t="str">
            <v>OK</v>
          </cell>
          <cell r="DO84" t="str">
            <v>OK</v>
          </cell>
          <cell r="DP84" t="str">
            <v>OK</v>
          </cell>
          <cell r="DR84" t="str">
            <v>OK</v>
          </cell>
          <cell r="DS84" t="str">
            <v>OK</v>
          </cell>
          <cell r="DU84" t="str">
            <v>OK</v>
          </cell>
          <cell r="DV84" t="str">
            <v>OK</v>
          </cell>
          <cell r="DW84" t="str">
            <v>OK</v>
          </cell>
          <cell r="DX84" t="str">
            <v>OK</v>
          </cell>
          <cell r="DZ84" t="str">
            <v>OK</v>
          </cell>
          <cell r="EA84" t="str">
            <v>OK</v>
          </cell>
          <cell r="EC84">
            <v>38257</v>
          </cell>
          <cell r="ED84">
            <v>38260</v>
          </cell>
          <cell r="EE84">
            <v>30</v>
          </cell>
          <cell r="EF84">
            <v>4</v>
          </cell>
          <cell r="EG84">
            <v>22400</v>
          </cell>
          <cell r="EH84">
            <v>0</v>
          </cell>
          <cell r="EI84">
            <v>0</v>
          </cell>
          <cell r="EJ84">
            <v>0</v>
          </cell>
          <cell r="EK84">
            <v>0</v>
          </cell>
          <cell r="EL84">
            <v>0</v>
          </cell>
          <cell r="EM84">
            <v>0</v>
          </cell>
          <cell r="EN84" t="str">
            <v/>
          </cell>
          <cell r="EO84" t="str">
            <v/>
          </cell>
          <cell r="EP84">
            <v>0</v>
          </cell>
          <cell r="EQ84">
            <v>0</v>
          </cell>
          <cell r="ER84">
            <v>0</v>
          </cell>
          <cell r="ES84">
            <v>0</v>
          </cell>
          <cell r="ET84">
            <v>0</v>
          </cell>
          <cell r="EU84">
            <v>0</v>
          </cell>
          <cell r="EV84">
            <v>0</v>
          </cell>
          <cell r="EW84">
            <v>0</v>
          </cell>
          <cell r="EX84">
            <v>22400</v>
          </cell>
          <cell r="EY84">
            <v>0</v>
          </cell>
          <cell r="EZ84">
            <v>168000</v>
          </cell>
          <cell r="FA84">
            <v>0</v>
          </cell>
          <cell r="FB84">
            <v>168000</v>
          </cell>
        </row>
        <row r="85">
          <cell r="A85">
            <v>4709</v>
          </cell>
          <cell r="B85">
            <v>56</v>
          </cell>
          <cell r="C85" t="str">
            <v>F-11</v>
          </cell>
          <cell r="D85">
            <v>53011</v>
          </cell>
          <cell r="E85" t="str">
            <v>フロンティア芝浦</v>
          </cell>
          <cell r="F85">
            <v>0</v>
          </cell>
          <cell r="G85">
            <v>903</v>
          </cell>
          <cell r="I85" t="str">
            <v>東京都</v>
          </cell>
          <cell r="J85" t="str">
            <v>都心主要5区</v>
          </cell>
          <cell r="Q85">
            <v>61.6</v>
          </cell>
          <cell r="R85">
            <v>18.63</v>
          </cell>
          <cell r="S85" t="str">
            <v>1DK</v>
          </cell>
          <cell r="U85" t="str">
            <v>住居</v>
          </cell>
          <cell r="V85" t="str">
            <v>Family</v>
          </cell>
          <cell r="X85">
            <v>1</v>
          </cell>
          <cell r="Y85" t="str">
            <v/>
          </cell>
          <cell r="Z85">
            <v>1</v>
          </cell>
          <cell r="AA85" t="str">
            <v/>
          </cell>
          <cell r="AB85" t="str">
            <v/>
          </cell>
          <cell r="AC85" t="str">
            <v/>
          </cell>
          <cell r="AD85" t="str">
            <v/>
          </cell>
          <cell r="AE85" t="str">
            <v/>
          </cell>
          <cell r="AG85">
            <v>38257</v>
          </cell>
          <cell r="AI85">
            <v>38257</v>
          </cell>
          <cell r="AJ85">
            <v>38986</v>
          </cell>
          <cell r="AK85" t="str">
            <v>清水建設㈱</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370000</v>
          </cell>
          <cell r="CJ85" t="str">
            <v>入居者：金澤伸一</v>
          </cell>
          <cell r="CL85" t="str">
            <v/>
          </cell>
          <cell r="CM85">
            <v>38257</v>
          </cell>
          <cell r="CN85" t="str">
            <v>有</v>
          </cell>
          <cell r="CO85">
            <v>38257</v>
          </cell>
          <cell r="CP85">
            <v>38256</v>
          </cell>
          <cell r="CQ85">
            <v>4</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K85" t="str">
            <v>OK</v>
          </cell>
          <cell r="DL85" t="str">
            <v>OK</v>
          </cell>
          <cell r="DM85" t="str">
            <v>OK</v>
          </cell>
          <cell r="DN85" t="str">
            <v>OK</v>
          </cell>
          <cell r="DO85" t="str">
            <v>OK</v>
          </cell>
          <cell r="DP85" t="str">
            <v>OK</v>
          </cell>
          <cell r="DR85" t="str">
            <v>OK</v>
          </cell>
          <cell r="DS85" t="str">
            <v>OK</v>
          </cell>
          <cell r="DU85" t="str">
            <v>OK</v>
          </cell>
          <cell r="DV85" t="str">
            <v>OK</v>
          </cell>
          <cell r="DW85" t="str">
            <v>OK</v>
          </cell>
          <cell r="DX85" t="str">
            <v>OK</v>
          </cell>
          <cell r="DZ85" t="str">
            <v>OK</v>
          </cell>
          <cell r="EA85" t="str">
            <v>OK</v>
          </cell>
          <cell r="EC85">
            <v>38257</v>
          </cell>
          <cell r="ED85">
            <v>38260</v>
          </cell>
          <cell r="EE85">
            <v>4</v>
          </cell>
          <cell r="EF85">
            <v>4</v>
          </cell>
          <cell r="EG85">
            <v>0</v>
          </cell>
          <cell r="EH85">
            <v>0</v>
          </cell>
          <cell r="EI85">
            <v>0</v>
          </cell>
          <cell r="EJ85">
            <v>0</v>
          </cell>
          <cell r="EK85">
            <v>0</v>
          </cell>
          <cell r="EL85">
            <v>0</v>
          </cell>
          <cell r="EM85">
            <v>0</v>
          </cell>
          <cell r="EN85" t="str">
            <v/>
          </cell>
          <cell r="EO85" t="str">
            <v/>
          </cell>
          <cell r="EP85">
            <v>0</v>
          </cell>
          <cell r="EQ85">
            <v>0</v>
          </cell>
          <cell r="ER85">
            <v>0</v>
          </cell>
          <cell r="ES85">
            <v>0</v>
          </cell>
          <cell r="ET85">
            <v>0</v>
          </cell>
          <cell r="EU85">
            <v>0</v>
          </cell>
          <cell r="EV85">
            <v>0</v>
          </cell>
          <cell r="EW85">
            <v>0</v>
          </cell>
          <cell r="EX85">
            <v>0</v>
          </cell>
          <cell r="EY85">
            <v>0</v>
          </cell>
          <cell r="EZ85">
            <v>0</v>
          </cell>
          <cell r="FA85">
            <v>0</v>
          </cell>
          <cell r="FB85">
            <v>0</v>
          </cell>
        </row>
        <row r="86">
          <cell r="A86">
            <v>4710</v>
          </cell>
          <cell r="B86">
            <v>56</v>
          </cell>
          <cell r="C86" t="str">
            <v>F-11</v>
          </cell>
          <cell r="D86">
            <v>53011</v>
          </cell>
          <cell r="E86" t="str">
            <v>フロンティア芝浦</v>
          </cell>
          <cell r="F86">
            <v>0</v>
          </cell>
          <cell r="G86">
            <v>904</v>
          </cell>
          <cell r="I86" t="str">
            <v>東京都</v>
          </cell>
          <cell r="J86" t="str">
            <v>都心主要5区</v>
          </cell>
          <cell r="Q86">
            <v>53.06</v>
          </cell>
          <cell r="R86">
            <v>16.05</v>
          </cell>
          <cell r="S86" t="str">
            <v>1DK</v>
          </cell>
          <cell r="U86" t="str">
            <v>住居</v>
          </cell>
          <cell r="V86" t="str">
            <v>Family</v>
          </cell>
          <cell r="X86">
            <v>1</v>
          </cell>
          <cell r="Y86" t="str">
            <v/>
          </cell>
          <cell r="Z86">
            <v>1</v>
          </cell>
          <cell r="AA86" t="str">
            <v/>
          </cell>
          <cell r="AB86" t="str">
            <v/>
          </cell>
          <cell r="AC86" t="str">
            <v/>
          </cell>
          <cell r="AD86" t="str">
            <v/>
          </cell>
          <cell r="AE86" t="str">
            <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CL86" t="str">
            <v/>
          </cell>
          <cell r="CM86">
            <v>38257</v>
          </cell>
          <cell r="CN86" t="str">
            <v>有</v>
          </cell>
          <cell r="CO86">
            <v>38231</v>
          </cell>
          <cell r="CP86">
            <v>38256</v>
          </cell>
          <cell r="CQ86">
            <v>30</v>
          </cell>
          <cell r="CR86">
            <v>26</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K86" t="str">
            <v>OK</v>
          </cell>
          <cell r="DL86" t="str">
            <v>OK</v>
          </cell>
          <cell r="DM86" t="str">
            <v>OK</v>
          </cell>
          <cell r="DN86" t="str">
            <v>OK</v>
          </cell>
          <cell r="DO86" t="str">
            <v>OK</v>
          </cell>
          <cell r="DP86" t="str">
            <v>OK</v>
          </cell>
          <cell r="DR86" t="str">
            <v>OK</v>
          </cell>
          <cell r="DS86" t="str">
            <v>OK</v>
          </cell>
          <cell r="DU86" t="str">
            <v>OK</v>
          </cell>
          <cell r="DV86" t="str">
            <v>OK</v>
          </cell>
          <cell r="DW86" t="str">
            <v>OK</v>
          </cell>
          <cell r="DX86" t="str">
            <v>OK</v>
          </cell>
          <cell r="DZ86" t="str">
            <v>OK</v>
          </cell>
          <cell r="EA86" t="str">
            <v>OK</v>
          </cell>
          <cell r="EC86">
            <v>38257</v>
          </cell>
          <cell r="ED86">
            <v>38260</v>
          </cell>
          <cell r="EE86">
            <v>30</v>
          </cell>
          <cell r="EF86">
            <v>4</v>
          </cell>
          <cell r="EG86">
            <v>0</v>
          </cell>
          <cell r="EH86">
            <v>0</v>
          </cell>
          <cell r="EI86">
            <v>0</v>
          </cell>
          <cell r="EJ86">
            <v>0</v>
          </cell>
          <cell r="EK86">
            <v>0</v>
          </cell>
          <cell r="EL86">
            <v>0</v>
          </cell>
          <cell r="EM86">
            <v>0</v>
          </cell>
          <cell r="EN86" t="str">
            <v/>
          </cell>
          <cell r="EO86" t="str">
            <v/>
          </cell>
          <cell r="EP86">
            <v>0</v>
          </cell>
          <cell r="EQ86">
            <v>0</v>
          </cell>
          <cell r="ER86">
            <v>0</v>
          </cell>
          <cell r="ES86">
            <v>0</v>
          </cell>
          <cell r="ET86">
            <v>0</v>
          </cell>
          <cell r="EU86">
            <v>0</v>
          </cell>
          <cell r="EV86">
            <v>0</v>
          </cell>
          <cell r="EW86">
            <v>0</v>
          </cell>
          <cell r="EX86">
            <v>0</v>
          </cell>
          <cell r="EY86">
            <v>0</v>
          </cell>
          <cell r="EZ86">
            <v>0</v>
          </cell>
          <cell r="FA86">
            <v>0</v>
          </cell>
          <cell r="FB86">
            <v>0</v>
          </cell>
        </row>
        <row r="87">
          <cell r="A87">
            <v>4711</v>
          </cell>
          <cell r="B87">
            <v>56</v>
          </cell>
          <cell r="C87" t="str">
            <v>F-11</v>
          </cell>
          <cell r="D87">
            <v>53011</v>
          </cell>
          <cell r="E87" t="str">
            <v>フロンティア芝浦</v>
          </cell>
          <cell r="F87">
            <v>0</v>
          </cell>
          <cell r="G87">
            <v>905</v>
          </cell>
          <cell r="I87" t="str">
            <v>東京都</v>
          </cell>
          <cell r="J87" t="str">
            <v>都心主要5区</v>
          </cell>
          <cell r="Q87">
            <v>52.37</v>
          </cell>
          <cell r="R87">
            <v>15.84</v>
          </cell>
          <cell r="S87" t="str">
            <v>1DK</v>
          </cell>
          <cell r="U87" t="str">
            <v>住居</v>
          </cell>
          <cell r="V87" t="str">
            <v>Family</v>
          </cell>
          <cell r="X87">
            <v>1</v>
          </cell>
          <cell r="Y87" t="str">
            <v/>
          </cell>
          <cell r="Z87">
            <v>1</v>
          </cell>
          <cell r="AA87" t="str">
            <v/>
          </cell>
          <cell r="AB87" t="str">
            <v/>
          </cell>
          <cell r="AC87" t="str">
            <v/>
          </cell>
          <cell r="AD87" t="str">
            <v/>
          </cell>
          <cell r="AE87" t="str">
            <v/>
          </cell>
          <cell r="AG87">
            <v>36120</v>
          </cell>
          <cell r="AI87">
            <v>37591</v>
          </cell>
          <cell r="AJ87">
            <v>38321</v>
          </cell>
          <cell r="AK87" t="str">
            <v>ｿｼｴﾃ・ｼﾞｪﾈﾗﾙ・ｱｾｯﾄﾏﾈｼﾞﾒﾝﾄ㈱</v>
          </cell>
          <cell r="AN87">
            <v>176000</v>
          </cell>
          <cell r="BF87">
            <v>176000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352000</v>
          </cell>
          <cell r="CG87">
            <v>352000</v>
          </cell>
          <cell r="CL87" t="str">
            <v/>
          </cell>
          <cell r="CM87">
            <v>38257</v>
          </cell>
          <cell r="CN87" t="str">
            <v>有</v>
          </cell>
          <cell r="CO87">
            <v>38231</v>
          </cell>
          <cell r="CP87">
            <v>38256</v>
          </cell>
          <cell r="CQ87">
            <v>30</v>
          </cell>
          <cell r="CR87">
            <v>26</v>
          </cell>
          <cell r="CS87">
            <v>152533</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K87" t="str">
            <v>OK</v>
          </cell>
          <cell r="DL87" t="str">
            <v>OK</v>
          </cell>
          <cell r="DM87" t="str">
            <v>OK</v>
          </cell>
          <cell r="DN87" t="str">
            <v>OK</v>
          </cell>
          <cell r="DO87" t="str">
            <v>OK</v>
          </cell>
          <cell r="DP87" t="str">
            <v>OK</v>
          </cell>
          <cell r="DR87" t="str">
            <v>OK</v>
          </cell>
          <cell r="DS87" t="str">
            <v>OK</v>
          </cell>
          <cell r="DU87" t="str">
            <v>OK</v>
          </cell>
          <cell r="DV87" t="str">
            <v>OK</v>
          </cell>
          <cell r="DW87" t="str">
            <v>OK</v>
          </cell>
          <cell r="DX87" t="str">
            <v>OK</v>
          </cell>
          <cell r="DZ87" t="str">
            <v>OK</v>
          </cell>
          <cell r="EA87" t="str">
            <v>OK</v>
          </cell>
          <cell r="EC87">
            <v>38257</v>
          </cell>
          <cell r="ED87">
            <v>38260</v>
          </cell>
          <cell r="EE87">
            <v>30</v>
          </cell>
          <cell r="EF87">
            <v>4</v>
          </cell>
          <cell r="EG87">
            <v>23467</v>
          </cell>
          <cell r="EH87">
            <v>0</v>
          </cell>
          <cell r="EI87">
            <v>0</v>
          </cell>
          <cell r="EJ87">
            <v>0</v>
          </cell>
          <cell r="EK87">
            <v>0</v>
          </cell>
          <cell r="EL87">
            <v>0</v>
          </cell>
          <cell r="EM87">
            <v>0</v>
          </cell>
          <cell r="EN87" t="str">
            <v/>
          </cell>
          <cell r="EO87" t="str">
            <v/>
          </cell>
          <cell r="EP87">
            <v>0</v>
          </cell>
          <cell r="EQ87">
            <v>0</v>
          </cell>
          <cell r="ER87">
            <v>0</v>
          </cell>
          <cell r="ES87">
            <v>0</v>
          </cell>
          <cell r="ET87">
            <v>0</v>
          </cell>
          <cell r="EU87">
            <v>0</v>
          </cell>
          <cell r="EV87">
            <v>0</v>
          </cell>
          <cell r="EW87">
            <v>0</v>
          </cell>
          <cell r="EX87">
            <v>23467</v>
          </cell>
          <cell r="EY87">
            <v>0</v>
          </cell>
          <cell r="EZ87">
            <v>176000</v>
          </cell>
          <cell r="FA87">
            <v>0</v>
          </cell>
          <cell r="FB87">
            <v>176000</v>
          </cell>
        </row>
        <row r="88">
          <cell r="A88">
            <v>4712</v>
          </cell>
          <cell r="B88">
            <v>56</v>
          </cell>
          <cell r="C88" t="str">
            <v>F-11</v>
          </cell>
          <cell r="D88">
            <v>53011</v>
          </cell>
          <cell r="E88" t="str">
            <v>フロンティア芝浦</v>
          </cell>
          <cell r="F88">
            <v>0</v>
          </cell>
          <cell r="G88">
            <v>906</v>
          </cell>
          <cell r="I88" t="str">
            <v>東京都</v>
          </cell>
          <cell r="J88" t="str">
            <v>都心主要5区</v>
          </cell>
          <cell r="Q88">
            <v>52.37</v>
          </cell>
          <cell r="R88">
            <v>15.84</v>
          </cell>
          <cell r="S88" t="str">
            <v>1DK</v>
          </cell>
          <cell r="U88" t="str">
            <v>住居</v>
          </cell>
          <cell r="V88" t="str">
            <v>Family</v>
          </cell>
          <cell r="X88">
            <v>1</v>
          </cell>
          <cell r="Y88" t="str">
            <v/>
          </cell>
          <cell r="Z88">
            <v>1</v>
          </cell>
          <cell r="AA88" t="str">
            <v/>
          </cell>
          <cell r="AB88" t="str">
            <v/>
          </cell>
          <cell r="AC88" t="str">
            <v/>
          </cell>
          <cell r="AD88" t="str">
            <v/>
          </cell>
          <cell r="AE88" t="str">
            <v/>
          </cell>
          <cell r="AG88">
            <v>38137</v>
          </cell>
          <cell r="AI88">
            <v>38137</v>
          </cell>
          <cell r="AJ88">
            <v>38868</v>
          </cell>
          <cell r="AK88" t="str">
            <v>三建塗装工業㈱</v>
          </cell>
          <cell r="AN88">
            <v>168000</v>
          </cell>
          <cell r="BF88">
            <v>168000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336000</v>
          </cell>
          <cell r="CG88">
            <v>336000</v>
          </cell>
          <cell r="CL88" t="str">
            <v/>
          </cell>
          <cell r="CM88">
            <v>38257</v>
          </cell>
          <cell r="CN88" t="str">
            <v>有</v>
          </cell>
          <cell r="CO88">
            <v>38231</v>
          </cell>
          <cell r="CP88">
            <v>38256</v>
          </cell>
          <cell r="CQ88">
            <v>30</v>
          </cell>
          <cell r="CR88">
            <v>26</v>
          </cell>
          <cell r="CS88">
            <v>145600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K88" t="str">
            <v>OK</v>
          </cell>
          <cell r="DL88" t="str">
            <v>OK</v>
          </cell>
          <cell r="DM88" t="str">
            <v>OK</v>
          </cell>
          <cell r="DN88" t="str">
            <v>OK</v>
          </cell>
          <cell r="DO88" t="str">
            <v>OK</v>
          </cell>
          <cell r="DP88" t="str">
            <v>OK</v>
          </cell>
          <cell r="DR88" t="str">
            <v>OK</v>
          </cell>
          <cell r="DS88" t="str">
            <v>OK</v>
          </cell>
          <cell r="DU88" t="str">
            <v>OK</v>
          </cell>
          <cell r="DV88" t="str">
            <v>OK</v>
          </cell>
          <cell r="DW88" t="str">
            <v>OK</v>
          </cell>
          <cell r="DX88" t="str">
            <v>OK</v>
          </cell>
          <cell r="DZ88" t="str">
            <v>OK</v>
          </cell>
          <cell r="EA88" t="str">
            <v>OK</v>
          </cell>
          <cell r="EC88">
            <v>38257</v>
          </cell>
          <cell r="ED88">
            <v>38260</v>
          </cell>
          <cell r="EE88">
            <v>30</v>
          </cell>
          <cell r="EF88">
            <v>4</v>
          </cell>
          <cell r="EG88">
            <v>22400</v>
          </cell>
          <cell r="EH88">
            <v>0</v>
          </cell>
          <cell r="EI88">
            <v>0</v>
          </cell>
          <cell r="EJ88">
            <v>0</v>
          </cell>
          <cell r="EK88">
            <v>0</v>
          </cell>
          <cell r="EL88">
            <v>0</v>
          </cell>
          <cell r="EM88">
            <v>0</v>
          </cell>
          <cell r="EN88" t="str">
            <v/>
          </cell>
          <cell r="EO88" t="str">
            <v/>
          </cell>
          <cell r="EP88">
            <v>0</v>
          </cell>
          <cell r="EQ88">
            <v>0</v>
          </cell>
          <cell r="ER88">
            <v>0</v>
          </cell>
          <cell r="ES88">
            <v>0</v>
          </cell>
          <cell r="ET88">
            <v>0</v>
          </cell>
          <cell r="EU88">
            <v>0</v>
          </cell>
          <cell r="EV88">
            <v>0</v>
          </cell>
          <cell r="EW88">
            <v>0</v>
          </cell>
          <cell r="EX88">
            <v>22400</v>
          </cell>
          <cell r="EY88">
            <v>0</v>
          </cell>
          <cell r="EZ88">
            <v>168000</v>
          </cell>
          <cell r="FA88">
            <v>0</v>
          </cell>
          <cell r="FB88">
            <v>168000</v>
          </cell>
        </row>
        <row r="89">
          <cell r="A89">
            <v>4713</v>
          </cell>
          <cell r="B89">
            <v>56</v>
          </cell>
          <cell r="C89" t="str">
            <v>F-11</v>
          </cell>
          <cell r="D89">
            <v>53011</v>
          </cell>
          <cell r="E89" t="str">
            <v>フロンティア芝浦</v>
          </cell>
          <cell r="F89">
            <v>0</v>
          </cell>
          <cell r="G89">
            <v>907</v>
          </cell>
          <cell r="I89" t="str">
            <v>東京都</v>
          </cell>
          <cell r="J89" t="str">
            <v>都心主要5区</v>
          </cell>
          <cell r="Q89">
            <v>52.37</v>
          </cell>
          <cell r="R89">
            <v>15.84</v>
          </cell>
          <cell r="S89" t="str">
            <v>1DK</v>
          </cell>
          <cell r="U89" t="str">
            <v>住居</v>
          </cell>
          <cell r="V89" t="str">
            <v>Family</v>
          </cell>
          <cell r="X89">
            <v>1</v>
          </cell>
          <cell r="Y89" t="str">
            <v/>
          </cell>
          <cell r="Z89">
            <v>1</v>
          </cell>
          <cell r="AA89" t="str">
            <v/>
          </cell>
          <cell r="AB89" t="str">
            <v/>
          </cell>
          <cell r="AC89" t="str">
            <v/>
          </cell>
          <cell r="AD89" t="str">
            <v/>
          </cell>
          <cell r="AE89" t="str">
            <v/>
          </cell>
          <cell r="AG89">
            <v>34121</v>
          </cell>
          <cell r="AI89">
            <v>37773</v>
          </cell>
          <cell r="AJ89">
            <v>41029</v>
          </cell>
          <cell r="AK89" t="str">
            <v>東京都港区</v>
          </cell>
          <cell r="AN89">
            <v>168000</v>
          </cell>
          <cell r="BF89">
            <v>168000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CL89" t="str">
            <v/>
          </cell>
          <cell r="CM89">
            <v>38257</v>
          </cell>
          <cell r="CN89" t="str">
            <v>有</v>
          </cell>
          <cell r="CO89">
            <v>38231</v>
          </cell>
          <cell r="CP89">
            <v>38256</v>
          </cell>
          <cell r="CQ89">
            <v>30</v>
          </cell>
          <cell r="CR89">
            <v>26</v>
          </cell>
          <cell r="CS89">
            <v>145600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K89" t="str">
            <v>OK</v>
          </cell>
          <cell r="DL89" t="str">
            <v>OK</v>
          </cell>
          <cell r="DM89" t="str">
            <v>OK</v>
          </cell>
          <cell r="DN89" t="str">
            <v>OK</v>
          </cell>
          <cell r="DO89" t="str">
            <v>OK</v>
          </cell>
          <cell r="DP89" t="str">
            <v>OK</v>
          </cell>
          <cell r="DR89" t="str">
            <v>OK</v>
          </cell>
          <cell r="DS89" t="str">
            <v>OK</v>
          </cell>
          <cell r="DU89" t="str">
            <v>OK</v>
          </cell>
          <cell r="DV89" t="str">
            <v>OK</v>
          </cell>
          <cell r="DW89" t="str">
            <v>OK</v>
          </cell>
          <cell r="DX89" t="str">
            <v>OK</v>
          </cell>
          <cell r="DZ89" t="str">
            <v>OK</v>
          </cell>
          <cell r="EA89" t="str">
            <v>OK</v>
          </cell>
          <cell r="EC89">
            <v>38257</v>
          </cell>
          <cell r="ED89">
            <v>38260</v>
          </cell>
          <cell r="EE89">
            <v>30</v>
          </cell>
          <cell r="EF89">
            <v>4</v>
          </cell>
          <cell r="EG89">
            <v>22400</v>
          </cell>
          <cell r="EH89">
            <v>0</v>
          </cell>
          <cell r="EI89">
            <v>0</v>
          </cell>
          <cell r="EJ89">
            <v>0</v>
          </cell>
          <cell r="EK89">
            <v>0</v>
          </cell>
          <cell r="EL89">
            <v>0</v>
          </cell>
          <cell r="EM89">
            <v>0</v>
          </cell>
          <cell r="EN89" t="str">
            <v/>
          </cell>
          <cell r="EO89" t="str">
            <v/>
          </cell>
          <cell r="EP89">
            <v>0</v>
          </cell>
          <cell r="EQ89">
            <v>0</v>
          </cell>
          <cell r="ER89">
            <v>0</v>
          </cell>
          <cell r="ES89">
            <v>0</v>
          </cell>
          <cell r="ET89">
            <v>0</v>
          </cell>
          <cell r="EU89">
            <v>0</v>
          </cell>
          <cell r="EV89">
            <v>0</v>
          </cell>
          <cell r="EW89">
            <v>0</v>
          </cell>
          <cell r="EX89">
            <v>22400</v>
          </cell>
          <cell r="EY89">
            <v>0</v>
          </cell>
          <cell r="EZ89">
            <v>168000</v>
          </cell>
          <cell r="FA89">
            <v>0</v>
          </cell>
          <cell r="FB89">
            <v>168000</v>
          </cell>
        </row>
        <row r="90">
          <cell r="A90">
            <v>4714</v>
          </cell>
          <cell r="B90">
            <v>56</v>
          </cell>
          <cell r="C90" t="str">
            <v>F-11</v>
          </cell>
          <cell r="D90">
            <v>53011</v>
          </cell>
          <cell r="E90" t="str">
            <v>フロンティア芝浦</v>
          </cell>
          <cell r="F90">
            <v>0</v>
          </cell>
          <cell r="G90">
            <v>908</v>
          </cell>
          <cell r="I90" t="str">
            <v>東京都</v>
          </cell>
          <cell r="J90" t="str">
            <v>都心主要5区</v>
          </cell>
          <cell r="Q90">
            <v>52.37</v>
          </cell>
          <cell r="R90">
            <v>15.84</v>
          </cell>
          <cell r="S90" t="str">
            <v>1R</v>
          </cell>
          <cell r="U90" t="str">
            <v>住居</v>
          </cell>
          <cell r="V90" t="str">
            <v>Family</v>
          </cell>
          <cell r="X90">
            <v>1</v>
          </cell>
          <cell r="Y90" t="str">
            <v/>
          </cell>
          <cell r="Z90">
            <v>1</v>
          </cell>
          <cell r="AA90" t="str">
            <v/>
          </cell>
          <cell r="AB90" t="str">
            <v/>
          </cell>
          <cell r="AC90" t="str">
            <v/>
          </cell>
          <cell r="AD90" t="str">
            <v/>
          </cell>
          <cell r="AE90" t="str">
            <v/>
          </cell>
          <cell r="AG90">
            <v>37737</v>
          </cell>
          <cell r="AI90">
            <v>37737</v>
          </cell>
          <cell r="AJ90">
            <v>38472</v>
          </cell>
          <cell r="AK90" t="str">
            <v>松浦　良紀</v>
          </cell>
          <cell r="AN90">
            <v>173000</v>
          </cell>
          <cell r="BF90">
            <v>173000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346000</v>
          </cell>
          <cell r="CG90" t="str">
            <v>-</v>
          </cell>
          <cell r="CL90" t="str">
            <v/>
          </cell>
          <cell r="CM90">
            <v>38257</v>
          </cell>
          <cell r="CN90" t="str">
            <v>有</v>
          </cell>
          <cell r="CO90">
            <v>38231</v>
          </cell>
          <cell r="CP90">
            <v>38256</v>
          </cell>
          <cell r="CQ90">
            <v>30</v>
          </cell>
          <cell r="CR90">
            <v>26</v>
          </cell>
          <cell r="CS90">
            <v>149933</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K90" t="str">
            <v>OK</v>
          </cell>
          <cell r="DL90" t="str">
            <v>OK</v>
          </cell>
          <cell r="DM90" t="str">
            <v>OK</v>
          </cell>
          <cell r="DN90" t="str">
            <v>OK</v>
          </cell>
          <cell r="DO90" t="str">
            <v>OK</v>
          </cell>
          <cell r="DP90" t="str">
            <v>OK</v>
          </cell>
          <cell r="DR90" t="str">
            <v>OK</v>
          </cell>
          <cell r="DS90" t="str">
            <v>OK</v>
          </cell>
          <cell r="DU90" t="str">
            <v>OK</v>
          </cell>
          <cell r="DV90" t="str">
            <v>OK</v>
          </cell>
          <cell r="DW90" t="str">
            <v>OK</v>
          </cell>
          <cell r="DX90" t="str">
            <v>OK</v>
          </cell>
          <cell r="DZ90" t="str">
            <v>OK</v>
          </cell>
          <cell r="EA90" t="str">
            <v>OK</v>
          </cell>
          <cell r="EC90">
            <v>38257</v>
          </cell>
          <cell r="ED90">
            <v>38260</v>
          </cell>
          <cell r="EE90">
            <v>30</v>
          </cell>
          <cell r="EF90">
            <v>4</v>
          </cell>
          <cell r="EG90">
            <v>23067</v>
          </cell>
          <cell r="EH90">
            <v>0</v>
          </cell>
          <cell r="EI90">
            <v>0</v>
          </cell>
          <cell r="EJ90">
            <v>0</v>
          </cell>
          <cell r="EK90">
            <v>0</v>
          </cell>
          <cell r="EL90">
            <v>0</v>
          </cell>
          <cell r="EM90">
            <v>0</v>
          </cell>
          <cell r="EN90" t="str">
            <v/>
          </cell>
          <cell r="EO90" t="str">
            <v/>
          </cell>
          <cell r="EP90">
            <v>0</v>
          </cell>
          <cell r="EQ90">
            <v>0</v>
          </cell>
          <cell r="ER90">
            <v>0</v>
          </cell>
          <cell r="ES90">
            <v>0</v>
          </cell>
          <cell r="ET90">
            <v>0</v>
          </cell>
          <cell r="EU90">
            <v>0</v>
          </cell>
          <cell r="EV90">
            <v>0</v>
          </cell>
          <cell r="EW90">
            <v>0</v>
          </cell>
          <cell r="EX90">
            <v>23067</v>
          </cell>
          <cell r="EY90">
            <v>0</v>
          </cell>
          <cell r="EZ90">
            <v>173000</v>
          </cell>
          <cell r="FA90">
            <v>0</v>
          </cell>
          <cell r="FB90">
            <v>173000</v>
          </cell>
        </row>
        <row r="91">
          <cell r="A91">
            <v>4715</v>
          </cell>
          <cell r="B91">
            <v>56</v>
          </cell>
          <cell r="C91" t="str">
            <v>F-11</v>
          </cell>
          <cell r="D91">
            <v>53011</v>
          </cell>
          <cell r="E91" t="str">
            <v>フロンティア芝浦</v>
          </cell>
          <cell r="F91">
            <v>0</v>
          </cell>
          <cell r="G91">
            <v>909</v>
          </cell>
          <cell r="I91" t="str">
            <v>東京都</v>
          </cell>
          <cell r="J91" t="str">
            <v>都心主要5区</v>
          </cell>
          <cell r="Q91">
            <v>53.06</v>
          </cell>
          <cell r="R91">
            <v>16.05</v>
          </cell>
          <cell r="S91" t="str">
            <v>1R</v>
          </cell>
          <cell r="U91" t="str">
            <v>住居</v>
          </cell>
          <cell r="V91" t="str">
            <v>Family</v>
          </cell>
          <cell r="X91">
            <v>1</v>
          </cell>
          <cell r="Y91" t="str">
            <v/>
          </cell>
          <cell r="Z91">
            <v>1</v>
          </cell>
          <cell r="AA91" t="str">
            <v/>
          </cell>
          <cell r="AB91" t="str">
            <v/>
          </cell>
          <cell r="AC91" t="str">
            <v/>
          </cell>
          <cell r="AD91" t="str">
            <v/>
          </cell>
          <cell r="AE91" t="str">
            <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CL91" t="str">
            <v/>
          </cell>
          <cell r="CM91">
            <v>38257</v>
          </cell>
          <cell r="CN91" t="str">
            <v>有</v>
          </cell>
          <cell r="CO91">
            <v>38231</v>
          </cell>
          <cell r="CP91">
            <v>38256</v>
          </cell>
          <cell r="CQ91">
            <v>30</v>
          </cell>
          <cell r="CR91">
            <v>26</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K91" t="str">
            <v>OK</v>
          </cell>
          <cell r="DL91" t="str">
            <v>OK</v>
          </cell>
          <cell r="DM91" t="str">
            <v>OK</v>
          </cell>
          <cell r="DN91" t="str">
            <v>OK</v>
          </cell>
          <cell r="DO91" t="str">
            <v>OK</v>
          </cell>
          <cell r="DP91" t="str">
            <v>OK</v>
          </cell>
          <cell r="DR91" t="str">
            <v>OK</v>
          </cell>
          <cell r="DS91" t="str">
            <v>OK</v>
          </cell>
          <cell r="DU91" t="str">
            <v>OK</v>
          </cell>
          <cell r="DV91" t="str">
            <v>OK</v>
          </cell>
          <cell r="DW91" t="str">
            <v>OK</v>
          </cell>
          <cell r="DX91" t="str">
            <v>OK</v>
          </cell>
          <cell r="DZ91" t="str">
            <v>OK</v>
          </cell>
          <cell r="EA91" t="str">
            <v>OK</v>
          </cell>
          <cell r="EC91">
            <v>38257</v>
          </cell>
          <cell r="ED91">
            <v>38260</v>
          </cell>
          <cell r="EE91">
            <v>30</v>
          </cell>
          <cell r="EF91">
            <v>4</v>
          </cell>
          <cell r="EG91">
            <v>0</v>
          </cell>
          <cell r="EH91">
            <v>0</v>
          </cell>
          <cell r="EI91">
            <v>0</v>
          </cell>
          <cell r="EJ91">
            <v>0</v>
          </cell>
          <cell r="EK91">
            <v>0</v>
          </cell>
          <cell r="EL91">
            <v>0</v>
          </cell>
          <cell r="EM91">
            <v>0</v>
          </cell>
          <cell r="EN91" t="str">
            <v/>
          </cell>
          <cell r="EO91" t="str">
            <v/>
          </cell>
          <cell r="EP91">
            <v>0</v>
          </cell>
          <cell r="EQ91">
            <v>0</v>
          </cell>
          <cell r="ER91">
            <v>0</v>
          </cell>
          <cell r="ES91">
            <v>0</v>
          </cell>
          <cell r="ET91">
            <v>0</v>
          </cell>
          <cell r="EU91">
            <v>0</v>
          </cell>
          <cell r="EV91">
            <v>0</v>
          </cell>
          <cell r="EW91">
            <v>0</v>
          </cell>
          <cell r="EX91">
            <v>0</v>
          </cell>
          <cell r="EY91">
            <v>0</v>
          </cell>
          <cell r="EZ91">
            <v>0</v>
          </cell>
          <cell r="FA91">
            <v>0</v>
          </cell>
          <cell r="FB91">
            <v>0</v>
          </cell>
        </row>
        <row r="92">
          <cell r="A92">
            <v>4716</v>
          </cell>
          <cell r="B92">
            <v>56</v>
          </cell>
          <cell r="C92" t="str">
            <v>F-11</v>
          </cell>
          <cell r="D92">
            <v>53011</v>
          </cell>
          <cell r="E92" t="str">
            <v>フロンティア芝浦</v>
          </cell>
          <cell r="F92">
            <v>0</v>
          </cell>
          <cell r="G92">
            <v>910</v>
          </cell>
          <cell r="I92" t="str">
            <v>東京都</v>
          </cell>
          <cell r="J92" t="str">
            <v>都心主要5区</v>
          </cell>
          <cell r="Q92">
            <v>52.37</v>
          </cell>
          <cell r="R92">
            <v>15.84</v>
          </cell>
          <cell r="S92" t="str">
            <v>1DK</v>
          </cell>
          <cell r="U92" t="str">
            <v>住居</v>
          </cell>
          <cell r="V92" t="str">
            <v>Family</v>
          </cell>
          <cell r="X92">
            <v>1</v>
          </cell>
          <cell r="Y92" t="str">
            <v/>
          </cell>
          <cell r="Z92">
            <v>1</v>
          </cell>
          <cell r="AA92" t="str">
            <v/>
          </cell>
          <cell r="AB92" t="str">
            <v/>
          </cell>
          <cell r="AC92" t="str">
            <v/>
          </cell>
          <cell r="AD92" t="str">
            <v/>
          </cell>
          <cell r="AE92" t="str">
            <v/>
          </cell>
          <cell r="AG92">
            <v>36121</v>
          </cell>
          <cell r="AI92">
            <v>37591</v>
          </cell>
          <cell r="AJ92">
            <v>38321</v>
          </cell>
          <cell r="AK92" t="str">
            <v>伊藤　ゆかり</v>
          </cell>
          <cell r="AN92">
            <v>176000</v>
          </cell>
          <cell r="BF92">
            <v>176000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352000</v>
          </cell>
          <cell r="CG92">
            <v>352000</v>
          </cell>
          <cell r="CL92" t="str">
            <v/>
          </cell>
          <cell r="CM92">
            <v>38257</v>
          </cell>
          <cell r="CN92" t="str">
            <v>有</v>
          </cell>
          <cell r="CO92">
            <v>38231</v>
          </cell>
          <cell r="CP92">
            <v>38256</v>
          </cell>
          <cell r="CQ92">
            <v>30</v>
          </cell>
          <cell r="CR92">
            <v>26</v>
          </cell>
          <cell r="CS92">
            <v>152533</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K92" t="str">
            <v>OK</v>
          </cell>
          <cell r="DL92" t="str">
            <v>OK</v>
          </cell>
          <cell r="DM92" t="str">
            <v>OK</v>
          </cell>
          <cell r="DN92" t="str">
            <v>OK</v>
          </cell>
          <cell r="DO92" t="str">
            <v>OK</v>
          </cell>
          <cell r="DP92" t="str">
            <v>OK</v>
          </cell>
          <cell r="DR92" t="str">
            <v>OK</v>
          </cell>
          <cell r="DS92" t="str">
            <v>OK</v>
          </cell>
          <cell r="DU92" t="str">
            <v>OK</v>
          </cell>
          <cell r="DV92" t="str">
            <v>OK</v>
          </cell>
          <cell r="DW92" t="str">
            <v>OK</v>
          </cell>
          <cell r="DX92" t="str">
            <v>OK</v>
          </cell>
          <cell r="DZ92" t="str">
            <v>OK</v>
          </cell>
          <cell r="EA92" t="str">
            <v>OK</v>
          </cell>
          <cell r="EC92">
            <v>38257</v>
          </cell>
          <cell r="ED92">
            <v>38260</v>
          </cell>
          <cell r="EE92">
            <v>30</v>
          </cell>
          <cell r="EF92">
            <v>4</v>
          </cell>
          <cell r="EG92">
            <v>23467</v>
          </cell>
          <cell r="EH92">
            <v>0</v>
          </cell>
          <cell r="EI92">
            <v>0</v>
          </cell>
          <cell r="EJ92">
            <v>0</v>
          </cell>
          <cell r="EK92">
            <v>0</v>
          </cell>
          <cell r="EL92">
            <v>0</v>
          </cell>
          <cell r="EM92">
            <v>0</v>
          </cell>
          <cell r="EN92" t="str">
            <v/>
          </cell>
          <cell r="EO92" t="str">
            <v/>
          </cell>
          <cell r="EP92">
            <v>0</v>
          </cell>
          <cell r="EQ92">
            <v>0</v>
          </cell>
          <cell r="ER92">
            <v>0</v>
          </cell>
          <cell r="ES92">
            <v>0</v>
          </cell>
          <cell r="ET92">
            <v>0</v>
          </cell>
          <cell r="EU92">
            <v>0</v>
          </cell>
          <cell r="EV92">
            <v>0</v>
          </cell>
          <cell r="EW92">
            <v>0</v>
          </cell>
          <cell r="EX92">
            <v>23467</v>
          </cell>
          <cell r="EY92">
            <v>0</v>
          </cell>
          <cell r="EZ92">
            <v>176000</v>
          </cell>
          <cell r="FA92">
            <v>0</v>
          </cell>
          <cell r="FB92">
            <v>176000</v>
          </cell>
        </row>
        <row r="93">
          <cell r="A93">
            <v>4717</v>
          </cell>
          <cell r="B93">
            <v>56</v>
          </cell>
          <cell r="C93" t="str">
            <v>F-11</v>
          </cell>
          <cell r="D93">
            <v>53011</v>
          </cell>
          <cell r="E93" t="str">
            <v>フロンティア芝浦</v>
          </cell>
          <cell r="F93">
            <v>0</v>
          </cell>
          <cell r="G93">
            <v>911</v>
          </cell>
          <cell r="I93" t="str">
            <v>東京都</v>
          </cell>
          <cell r="J93" t="str">
            <v>都心主要5区</v>
          </cell>
          <cell r="Q93">
            <v>62.9</v>
          </cell>
          <cell r="R93">
            <v>19.03</v>
          </cell>
          <cell r="S93" t="str">
            <v>1DK</v>
          </cell>
          <cell r="U93" t="str">
            <v>住居</v>
          </cell>
          <cell r="V93" t="str">
            <v>Family</v>
          </cell>
          <cell r="X93">
            <v>1</v>
          </cell>
          <cell r="Y93" t="str">
            <v/>
          </cell>
          <cell r="Z93">
            <v>1</v>
          </cell>
          <cell r="AA93" t="str">
            <v/>
          </cell>
          <cell r="AB93" t="str">
            <v/>
          </cell>
          <cell r="AC93" t="str">
            <v/>
          </cell>
          <cell r="AD93" t="str">
            <v/>
          </cell>
          <cell r="AE93" t="str">
            <v/>
          </cell>
          <cell r="AG93">
            <v>38257</v>
          </cell>
          <cell r="AI93">
            <v>38257</v>
          </cell>
          <cell r="AJ93">
            <v>38986</v>
          </cell>
          <cell r="AK93" t="str">
            <v>清水建設㈱</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398000</v>
          </cell>
          <cell r="CJ93" t="str">
            <v>入居者：三浦大志</v>
          </cell>
          <cell r="CL93" t="str">
            <v/>
          </cell>
          <cell r="CM93">
            <v>38257</v>
          </cell>
          <cell r="CN93" t="str">
            <v>有</v>
          </cell>
          <cell r="CO93">
            <v>38257</v>
          </cell>
          <cell r="CP93">
            <v>38256</v>
          </cell>
          <cell r="CQ93">
            <v>4</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K93" t="str">
            <v>OK</v>
          </cell>
          <cell r="DL93" t="str">
            <v>OK</v>
          </cell>
          <cell r="DM93" t="str">
            <v>OK</v>
          </cell>
          <cell r="DN93" t="str">
            <v>OK</v>
          </cell>
          <cell r="DO93" t="str">
            <v>OK</v>
          </cell>
          <cell r="DP93" t="str">
            <v>OK</v>
          </cell>
          <cell r="DR93" t="str">
            <v>OK</v>
          </cell>
          <cell r="DS93" t="str">
            <v>OK</v>
          </cell>
          <cell r="DU93" t="str">
            <v>OK</v>
          </cell>
          <cell r="DV93" t="str">
            <v>OK</v>
          </cell>
          <cell r="DW93" t="str">
            <v>OK</v>
          </cell>
          <cell r="DX93" t="str">
            <v>OK</v>
          </cell>
          <cell r="DZ93" t="str">
            <v>OK</v>
          </cell>
          <cell r="EA93" t="str">
            <v>OK</v>
          </cell>
          <cell r="EC93">
            <v>38257</v>
          </cell>
          <cell r="ED93">
            <v>38260</v>
          </cell>
          <cell r="EE93">
            <v>4</v>
          </cell>
          <cell r="EF93">
            <v>4</v>
          </cell>
          <cell r="EG93">
            <v>0</v>
          </cell>
          <cell r="EH93">
            <v>0</v>
          </cell>
          <cell r="EI93">
            <v>0</v>
          </cell>
          <cell r="EJ93">
            <v>0</v>
          </cell>
          <cell r="EK93">
            <v>0</v>
          </cell>
          <cell r="EL93">
            <v>0</v>
          </cell>
          <cell r="EM93">
            <v>0</v>
          </cell>
          <cell r="EN93" t="str">
            <v/>
          </cell>
          <cell r="EO93" t="str">
            <v/>
          </cell>
          <cell r="EP93">
            <v>0</v>
          </cell>
          <cell r="EQ93">
            <v>0</v>
          </cell>
          <cell r="ER93">
            <v>0</v>
          </cell>
          <cell r="ES93">
            <v>0</v>
          </cell>
          <cell r="ET93">
            <v>0</v>
          </cell>
          <cell r="EU93">
            <v>0</v>
          </cell>
          <cell r="EV93">
            <v>0</v>
          </cell>
          <cell r="EW93">
            <v>0</v>
          </cell>
          <cell r="EX93">
            <v>0</v>
          </cell>
          <cell r="EY93">
            <v>0</v>
          </cell>
          <cell r="EZ93">
            <v>0</v>
          </cell>
          <cell r="FA93">
            <v>0</v>
          </cell>
          <cell r="FB93">
            <v>0</v>
          </cell>
        </row>
        <row r="94">
          <cell r="A94">
            <v>4718</v>
          </cell>
          <cell r="B94">
            <v>56</v>
          </cell>
          <cell r="C94" t="str">
            <v>F-11</v>
          </cell>
          <cell r="D94">
            <v>53011</v>
          </cell>
          <cell r="E94" t="str">
            <v>フロンティア芝浦</v>
          </cell>
          <cell r="F94">
            <v>0</v>
          </cell>
          <cell r="G94">
            <v>1001</v>
          </cell>
          <cell r="I94" t="str">
            <v>東京都</v>
          </cell>
          <cell r="J94" t="str">
            <v>都心主要5区</v>
          </cell>
          <cell r="Q94">
            <v>62.9</v>
          </cell>
          <cell r="R94">
            <v>19.03</v>
          </cell>
          <cell r="S94" t="str">
            <v>1DK</v>
          </cell>
          <cell r="U94" t="str">
            <v>住居</v>
          </cell>
          <cell r="V94" t="str">
            <v>Family</v>
          </cell>
          <cell r="X94">
            <v>1</v>
          </cell>
          <cell r="Y94" t="str">
            <v/>
          </cell>
          <cell r="Z94">
            <v>1</v>
          </cell>
          <cell r="AA94" t="str">
            <v/>
          </cell>
          <cell r="AB94" t="str">
            <v/>
          </cell>
          <cell r="AC94" t="str">
            <v/>
          </cell>
          <cell r="AD94" t="str">
            <v/>
          </cell>
          <cell r="AE94" t="str">
            <v/>
          </cell>
          <cell r="AG94">
            <v>38257</v>
          </cell>
          <cell r="AI94">
            <v>38257</v>
          </cell>
          <cell r="AJ94">
            <v>38986</v>
          </cell>
          <cell r="AK94" t="str">
            <v>清水建設㈱</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396000</v>
          </cell>
          <cell r="CJ94" t="str">
            <v>入居者：掘内　誠</v>
          </cell>
          <cell r="CL94" t="str">
            <v/>
          </cell>
          <cell r="CM94">
            <v>38257</v>
          </cell>
          <cell r="CN94" t="str">
            <v>有</v>
          </cell>
          <cell r="CO94">
            <v>38257</v>
          </cell>
          <cell r="CP94">
            <v>38256</v>
          </cell>
          <cell r="CQ94">
            <v>4</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K94" t="str">
            <v>OK</v>
          </cell>
          <cell r="DL94" t="str">
            <v>OK</v>
          </cell>
          <cell r="DM94" t="str">
            <v>OK</v>
          </cell>
          <cell r="DN94" t="str">
            <v>OK</v>
          </cell>
          <cell r="DO94" t="str">
            <v>OK</v>
          </cell>
          <cell r="DP94" t="str">
            <v>OK</v>
          </cell>
          <cell r="DR94" t="str">
            <v>OK</v>
          </cell>
          <cell r="DS94" t="str">
            <v>OK</v>
          </cell>
          <cell r="DU94" t="str">
            <v>OK</v>
          </cell>
          <cell r="DV94" t="str">
            <v>OK</v>
          </cell>
          <cell r="DW94" t="str">
            <v>OK</v>
          </cell>
          <cell r="DX94" t="str">
            <v>OK</v>
          </cell>
          <cell r="DZ94" t="str">
            <v>OK</v>
          </cell>
          <cell r="EA94" t="str">
            <v>OK</v>
          </cell>
          <cell r="EC94">
            <v>38257</v>
          </cell>
          <cell r="ED94">
            <v>38260</v>
          </cell>
          <cell r="EE94">
            <v>4</v>
          </cell>
          <cell r="EF94">
            <v>4</v>
          </cell>
          <cell r="EG94">
            <v>0</v>
          </cell>
          <cell r="EH94">
            <v>0</v>
          </cell>
          <cell r="EI94">
            <v>0</v>
          </cell>
          <cell r="EJ94">
            <v>0</v>
          </cell>
          <cell r="EK94">
            <v>0</v>
          </cell>
          <cell r="EL94">
            <v>0</v>
          </cell>
          <cell r="EM94">
            <v>0</v>
          </cell>
          <cell r="EN94" t="str">
            <v/>
          </cell>
          <cell r="EO94" t="str">
            <v/>
          </cell>
          <cell r="EP94">
            <v>0</v>
          </cell>
          <cell r="EQ94">
            <v>0</v>
          </cell>
          <cell r="ER94">
            <v>0</v>
          </cell>
          <cell r="ES94">
            <v>0</v>
          </cell>
          <cell r="ET94">
            <v>0</v>
          </cell>
          <cell r="EU94">
            <v>0</v>
          </cell>
          <cell r="EV94">
            <v>0</v>
          </cell>
          <cell r="EW94">
            <v>0</v>
          </cell>
          <cell r="EX94">
            <v>0</v>
          </cell>
          <cell r="EY94">
            <v>0</v>
          </cell>
          <cell r="EZ94">
            <v>0</v>
          </cell>
          <cell r="FA94">
            <v>0</v>
          </cell>
          <cell r="FB94">
            <v>0</v>
          </cell>
        </row>
        <row r="95">
          <cell r="A95">
            <v>4719</v>
          </cell>
          <cell r="B95">
            <v>56</v>
          </cell>
          <cell r="C95" t="str">
            <v>F-11</v>
          </cell>
          <cell r="D95">
            <v>53011</v>
          </cell>
          <cell r="E95" t="str">
            <v>フロンティア芝浦</v>
          </cell>
          <cell r="F95">
            <v>0</v>
          </cell>
          <cell r="G95">
            <v>1002</v>
          </cell>
          <cell r="I95" t="str">
            <v>東京都</v>
          </cell>
          <cell r="J95" t="str">
            <v>都心主要5区</v>
          </cell>
          <cell r="Q95">
            <v>52.37</v>
          </cell>
          <cell r="R95">
            <v>15.84</v>
          </cell>
          <cell r="S95" t="str">
            <v>1DK</v>
          </cell>
          <cell r="U95" t="str">
            <v>住居</v>
          </cell>
          <cell r="V95" t="str">
            <v>Family</v>
          </cell>
          <cell r="X95">
            <v>1</v>
          </cell>
          <cell r="Y95" t="str">
            <v/>
          </cell>
          <cell r="Z95">
            <v>1</v>
          </cell>
          <cell r="AA95" t="str">
            <v/>
          </cell>
          <cell r="AB95" t="str">
            <v/>
          </cell>
          <cell r="AC95" t="str">
            <v/>
          </cell>
          <cell r="AD95" t="str">
            <v/>
          </cell>
          <cell r="AE95" t="str">
            <v/>
          </cell>
          <cell r="AG95">
            <v>35864</v>
          </cell>
          <cell r="AI95">
            <v>38078</v>
          </cell>
          <cell r="AJ95">
            <v>38807</v>
          </cell>
          <cell r="AK95" t="str">
            <v>上野　奬</v>
          </cell>
          <cell r="AN95">
            <v>178000</v>
          </cell>
          <cell r="BF95">
            <v>178000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356000</v>
          </cell>
          <cell r="CG95">
            <v>356000</v>
          </cell>
          <cell r="CJ95" t="str">
            <v>10/23解約予定</v>
          </cell>
          <cell r="CL95" t="str">
            <v/>
          </cell>
          <cell r="CM95">
            <v>38257</v>
          </cell>
          <cell r="CN95" t="str">
            <v>有</v>
          </cell>
          <cell r="CO95">
            <v>38231</v>
          </cell>
          <cell r="CP95">
            <v>38256</v>
          </cell>
          <cell r="CQ95">
            <v>30</v>
          </cell>
          <cell r="CR95">
            <v>26</v>
          </cell>
          <cell r="CS95">
            <v>154267</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K95" t="str">
            <v>OK</v>
          </cell>
          <cell r="DL95" t="str">
            <v>OK</v>
          </cell>
          <cell r="DM95" t="str">
            <v>OK</v>
          </cell>
          <cell r="DN95" t="str">
            <v>OK</v>
          </cell>
          <cell r="DO95" t="str">
            <v>OK</v>
          </cell>
          <cell r="DP95" t="str">
            <v>OK</v>
          </cell>
          <cell r="DR95" t="str">
            <v>OK</v>
          </cell>
          <cell r="DS95" t="str">
            <v>OK</v>
          </cell>
          <cell r="DU95" t="str">
            <v>OK</v>
          </cell>
          <cell r="DV95" t="str">
            <v>OK</v>
          </cell>
          <cell r="DW95" t="str">
            <v>OK</v>
          </cell>
          <cell r="DX95" t="str">
            <v>OK</v>
          </cell>
          <cell r="DZ95" t="str">
            <v>OK</v>
          </cell>
          <cell r="EA95" t="str">
            <v>OK</v>
          </cell>
          <cell r="EC95">
            <v>38257</v>
          </cell>
          <cell r="ED95">
            <v>38260</v>
          </cell>
          <cell r="EE95">
            <v>30</v>
          </cell>
          <cell r="EF95">
            <v>4</v>
          </cell>
          <cell r="EG95">
            <v>23733</v>
          </cell>
          <cell r="EH95">
            <v>0</v>
          </cell>
          <cell r="EI95">
            <v>0</v>
          </cell>
          <cell r="EJ95">
            <v>0</v>
          </cell>
          <cell r="EK95">
            <v>0</v>
          </cell>
          <cell r="EL95">
            <v>0</v>
          </cell>
          <cell r="EM95">
            <v>0</v>
          </cell>
          <cell r="EN95" t="str">
            <v/>
          </cell>
          <cell r="EO95" t="str">
            <v/>
          </cell>
          <cell r="EP95">
            <v>0</v>
          </cell>
          <cell r="EQ95">
            <v>0</v>
          </cell>
          <cell r="ER95">
            <v>0</v>
          </cell>
          <cell r="ES95">
            <v>0</v>
          </cell>
          <cell r="ET95">
            <v>0</v>
          </cell>
          <cell r="EU95">
            <v>0</v>
          </cell>
          <cell r="EV95">
            <v>0</v>
          </cell>
          <cell r="EW95">
            <v>0</v>
          </cell>
          <cell r="EX95">
            <v>23733</v>
          </cell>
          <cell r="EY95">
            <v>0</v>
          </cell>
          <cell r="EZ95">
            <v>178000</v>
          </cell>
          <cell r="FA95">
            <v>0</v>
          </cell>
          <cell r="FB95">
            <v>178000</v>
          </cell>
        </row>
        <row r="96">
          <cell r="A96">
            <v>4720</v>
          </cell>
          <cell r="B96">
            <v>56</v>
          </cell>
          <cell r="C96" t="str">
            <v>F-11</v>
          </cell>
          <cell r="D96">
            <v>53011</v>
          </cell>
          <cell r="E96" t="str">
            <v>フロンティア芝浦</v>
          </cell>
          <cell r="F96">
            <v>0</v>
          </cell>
          <cell r="G96">
            <v>1003</v>
          </cell>
          <cell r="I96" t="str">
            <v>東京都</v>
          </cell>
          <cell r="J96" t="str">
            <v>都心主要5区</v>
          </cell>
          <cell r="Q96">
            <v>61.6</v>
          </cell>
          <cell r="R96">
            <v>18.63</v>
          </cell>
          <cell r="S96" t="str">
            <v>1DK</v>
          </cell>
          <cell r="U96" t="str">
            <v>住居</v>
          </cell>
          <cell r="V96" t="str">
            <v>Family</v>
          </cell>
          <cell r="X96">
            <v>1</v>
          </cell>
          <cell r="Y96" t="str">
            <v/>
          </cell>
          <cell r="Z96">
            <v>1</v>
          </cell>
          <cell r="AA96" t="str">
            <v/>
          </cell>
          <cell r="AB96" t="str">
            <v/>
          </cell>
          <cell r="AC96" t="str">
            <v/>
          </cell>
          <cell r="AD96" t="str">
            <v/>
          </cell>
          <cell r="AE96" t="str">
            <v/>
          </cell>
          <cell r="AG96">
            <v>38257</v>
          </cell>
          <cell r="AI96">
            <v>38257</v>
          </cell>
          <cell r="AJ96">
            <v>38986</v>
          </cell>
          <cell r="AK96" t="str">
            <v>清水建設㈱</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370000</v>
          </cell>
          <cell r="CJ96" t="str">
            <v>入居者：羽田康隆</v>
          </cell>
          <cell r="CL96" t="str">
            <v/>
          </cell>
          <cell r="CM96">
            <v>38257</v>
          </cell>
          <cell r="CN96" t="str">
            <v>有</v>
          </cell>
          <cell r="CO96">
            <v>38257</v>
          </cell>
          <cell r="CP96">
            <v>38256</v>
          </cell>
          <cell r="CQ96">
            <v>4</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K96" t="str">
            <v>OK</v>
          </cell>
          <cell r="DL96" t="str">
            <v>OK</v>
          </cell>
          <cell r="DM96" t="str">
            <v>OK</v>
          </cell>
          <cell r="DN96" t="str">
            <v>OK</v>
          </cell>
          <cell r="DO96" t="str">
            <v>OK</v>
          </cell>
          <cell r="DP96" t="str">
            <v>OK</v>
          </cell>
          <cell r="DR96" t="str">
            <v>OK</v>
          </cell>
          <cell r="DS96" t="str">
            <v>OK</v>
          </cell>
          <cell r="DU96" t="str">
            <v>OK</v>
          </cell>
          <cell r="DV96" t="str">
            <v>OK</v>
          </cell>
          <cell r="DW96" t="str">
            <v>OK</v>
          </cell>
          <cell r="DX96" t="str">
            <v>OK</v>
          </cell>
          <cell r="DZ96" t="str">
            <v>OK</v>
          </cell>
          <cell r="EA96" t="str">
            <v>OK</v>
          </cell>
          <cell r="EC96">
            <v>38257</v>
          </cell>
          <cell r="ED96">
            <v>38260</v>
          </cell>
          <cell r="EE96">
            <v>4</v>
          </cell>
          <cell r="EF96">
            <v>4</v>
          </cell>
          <cell r="EG96">
            <v>0</v>
          </cell>
          <cell r="EH96">
            <v>0</v>
          </cell>
          <cell r="EI96">
            <v>0</v>
          </cell>
          <cell r="EJ96">
            <v>0</v>
          </cell>
          <cell r="EK96">
            <v>0</v>
          </cell>
          <cell r="EL96">
            <v>0</v>
          </cell>
          <cell r="EM96">
            <v>0</v>
          </cell>
          <cell r="EN96" t="str">
            <v/>
          </cell>
          <cell r="EO96" t="str">
            <v/>
          </cell>
          <cell r="EP96">
            <v>0</v>
          </cell>
          <cell r="EQ96">
            <v>0</v>
          </cell>
          <cell r="ER96">
            <v>0</v>
          </cell>
          <cell r="ES96">
            <v>0</v>
          </cell>
          <cell r="ET96">
            <v>0</v>
          </cell>
          <cell r="EU96">
            <v>0</v>
          </cell>
          <cell r="EV96">
            <v>0</v>
          </cell>
          <cell r="EW96">
            <v>0</v>
          </cell>
          <cell r="EX96">
            <v>0</v>
          </cell>
          <cell r="EY96">
            <v>0</v>
          </cell>
          <cell r="EZ96">
            <v>0</v>
          </cell>
          <cell r="FA96">
            <v>0</v>
          </cell>
          <cell r="FB96">
            <v>0</v>
          </cell>
        </row>
        <row r="97">
          <cell r="A97">
            <v>4721</v>
          </cell>
          <cell r="B97">
            <v>56</v>
          </cell>
          <cell r="C97" t="str">
            <v>F-11</v>
          </cell>
          <cell r="D97">
            <v>53011</v>
          </cell>
          <cell r="E97" t="str">
            <v>フロンティア芝浦</v>
          </cell>
          <cell r="F97">
            <v>0</v>
          </cell>
          <cell r="G97">
            <v>1004</v>
          </cell>
          <cell r="I97" t="str">
            <v>東京都</v>
          </cell>
          <cell r="J97" t="str">
            <v>都心主要5区</v>
          </cell>
          <cell r="Q97">
            <v>53.06</v>
          </cell>
          <cell r="R97">
            <v>16.05</v>
          </cell>
          <cell r="S97" t="str">
            <v>1DK</v>
          </cell>
          <cell r="U97" t="str">
            <v>住居</v>
          </cell>
          <cell r="V97" t="str">
            <v>Family</v>
          </cell>
          <cell r="X97">
            <v>1</v>
          </cell>
          <cell r="Y97" t="str">
            <v/>
          </cell>
          <cell r="Z97">
            <v>1</v>
          </cell>
          <cell r="AA97" t="str">
            <v/>
          </cell>
          <cell r="AB97" t="str">
            <v/>
          </cell>
          <cell r="AC97" t="str">
            <v/>
          </cell>
          <cell r="AD97" t="str">
            <v/>
          </cell>
          <cell r="AE97" t="str">
            <v/>
          </cell>
          <cell r="AG97">
            <v>36582</v>
          </cell>
          <cell r="AI97">
            <v>38047</v>
          </cell>
          <cell r="AJ97">
            <v>38776</v>
          </cell>
          <cell r="AK97" t="str">
            <v>㈱ドン・キホーテ</v>
          </cell>
          <cell r="AN97">
            <v>178000</v>
          </cell>
          <cell r="BF97">
            <v>178000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356000</v>
          </cell>
          <cell r="CG97">
            <v>356000</v>
          </cell>
          <cell r="CL97" t="str">
            <v/>
          </cell>
          <cell r="CM97">
            <v>38257</v>
          </cell>
          <cell r="CN97" t="str">
            <v>有</v>
          </cell>
          <cell r="CO97">
            <v>38231</v>
          </cell>
          <cell r="CP97">
            <v>38256</v>
          </cell>
          <cell r="CQ97">
            <v>30</v>
          </cell>
          <cell r="CR97">
            <v>26</v>
          </cell>
          <cell r="CS97">
            <v>154267</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K97" t="str">
            <v>OK</v>
          </cell>
          <cell r="DL97" t="str">
            <v>OK</v>
          </cell>
          <cell r="DM97" t="str">
            <v>OK</v>
          </cell>
          <cell r="DN97" t="str">
            <v>OK</v>
          </cell>
          <cell r="DO97" t="str">
            <v>OK</v>
          </cell>
          <cell r="DP97" t="str">
            <v>OK</v>
          </cell>
          <cell r="DR97" t="str">
            <v>OK</v>
          </cell>
          <cell r="DS97" t="str">
            <v>OK</v>
          </cell>
          <cell r="DU97" t="str">
            <v>OK</v>
          </cell>
          <cell r="DV97" t="str">
            <v>OK</v>
          </cell>
          <cell r="DW97" t="str">
            <v>OK</v>
          </cell>
          <cell r="DX97" t="str">
            <v>OK</v>
          </cell>
          <cell r="DZ97" t="str">
            <v>OK</v>
          </cell>
          <cell r="EA97" t="str">
            <v>OK</v>
          </cell>
          <cell r="EC97">
            <v>38257</v>
          </cell>
          <cell r="ED97">
            <v>38260</v>
          </cell>
          <cell r="EE97">
            <v>30</v>
          </cell>
          <cell r="EF97">
            <v>4</v>
          </cell>
          <cell r="EG97">
            <v>23733</v>
          </cell>
          <cell r="EH97">
            <v>0</v>
          </cell>
          <cell r="EI97">
            <v>0</v>
          </cell>
          <cell r="EJ97">
            <v>0</v>
          </cell>
          <cell r="EK97">
            <v>0</v>
          </cell>
          <cell r="EL97">
            <v>0</v>
          </cell>
          <cell r="EM97">
            <v>0</v>
          </cell>
          <cell r="EN97" t="str">
            <v/>
          </cell>
          <cell r="EO97" t="str">
            <v/>
          </cell>
          <cell r="EP97">
            <v>0</v>
          </cell>
          <cell r="EQ97">
            <v>0</v>
          </cell>
          <cell r="ER97">
            <v>0</v>
          </cell>
          <cell r="ES97">
            <v>0</v>
          </cell>
          <cell r="ET97">
            <v>0</v>
          </cell>
          <cell r="EU97">
            <v>0</v>
          </cell>
          <cell r="EV97">
            <v>0</v>
          </cell>
          <cell r="EW97">
            <v>0</v>
          </cell>
          <cell r="EX97">
            <v>23733</v>
          </cell>
          <cell r="EY97">
            <v>0</v>
          </cell>
          <cell r="EZ97">
            <v>178000</v>
          </cell>
          <cell r="FA97">
            <v>0</v>
          </cell>
          <cell r="FB97">
            <v>178000</v>
          </cell>
        </row>
        <row r="98">
          <cell r="A98">
            <v>4722</v>
          </cell>
          <cell r="B98">
            <v>56</v>
          </cell>
          <cell r="C98" t="str">
            <v>F-11</v>
          </cell>
          <cell r="D98">
            <v>53011</v>
          </cell>
          <cell r="E98" t="str">
            <v>フロンティア芝浦</v>
          </cell>
          <cell r="F98">
            <v>0</v>
          </cell>
          <cell r="G98">
            <v>1005</v>
          </cell>
          <cell r="I98" t="str">
            <v>東京都</v>
          </cell>
          <cell r="J98" t="str">
            <v>都心主要5区</v>
          </cell>
          <cell r="Q98">
            <v>52.37</v>
          </cell>
          <cell r="R98">
            <v>15.84</v>
          </cell>
          <cell r="S98" t="str">
            <v>1DK</v>
          </cell>
          <cell r="U98" t="str">
            <v>住居</v>
          </cell>
          <cell r="V98" t="str">
            <v>Family</v>
          </cell>
          <cell r="X98">
            <v>1</v>
          </cell>
          <cell r="Y98" t="str">
            <v/>
          </cell>
          <cell r="Z98">
            <v>1</v>
          </cell>
          <cell r="AA98" t="str">
            <v/>
          </cell>
          <cell r="AB98" t="str">
            <v/>
          </cell>
          <cell r="AC98" t="str">
            <v/>
          </cell>
          <cell r="AD98" t="str">
            <v/>
          </cell>
          <cell r="AE98" t="str">
            <v/>
          </cell>
          <cell r="AG98">
            <v>36982</v>
          </cell>
          <cell r="AI98">
            <v>37712</v>
          </cell>
          <cell r="AJ98">
            <v>38442</v>
          </cell>
          <cell r="AK98" t="str">
            <v>山武ビルシステム㈱　代理タイセイ</v>
          </cell>
          <cell r="AN98">
            <v>178000</v>
          </cell>
          <cell r="BF98">
            <v>178000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356000</v>
          </cell>
          <cell r="CG98">
            <v>356000</v>
          </cell>
          <cell r="CL98" t="str">
            <v/>
          </cell>
          <cell r="CM98">
            <v>38257</v>
          </cell>
          <cell r="CN98" t="str">
            <v>有</v>
          </cell>
          <cell r="CO98">
            <v>38231</v>
          </cell>
          <cell r="CP98">
            <v>38256</v>
          </cell>
          <cell r="CQ98">
            <v>30</v>
          </cell>
          <cell r="CR98">
            <v>26</v>
          </cell>
          <cell r="CS98">
            <v>154267</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K98" t="str">
            <v>OK</v>
          </cell>
          <cell r="DL98" t="str">
            <v>OK</v>
          </cell>
          <cell r="DM98" t="str">
            <v>OK</v>
          </cell>
          <cell r="DN98" t="str">
            <v>OK</v>
          </cell>
          <cell r="DO98" t="str">
            <v>OK</v>
          </cell>
          <cell r="DP98" t="str">
            <v>OK</v>
          </cell>
          <cell r="DR98" t="str">
            <v>OK</v>
          </cell>
          <cell r="DS98" t="str">
            <v>OK</v>
          </cell>
          <cell r="DU98" t="str">
            <v>OK</v>
          </cell>
          <cell r="DV98" t="str">
            <v>OK</v>
          </cell>
          <cell r="DW98" t="str">
            <v>OK</v>
          </cell>
          <cell r="DX98" t="str">
            <v>OK</v>
          </cell>
          <cell r="DZ98" t="str">
            <v>OK</v>
          </cell>
          <cell r="EA98" t="str">
            <v>OK</v>
          </cell>
          <cell r="EC98">
            <v>38257</v>
          </cell>
          <cell r="ED98">
            <v>38260</v>
          </cell>
          <cell r="EE98">
            <v>30</v>
          </cell>
          <cell r="EF98">
            <v>4</v>
          </cell>
          <cell r="EG98">
            <v>23733</v>
          </cell>
          <cell r="EH98">
            <v>0</v>
          </cell>
          <cell r="EI98">
            <v>0</v>
          </cell>
          <cell r="EJ98">
            <v>0</v>
          </cell>
          <cell r="EK98">
            <v>0</v>
          </cell>
          <cell r="EL98">
            <v>0</v>
          </cell>
          <cell r="EM98">
            <v>0</v>
          </cell>
          <cell r="EN98" t="str">
            <v/>
          </cell>
          <cell r="EO98" t="str">
            <v/>
          </cell>
          <cell r="EP98">
            <v>0</v>
          </cell>
          <cell r="EQ98">
            <v>0</v>
          </cell>
          <cell r="ER98">
            <v>0</v>
          </cell>
          <cell r="ES98">
            <v>0</v>
          </cell>
          <cell r="ET98">
            <v>0</v>
          </cell>
          <cell r="EU98">
            <v>0</v>
          </cell>
          <cell r="EV98">
            <v>0</v>
          </cell>
          <cell r="EW98">
            <v>0</v>
          </cell>
          <cell r="EX98">
            <v>23733</v>
          </cell>
          <cell r="EY98">
            <v>0</v>
          </cell>
          <cell r="EZ98">
            <v>178000</v>
          </cell>
          <cell r="FA98">
            <v>0</v>
          </cell>
          <cell r="FB98">
            <v>178000</v>
          </cell>
        </row>
        <row r="99">
          <cell r="A99">
            <v>4723</v>
          </cell>
          <cell r="B99">
            <v>56</v>
          </cell>
          <cell r="C99" t="str">
            <v>F-11</v>
          </cell>
          <cell r="D99">
            <v>53011</v>
          </cell>
          <cell r="E99" t="str">
            <v>フロンティア芝浦</v>
          </cell>
          <cell r="F99">
            <v>0</v>
          </cell>
          <cell r="G99">
            <v>1006</v>
          </cell>
          <cell r="I99" t="str">
            <v>東京都</v>
          </cell>
          <cell r="J99" t="str">
            <v>都心主要5区</v>
          </cell>
          <cell r="Q99">
            <v>52.37</v>
          </cell>
          <cell r="R99">
            <v>15.84</v>
          </cell>
          <cell r="S99" t="str">
            <v>1DK</v>
          </cell>
          <cell r="U99" t="str">
            <v>住居</v>
          </cell>
          <cell r="V99" t="str">
            <v>Family</v>
          </cell>
          <cell r="X99">
            <v>1</v>
          </cell>
          <cell r="Y99" t="str">
            <v/>
          </cell>
          <cell r="Z99">
            <v>1</v>
          </cell>
          <cell r="AA99" t="str">
            <v/>
          </cell>
          <cell r="AB99" t="str">
            <v/>
          </cell>
          <cell r="AC99" t="str">
            <v/>
          </cell>
          <cell r="AD99" t="str">
            <v/>
          </cell>
          <cell r="AE99" t="str">
            <v/>
          </cell>
          <cell r="AG99">
            <v>37300</v>
          </cell>
          <cell r="AI99">
            <v>38047</v>
          </cell>
          <cell r="AJ99">
            <v>38776</v>
          </cell>
          <cell r="AK99" t="str">
            <v>東海汽船㈱</v>
          </cell>
          <cell r="AN99">
            <v>168000</v>
          </cell>
          <cell r="BF99">
            <v>168000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336000</v>
          </cell>
          <cell r="CG99">
            <v>336000</v>
          </cell>
          <cell r="CL99" t="str">
            <v/>
          </cell>
          <cell r="CM99">
            <v>38257</v>
          </cell>
          <cell r="CN99" t="str">
            <v>有</v>
          </cell>
          <cell r="CO99">
            <v>38231</v>
          </cell>
          <cell r="CP99">
            <v>38256</v>
          </cell>
          <cell r="CQ99">
            <v>30</v>
          </cell>
          <cell r="CR99">
            <v>26</v>
          </cell>
          <cell r="CS99">
            <v>145600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K99" t="str">
            <v>OK</v>
          </cell>
          <cell r="DL99" t="str">
            <v>OK</v>
          </cell>
          <cell r="DM99" t="str">
            <v>OK</v>
          </cell>
          <cell r="DN99" t="str">
            <v>OK</v>
          </cell>
          <cell r="DO99" t="str">
            <v>OK</v>
          </cell>
          <cell r="DP99" t="str">
            <v>OK</v>
          </cell>
          <cell r="DR99" t="str">
            <v>OK</v>
          </cell>
          <cell r="DS99" t="str">
            <v>OK</v>
          </cell>
          <cell r="DU99" t="str">
            <v>OK</v>
          </cell>
          <cell r="DV99" t="str">
            <v>OK</v>
          </cell>
          <cell r="DW99" t="str">
            <v>OK</v>
          </cell>
          <cell r="DX99" t="str">
            <v>OK</v>
          </cell>
          <cell r="DZ99" t="str">
            <v>OK</v>
          </cell>
          <cell r="EA99" t="str">
            <v>OK</v>
          </cell>
          <cell r="EC99">
            <v>38257</v>
          </cell>
          <cell r="ED99">
            <v>38260</v>
          </cell>
          <cell r="EE99">
            <v>30</v>
          </cell>
          <cell r="EF99">
            <v>4</v>
          </cell>
          <cell r="EG99">
            <v>22400</v>
          </cell>
          <cell r="EH99">
            <v>0</v>
          </cell>
          <cell r="EI99">
            <v>0</v>
          </cell>
          <cell r="EJ99">
            <v>0</v>
          </cell>
          <cell r="EK99">
            <v>0</v>
          </cell>
          <cell r="EL99">
            <v>0</v>
          </cell>
          <cell r="EM99">
            <v>0</v>
          </cell>
          <cell r="EN99" t="str">
            <v/>
          </cell>
          <cell r="EO99" t="str">
            <v/>
          </cell>
          <cell r="EP99">
            <v>0</v>
          </cell>
          <cell r="EQ99">
            <v>0</v>
          </cell>
          <cell r="ER99">
            <v>0</v>
          </cell>
          <cell r="ES99">
            <v>0</v>
          </cell>
          <cell r="ET99">
            <v>0</v>
          </cell>
          <cell r="EU99">
            <v>0</v>
          </cell>
          <cell r="EV99">
            <v>0</v>
          </cell>
          <cell r="EW99">
            <v>0</v>
          </cell>
          <cell r="EX99">
            <v>22400</v>
          </cell>
          <cell r="EY99">
            <v>0</v>
          </cell>
          <cell r="EZ99">
            <v>168000</v>
          </cell>
          <cell r="FA99">
            <v>0</v>
          </cell>
          <cell r="FB99">
            <v>168000</v>
          </cell>
        </row>
        <row r="100">
          <cell r="A100">
            <v>4724</v>
          </cell>
          <cell r="B100">
            <v>56</v>
          </cell>
          <cell r="C100" t="str">
            <v>F-11</v>
          </cell>
          <cell r="D100">
            <v>53011</v>
          </cell>
          <cell r="E100" t="str">
            <v>フロンティア芝浦</v>
          </cell>
          <cell r="F100">
            <v>0</v>
          </cell>
          <cell r="G100">
            <v>1007</v>
          </cell>
          <cell r="I100" t="str">
            <v>東京都</v>
          </cell>
          <cell r="J100" t="str">
            <v>都心主要5区</v>
          </cell>
          <cell r="Q100">
            <v>52.37</v>
          </cell>
          <cell r="R100">
            <v>15.84</v>
          </cell>
          <cell r="S100" t="str">
            <v>1DK</v>
          </cell>
          <cell r="U100" t="str">
            <v>住居</v>
          </cell>
          <cell r="V100" t="str">
            <v>Family</v>
          </cell>
          <cell r="X100">
            <v>1</v>
          </cell>
          <cell r="Y100" t="str">
            <v/>
          </cell>
          <cell r="Z100">
            <v>1</v>
          </cell>
          <cell r="AA100" t="str">
            <v/>
          </cell>
          <cell r="AB100" t="str">
            <v/>
          </cell>
          <cell r="AC100" t="str">
            <v/>
          </cell>
          <cell r="AD100" t="str">
            <v/>
          </cell>
          <cell r="AE100" t="str">
            <v/>
          </cell>
          <cell r="AG100">
            <v>33506</v>
          </cell>
          <cell r="AI100">
            <v>37895</v>
          </cell>
          <cell r="AJ100">
            <v>38625</v>
          </cell>
          <cell r="AK100" t="str">
            <v>荒川　英敏</v>
          </cell>
          <cell r="AN100">
            <v>180000</v>
          </cell>
          <cell r="BF100">
            <v>180000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434000</v>
          </cell>
          <cell r="CJ100" t="str">
            <v>11/14解約予定</v>
          </cell>
          <cell r="CL100" t="str">
            <v/>
          </cell>
          <cell r="CM100">
            <v>38257</v>
          </cell>
          <cell r="CN100" t="str">
            <v>有</v>
          </cell>
          <cell r="CO100">
            <v>38231</v>
          </cell>
          <cell r="CP100">
            <v>38256</v>
          </cell>
          <cell r="CQ100">
            <v>30</v>
          </cell>
          <cell r="CR100">
            <v>26</v>
          </cell>
          <cell r="CS100">
            <v>156000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K100" t="str">
            <v>OK</v>
          </cell>
          <cell r="DL100" t="str">
            <v>OK</v>
          </cell>
          <cell r="DM100" t="str">
            <v>OK</v>
          </cell>
          <cell r="DN100" t="str">
            <v>OK</v>
          </cell>
          <cell r="DO100" t="str">
            <v>OK</v>
          </cell>
          <cell r="DP100" t="str">
            <v>OK</v>
          </cell>
          <cell r="DR100" t="str">
            <v>OK</v>
          </cell>
          <cell r="DS100" t="str">
            <v>OK</v>
          </cell>
          <cell r="DU100" t="str">
            <v>OK</v>
          </cell>
          <cell r="DV100" t="str">
            <v>OK</v>
          </cell>
          <cell r="DW100" t="str">
            <v>OK</v>
          </cell>
          <cell r="DX100" t="str">
            <v>OK</v>
          </cell>
          <cell r="DZ100" t="str">
            <v>OK</v>
          </cell>
          <cell r="EA100" t="str">
            <v>OK</v>
          </cell>
          <cell r="EC100">
            <v>38257</v>
          </cell>
          <cell r="ED100">
            <v>38260</v>
          </cell>
          <cell r="EE100">
            <v>30</v>
          </cell>
          <cell r="EF100">
            <v>4</v>
          </cell>
          <cell r="EG100">
            <v>24000</v>
          </cell>
          <cell r="EH100">
            <v>0</v>
          </cell>
          <cell r="EI100">
            <v>0</v>
          </cell>
          <cell r="EJ100">
            <v>0</v>
          </cell>
          <cell r="EK100">
            <v>0</v>
          </cell>
          <cell r="EL100">
            <v>0</v>
          </cell>
          <cell r="EM100">
            <v>0</v>
          </cell>
          <cell r="EN100" t="str">
            <v/>
          </cell>
          <cell r="EO100" t="str">
            <v/>
          </cell>
          <cell r="EP100">
            <v>0</v>
          </cell>
          <cell r="EQ100">
            <v>0</v>
          </cell>
          <cell r="ER100">
            <v>0</v>
          </cell>
          <cell r="ES100">
            <v>0</v>
          </cell>
          <cell r="ET100">
            <v>0</v>
          </cell>
          <cell r="EU100">
            <v>0</v>
          </cell>
          <cell r="EV100">
            <v>0</v>
          </cell>
          <cell r="EW100">
            <v>0</v>
          </cell>
          <cell r="EX100">
            <v>24000</v>
          </cell>
          <cell r="EY100">
            <v>0</v>
          </cell>
          <cell r="EZ100">
            <v>180000</v>
          </cell>
          <cell r="FA100">
            <v>0</v>
          </cell>
          <cell r="FB100">
            <v>180000</v>
          </cell>
        </row>
        <row r="101">
          <cell r="A101">
            <v>4725</v>
          </cell>
          <cell r="B101">
            <v>56</v>
          </cell>
          <cell r="C101" t="str">
            <v>F-11</v>
          </cell>
          <cell r="D101">
            <v>53011</v>
          </cell>
          <cell r="E101" t="str">
            <v>フロンティア芝浦</v>
          </cell>
          <cell r="F101">
            <v>0</v>
          </cell>
          <cell r="G101">
            <v>1008</v>
          </cell>
          <cell r="I101" t="str">
            <v>東京都</v>
          </cell>
          <cell r="J101" t="str">
            <v>都心主要5区</v>
          </cell>
          <cell r="Q101">
            <v>52.37</v>
          </cell>
          <cell r="R101">
            <v>15.84</v>
          </cell>
          <cell r="S101" t="str">
            <v>1DK</v>
          </cell>
          <cell r="U101" t="str">
            <v>住居</v>
          </cell>
          <cell r="V101" t="str">
            <v>Family</v>
          </cell>
          <cell r="X101">
            <v>1</v>
          </cell>
          <cell r="Y101" t="str">
            <v/>
          </cell>
          <cell r="Z101">
            <v>1</v>
          </cell>
          <cell r="AA101" t="str">
            <v/>
          </cell>
          <cell r="AB101" t="str">
            <v/>
          </cell>
          <cell r="AC101" t="str">
            <v/>
          </cell>
          <cell r="AD101" t="str">
            <v/>
          </cell>
          <cell r="AE101" t="str">
            <v/>
          </cell>
          <cell r="AG101">
            <v>38135</v>
          </cell>
          <cell r="AI101">
            <v>38135</v>
          </cell>
          <cell r="AJ101">
            <v>38868</v>
          </cell>
          <cell r="AK101" t="str">
            <v>中村　富士雄</v>
          </cell>
          <cell r="AN101">
            <v>168000</v>
          </cell>
          <cell r="BF101">
            <v>168000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336000</v>
          </cell>
          <cell r="CG101">
            <v>336000</v>
          </cell>
          <cell r="CL101" t="str">
            <v/>
          </cell>
          <cell r="CM101">
            <v>38257</v>
          </cell>
          <cell r="CN101" t="str">
            <v>有</v>
          </cell>
          <cell r="CO101">
            <v>38231</v>
          </cell>
          <cell r="CP101">
            <v>38256</v>
          </cell>
          <cell r="CQ101">
            <v>30</v>
          </cell>
          <cell r="CR101">
            <v>26</v>
          </cell>
          <cell r="CS101">
            <v>145600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K101" t="str">
            <v>OK</v>
          </cell>
          <cell r="DL101" t="str">
            <v>OK</v>
          </cell>
          <cell r="DM101" t="str">
            <v>OK</v>
          </cell>
          <cell r="DN101" t="str">
            <v>OK</v>
          </cell>
          <cell r="DO101" t="str">
            <v>OK</v>
          </cell>
          <cell r="DP101" t="str">
            <v>OK</v>
          </cell>
          <cell r="DR101" t="str">
            <v>OK</v>
          </cell>
          <cell r="DS101" t="str">
            <v>OK</v>
          </cell>
          <cell r="DU101" t="str">
            <v>OK</v>
          </cell>
          <cell r="DV101" t="str">
            <v>OK</v>
          </cell>
          <cell r="DW101" t="str">
            <v>OK</v>
          </cell>
          <cell r="DX101" t="str">
            <v>OK</v>
          </cell>
          <cell r="DZ101" t="str">
            <v>OK</v>
          </cell>
          <cell r="EA101" t="str">
            <v>OK</v>
          </cell>
          <cell r="EC101">
            <v>38257</v>
          </cell>
          <cell r="ED101">
            <v>38260</v>
          </cell>
          <cell r="EE101">
            <v>30</v>
          </cell>
          <cell r="EF101">
            <v>4</v>
          </cell>
          <cell r="EG101">
            <v>22400</v>
          </cell>
          <cell r="EH101">
            <v>0</v>
          </cell>
          <cell r="EI101">
            <v>0</v>
          </cell>
          <cell r="EJ101">
            <v>0</v>
          </cell>
          <cell r="EK101">
            <v>0</v>
          </cell>
          <cell r="EL101">
            <v>0</v>
          </cell>
          <cell r="EM101">
            <v>0</v>
          </cell>
          <cell r="EN101" t="str">
            <v/>
          </cell>
          <cell r="EO101" t="str">
            <v/>
          </cell>
          <cell r="EP101">
            <v>0</v>
          </cell>
          <cell r="EQ101">
            <v>0</v>
          </cell>
          <cell r="ER101">
            <v>0</v>
          </cell>
          <cell r="ES101">
            <v>0</v>
          </cell>
          <cell r="ET101">
            <v>0</v>
          </cell>
          <cell r="EU101">
            <v>0</v>
          </cell>
          <cell r="EV101">
            <v>0</v>
          </cell>
          <cell r="EW101">
            <v>0</v>
          </cell>
          <cell r="EX101">
            <v>22400</v>
          </cell>
          <cell r="EY101">
            <v>0</v>
          </cell>
          <cell r="EZ101">
            <v>168000</v>
          </cell>
          <cell r="FA101">
            <v>0</v>
          </cell>
          <cell r="FB101">
            <v>168000</v>
          </cell>
        </row>
        <row r="102">
          <cell r="A102">
            <v>4726</v>
          </cell>
          <cell r="B102">
            <v>56</v>
          </cell>
          <cell r="C102" t="str">
            <v>F-11</v>
          </cell>
          <cell r="D102">
            <v>53011</v>
          </cell>
          <cell r="E102" t="str">
            <v>フロンティア芝浦</v>
          </cell>
          <cell r="F102">
            <v>0</v>
          </cell>
          <cell r="G102">
            <v>1009</v>
          </cell>
          <cell r="I102" t="str">
            <v>東京都</v>
          </cell>
          <cell r="J102" t="str">
            <v>都心主要5区</v>
          </cell>
          <cell r="Q102">
            <v>53.06</v>
          </cell>
          <cell r="R102">
            <v>16.05</v>
          </cell>
          <cell r="S102" t="str">
            <v>1R</v>
          </cell>
          <cell r="U102" t="str">
            <v>住居</v>
          </cell>
          <cell r="V102" t="str">
            <v>Family</v>
          </cell>
          <cell r="X102">
            <v>1</v>
          </cell>
          <cell r="Y102" t="str">
            <v/>
          </cell>
          <cell r="Z102">
            <v>1</v>
          </cell>
          <cell r="AA102" t="str">
            <v/>
          </cell>
          <cell r="AB102" t="str">
            <v/>
          </cell>
          <cell r="AC102" t="str">
            <v/>
          </cell>
          <cell r="AD102" t="str">
            <v/>
          </cell>
          <cell r="AE102" t="str">
            <v/>
          </cell>
          <cell r="AG102">
            <v>37315</v>
          </cell>
          <cell r="AI102">
            <v>38047</v>
          </cell>
          <cell r="AJ102">
            <v>38776</v>
          </cell>
          <cell r="AK102" t="str">
            <v>㈱オトフジ</v>
          </cell>
          <cell r="AN102">
            <v>178000</v>
          </cell>
          <cell r="BF102">
            <v>178000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356000</v>
          </cell>
          <cell r="CG102">
            <v>356000</v>
          </cell>
          <cell r="CL102" t="str">
            <v/>
          </cell>
          <cell r="CM102">
            <v>38257</v>
          </cell>
          <cell r="CN102" t="str">
            <v>有</v>
          </cell>
          <cell r="CO102">
            <v>38231</v>
          </cell>
          <cell r="CP102">
            <v>38256</v>
          </cell>
          <cell r="CQ102">
            <v>30</v>
          </cell>
          <cell r="CR102">
            <v>26</v>
          </cell>
          <cell r="CS102">
            <v>154267</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K102" t="str">
            <v>OK</v>
          </cell>
          <cell r="DL102" t="str">
            <v>OK</v>
          </cell>
          <cell r="DM102" t="str">
            <v>OK</v>
          </cell>
          <cell r="DN102" t="str">
            <v>OK</v>
          </cell>
          <cell r="DO102" t="str">
            <v>OK</v>
          </cell>
          <cell r="DP102" t="str">
            <v>OK</v>
          </cell>
          <cell r="DR102" t="str">
            <v>OK</v>
          </cell>
          <cell r="DS102" t="str">
            <v>OK</v>
          </cell>
          <cell r="DU102" t="str">
            <v>OK</v>
          </cell>
          <cell r="DV102" t="str">
            <v>OK</v>
          </cell>
          <cell r="DW102" t="str">
            <v>OK</v>
          </cell>
          <cell r="DX102" t="str">
            <v>OK</v>
          </cell>
          <cell r="DZ102" t="str">
            <v>OK</v>
          </cell>
          <cell r="EA102" t="str">
            <v>OK</v>
          </cell>
          <cell r="EC102">
            <v>38257</v>
          </cell>
          <cell r="ED102">
            <v>38260</v>
          </cell>
          <cell r="EE102">
            <v>30</v>
          </cell>
          <cell r="EF102">
            <v>4</v>
          </cell>
          <cell r="EG102">
            <v>23733</v>
          </cell>
          <cell r="EH102">
            <v>0</v>
          </cell>
          <cell r="EI102">
            <v>0</v>
          </cell>
          <cell r="EJ102">
            <v>0</v>
          </cell>
          <cell r="EK102">
            <v>0</v>
          </cell>
          <cell r="EL102">
            <v>0</v>
          </cell>
          <cell r="EM102">
            <v>0</v>
          </cell>
          <cell r="EN102" t="str">
            <v/>
          </cell>
          <cell r="EO102" t="str">
            <v/>
          </cell>
          <cell r="EP102">
            <v>0</v>
          </cell>
          <cell r="EQ102">
            <v>0</v>
          </cell>
          <cell r="ER102">
            <v>0</v>
          </cell>
          <cell r="ES102">
            <v>0</v>
          </cell>
          <cell r="ET102">
            <v>0</v>
          </cell>
          <cell r="EU102">
            <v>0</v>
          </cell>
          <cell r="EV102">
            <v>0</v>
          </cell>
          <cell r="EW102">
            <v>0</v>
          </cell>
          <cell r="EX102">
            <v>23733</v>
          </cell>
          <cell r="EY102">
            <v>0</v>
          </cell>
          <cell r="EZ102">
            <v>178000</v>
          </cell>
          <cell r="FA102">
            <v>0</v>
          </cell>
          <cell r="FB102">
            <v>178000</v>
          </cell>
        </row>
        <row r="103">
          <cell r="A103">
            <v>4727</v>
          </cell>
          <cell r="B103">
            <v>56</v>
          </cell>
          <cell r="C103" t="str">
            <v>F-11</v>
          </cell>
          <cell r="D103">
            <v>53011</v>
          </cell>
          <cell r="E103" t="str">
            <v>フロンティア芝浦</v>
          </cell>
          <cell r="F103">
            <v>0</v>
          </cell>
          <cell r="G103">
            <v>1010</v>
          </cell>
          <cell r="I103" t="str">
            <v>東京都</v>
          </cell>
          <cell r="J103" t="str">
            <v>都心主要5区</v>
          </cell>
          <cell r="Q103">
            <v>52.37</v>
          </cell>
          <cell r="R103">
            <v>15.84</v>
          </cell>
          <cell r="S103" t="str">
            <v>1R</v>
          </cell>
          <cell r="U103" t="str">
            <v>住居</v>
          </cell>
          <cell r="V103" t="str">
            <v>Family</v>
          </cell>
          <cell r="X103">
            <v>1</v>
          </cell>
          <cell r="Y103" t="str">
            <v/>
          </cell>
          <cell r="Z103">
            <v>1</v>
          </cell>
          <cell r="AA103" t="str">
            <v/>
          </cell>
          <cell r="AB103" t="str">
            <v/>
          </cell>
          <cell r="AC103" t="str">
            <v/>
          </cell>
          <cell r="AD103" t="str">
            <v/>
          </cell>
          <cell r="AE103" t="str">
            <v/>
          </cell>
          <cell r="AG103">
            <v>36491</v>
          </cell>
          <cell r="AI103">
            <v>37956</v>
          </cell>
          <cell r="AJ103">
            <v>38686</v>
          </cell>
          <cell r="AK103" t="str">
            <v>横山　貴之</v>
          </cell>
          <cell r="AN103">
            <v>168000</v>
          </cell>
          <cell r="BF103">
            <v>168000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336000</v>
          </cell>
          <cell r="CG103">
            <v>336000</v>
          </cell>
          <cell r="CL103" t="str">
            <v/>
          </cell>
          <cell r="CM103">
            <v>38257</v>
          </cell>
          <cell r="CN103" t="str">
            <v>有</v>
          </cell>
          <cell r="CO103">
            <v>38231</v>
          </cell>
          <cell r="CP103">
            <v>38256</v>
          </cell>
          <cell r="CQ103">
            <v>30</v>
          </cell>
          <cell r="CR103">
            <v>26</v>
          </cell>
          <cell r="CS103">
            <v>145600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K103" t="str">
            <v>OK</v>
          </cell>
          <cell r="DL103" t="str">
            <v>OK</v>
          </cell>
          <cell r="DM103" t="str">
            <v>OK</v>
          </cell>
          <cell r="DN103" t="str">
            <v>OK</v>
          </cell>
          <cell r="DO103" t="str">
            <v>OK</v>
          </cell>
          <cell r="DP103" t="str">
            <v>OK</v>
          </cell>
          <cell r="DR103" t="str">
            <v>OK</v>
          </cell>
          <cell r="DS103" t="str">
            <v>OK</v>
          </cell>
          <cell r="DU103" t="str">
            <v>OK</v>
          </cell>
          <cell r="DV103" t="str">
            <v>OK</v>
          </cell>
          <cell r="DW103" t="str">
            <v>OK</v>
          </cell>
          <cell r="DX103" t="str">
            <v>OK</v>
          </cell>
          <cell r="DZ103" t="str">
            <v>OK</v>
          </cell>
          <cell r="EA103" t="str">
            <v>OK</v>
          </cell>
          <cell r="EC103">
            <v>38257</v>
          </cell>
          <cell r="ED103">
            <v>38260</v>
          </cell>
          <cell r="EE103">
            <v>30</v>
          </cell>
          <cell r="EF103">
            <v>4</v>
          </cell>
          <cell r="EG103">
            <v>22400</v>
          </cell>
          <cell r="EH103">
            <v>0</v>
          </cell>
          <cell r="EI103">
            <v>0</v>
          </cell>
          <cell r="EJ103">
            <v>0</v>
          </cell>
          <cell r="EK103">
            <v>0</v>
          </cell>
          <cell r="EL103">
            <v>0</v>
          </cell>
          <cell r="EM103">
            <v>0</v>
          </cell>
          <cell r="EN103" t="str">
            <v/>
          </cell>
          <cell r="EO103" t="str">
            <v/>
          </cell>
          <cell r="EP103">
            <v>0</v>
          </cell>
          <cell r="EQ103">
            <v>0</v>
          </cell>
          <cell r="ER103">
            <v>0</v>
          </cell>
          <cell r="ES103">
            <v>0</v>
          </cell>
          <cell r="ET103">
            <v>0</v>
          </cell>
          <cell r="EU103">
            <v>0</v>
          </cell>
          <cell r="EV103">
            <v>0</v>
          </cell>
          <cell r="EW103">
            <v>0</v>
          </cell>
          <cell r="EX103">
            <v>22400</v>
          </cell>
          <cell r="EY103">
            <v>0</v>
          </cell>
          <cell r="EZ103">
            <v>168000</v>
          </cell>
          <cell r="FA103">
            <v>0</v>
          </cell>
          <cell r="FB103">
            <v>168000</v>
          </cell>
        </row>
        <row r="104">
          <cell r="A104">
            <v>4728</v>
          </cell>
          <cell r="B104">
            <v>56</v>
          </cell>
          <cell r="C104" t="str">
            <v>F-11</v>
          </cell>
          <cell r="D104">
            <v>53011</v>
          </cell>
          <cell r="E104" t="str">
            <v>フロンティア芝浦</v>
          </cell>
          <cell r="F104">
            <v>0</v>
          </cell>
          <cell r="G104">
            <v>1011</v>
          </cell>
          <cell r="I104" t="str">
            <v>東京都</v>
          </cell>
          <cell r="J104" t="str">
            <v>都心主要5区</v>
          </cell>
          <cell r="Q104">
            <v>62.9</v>
          </cell>
          <cell r="R104">
            <v>19.03</v>
          </cell>
          <cell r="S104" t="str">
            <v>1DK</v>
          </cell>
          <cell r="U104" t="str">
            <v>住居</v>
          </cell>
          <cell r="V104" t="str">
            <v>Family</v>
          </cell>
          <cell r="X104">
            <v>1</v>
          </cell>
          <cell r="Y104" t="str">
            <v/>
          </cell>
          <cell r="Z104">
            <v>1</v>
          </cell>
          <cell r="AA104" t="str">
            <v/>
          </cell>
          <cell r="AB104" t="str">
            <v/>
          </cell>
          <cell r="AC104" t="str">
            <v/>
          </cell>
          <cell r="AD104" t="str">
            <v/>
          </cell>
          <cell r="AE104" t="str">
            <v/>
          </cell>
          <cell r="AG104">
            <v>38257</v>
          </cell>
          <cell r="AI104">
            <v>38257</v>
          </cell>
          <cell r="AJ104">
            <v>38986</v>
          </cell>
          <cell r="AK104" t="str">
            <v>清水建設㈱</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398000</v>
          </cell>
          <cell r="CJ104" t="str">
            <v>入居者：釜井　努</v>
          </cell>
          <cell r="CL104" t="str">
            <v/>
          </cell>
          <cell r="CM104">
            <v>38257</v>
          </cell>
          <cell r="CN104" t="str">
            <v>有</v>
          </cell>
          <cell r="CO104">
            <v>38257</v>
          </cell>
          <cell r="CP104">
            <v>38256</v>
          </cell>
          <cell r="CQ104">
            <v>4</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K104" t="str">
            <v>OK</v>
          </cell>
          <cell r="DL104" t="str">
            <v>OK</v>
          </cell>
          <cell r="DM104" t="str">
            <v>OK</v>
          </cell>
          <cell r="DN104" t="str">
            <v>OK</v>
          </cell>
          <cell r="DO104" t="str">
            <v>OK</v>
          </cell>
          <cell r="DP104" t="str">
            <v>OK</v>
          </cell>
          <cell r="DR104" t="str">
            <v>OK</v>
          </cell>
          <cell r="DS104" t="str">
            <v>OK</v>
          </cell>
          <cell r="DU104" t="str">
            <v>OK</v>
          </cell>
          <cell r="DV104" t="str">
            <v>OK</v>
          </cell>
          <cell r="DW104" t="str">
            <v>OK</v>
          </cell>
          <cell r="DX104" t="str">
            <v>OK</v>
          </cell>
          <cell r="DZ104" t="str">
            <v>OK</v>
          </cell>
          <cell r="EA104" t="str">
            <v>OK</v>
          </cell>
          <cell r="EC104">
            <v>38257</v>
          </cell>
          <cell r="ED104">
            <v>38260</v>
          </cell>
          <cell r="EE104">
            <v>4</v>
          </cell>
          <cell r="EF104">
            <v>4</v>
          </cell>
          <cell r="EG104">
            <v>0</v>
          </cell>
          <cell r="EH104">
            <v>0</v>
          </cell>
          <cell r="EI104">
            <v>0</v>
          </cell>
          <cell r="EJ104">
            <v>0</v>
          </cell>
          <cell r="EK104">
            <v>0</v>
          </cell>
          <cell r="EL104">
            <v>0</v>
          </cell>
          <cell r="EM104">
            <v>0</v>
          </cell>
          <cell r="EN104" t="str">
            <v/>
          </cell>
          <cell r="EO104" t="str">
            <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row>
        <row r="105">
          <cell r="A105">
            <v>4729</v>
          </cell>
          <cell r="B105">
            <v>56</v>
          </cell>
          <cell r="C105" t="str">
            <v>F-11</v>
          </cell>
          <cell r="D105">
            <v>53011</v>
          </cell>
          <cell r="E105" t="str">
            <v>フロンティア芝浦</v>
          </cell>
          <cell r="F105">
            <v>0</v>
          </cell>
          <cell r="G105">
            <v>1101</v>
          </cell>
          <cell r="I105" t="str">
            <v>東京都</v>
          </cell>
          <cell r="J105" t="str">
            <v>都心主要5区</v>
          </cell>
          <cell r="Q105">
            <v>62.9</v>
          </cell>
          <cell r="R105">
            <v>19.03</v>
          </cell>
          <cell r="S105" t="str">
            <v>1DK</v>
          </cell>
          <cell r="U105" t="str">
            <v>住居</v>
          </cell>
          <cell r="V105" t="str">
            <v>Family</v>
          </cell>
          <cell r="X105">
            <v>1</v>
          </cell>
          <cell r="Y105" t="str">
            <v/>
          </cell>
          <cell r="Z105">
            <v>1</v>
          </cell>
          <cell r="AA105" t="str">
            <v/>
          </cell>
          <cell r="AB105" t="str">
            <v/>
          </cell>
          <cell r="AC105" t="str">
            <v/>
          </cell>
          <cell r="AD105" t="str">
            <v/>
          </cell>
          <cell r="AE105" t="str">
            <v/>
          </cell>
          <cell r="AG105">
            <v>38257</v>
          </cell>
          <cell r="AI105">
            <v>38257</v>
          </cell>
          <cell r="AJ105">
            <v>38986</v>
          </cell>
          <cell r="AK105" t="str">
            <v>清水建設㈱</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396000</v>
          </cell>
          <cell r="CJ105" t="str">
            <v>入居者：渋谷茂治</v>
          </cell>
          <cell r="CL105" t="str">
            <v/>
          </cell>
          <cell r="CM105">
            <v>38257</v>
          </cell>
          <cell r="CN105" t="str">
            <v>有</v>
          </cell>
          <cell r="CO105">
            <v>38257</v>
          </cell>
          <cell r="CP105">
            <v>38256</v>
          </cell>
          <cell r="CQ105">
            <v>4</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K105" t="str">
            <v>OK</v>
          </cell>
          <cell r="DL105" t="str">
            <v>OK</v>
          </cell>
          <cell r="DM105" t="str">
            <v>OK</v>
          </cell>
          <cell r="DN105" t="str">
            <v>OK</v>
          </cell>
          <cell r="DO105" t="str">
            <v>OK</v>
          </cell>
          <cell r="DP105" t="str">
            <v>OK</v>
          </cell>
          <cell r="DR105" t="str">
            <v>OK</v>
          </cell>
          <cell r="DS105" t="str">
            <v>OK</v>
          </cell>
          <cell r="DU105" t="str">
            <v>OK</v>
          </cell>
          <cell r="DV105" t="str">
            <v>OK</v>
          </cell>
          <cell r="DW105" t="str">
            <v>OK</v>
          </cell>
          <cell r="DX105" t="str">
            <v>OK</v>
          </cell>
          <cell r="DZ105" t="str">
            <v>OK</v>
          </cell>
          <cell r="EA105" t="str">
            <v>OK</v>
          </cell>
          <cell r="EC105">
            <v>38257</v>
          </cell>
          <cell r="ED105">
            <v>38260</v>
          </cell>
          <cell r="EE105">
            <v>4</v>
          </cell>
          <cell r="EF105">
            <v>4</v>
          </cell>
          <cell r="EG105">
            <v>0</v>
          </cell>
          <cell r="EH105">
            <v>0</v>
          </cell>
          <cell r="EI105">
            <v>0</v>
          </cell>
          <cell r="EJ105">
            <v>0</v>
          </cell>
          <cell r="EK105">
            <v>0</v>
          </cell>
          <cell r="EL105">
            <v>0</v>
          </cell>
          <cell r="EM105">
            <v>0</v>
          </cell>
          <cell r="EN105" t="str">
            <v/>
          </cell>
          <cell r="EO105" t="str">
            <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row>
        <row r="106">
          <cell r="A106">
            <v>4730</v>
          </cell>
          <cell r="B106">
            <v>56</v>
          </cell>
          <cell r="C106" t="str">
            <v>F-11</v>
          </cell>
          <cell r="D106">
            <v>53011</v>
          </cell>
          <cell r="E106" t="str">
            <v>フロンティア芝浦</v>
          </cell>
          <cell r="F106">
            <v>0</v>
          </cell>
          <cell r="G106">
            <v>1102</v>
          </cell>
          <cell r="I106" t="str">
            <v>東京都</v>
          </cell>
          <cell r="J106" t="str">
            <v>都心主要5区</v>
          </cell>
          <cell r="Q106">
            <v>52.37</v>
          </cell>
          <cell r="R106">
            <v>15.84</v>
          </cell>
          <cell r="S106" t="str">
            <v>1DK</v>
          </cell>
          <cell r="U106" t="str">
            <v>住居</v>
          </cell>
          <cell r="V106" t="str">
            <v>Family</v>
          </cell>
          <cell r="X106">
            <v>1</v>
          </cell>
          <cell r="Y106" t="str">
            <v/>
          </cell>
          <cell r="Z106">
            <v>1</v>
          </cell>
          <cell r="AA106" t="str">
            <v/>
          </cell>
          <cell r="AB106" t="str">
            <v/>
          </cell>
          <cell r="AC106" t="str">
            <v/>
          </cell>
          <cell r="AD106" t="str">
            <v/>
          </cell>
          <cell r="AE106" t="str">
            <v/>
          </cell>
          <cell r="AG106">
            <v>37300</v>
          </cell>
          <cell r="AI106">
            <v>38047</v>
          </cell>
          <cell r="AJ106">
            <v>38776</v>
          </cell>
          <cell r="AK106" t="str">
            <v>東海汽船㈱</v>
          </cell>
          <cell r="AN106">
            <v>168000</v>
          </cell>
          <cell r="BF106">
            <v>168000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336000</v>
          </cell>
          <cell r="CG106">
            <v>336000</v>
          </cell>
          <cell r="CL106" t="str">
            <v/>
          </cell>
          <cell r="CM106">
            <v>38257</v>
          </cell>
          <cell r="CN106" t="str">
            <v>有</v>
          </cell>
          <cell r="CO106">
            <v>38231</v>
          </cell>
          <cell r="CP106">
            <v>38256</v>
          </cell>
          <cell r="CQ106">
            <v>30</v>
          </cell>
          <cell r="CR106">
            <v>26</v>
          </cell>
          <cell r="CS106">
            <v>145600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K106" t="str">
            <v>OK</v>
          </cell>
          <cell r="DL106" t="str">
            <v>OK</v>
          </cell>
          <cell r="DM106" t="str">
            <v>OK</v>
          </cell>
          <cell r="DN106" t="str">
            <v>OK</v>
          </cell>
          <cell r="DO106" t="str">
            <v>OK</v>
          </cell>
          <cell r="DP106" t="str">
            <v>OK</v>
          </cell>
          <cell r="DR106" t="str">
            <v>OK</v>
          </cell>
          <cell r="DS106" t="str">
            <v>OK</v>
          </cell>
          <cell r="DU106" t="str">
            <v>OK</v>
          </cell>
          <cell r="DV106" t="str">
            <v>OK</v>
          </cell>
          <cell r="DW106" t="str">
            <v>OK</v>
          </cell>
          <cell r="DX106" t="str">
            <v>OK</v>
          </cell>
          <cell r="DZ106" t="str">
            <v>OK</v>
          </cell>
          <cell r="EA106" t="str">
            <v>OK</v>
          </cell>
          <cell r="EC106">
            <v>38257</v>
          </cell>
          <cell r="ED106">
            <v>38260</v>
          </cell>
          <cell r="EE106">
            <v>30</v>
          </cell>
          <cell r="EF106">
            <v>4</v>
          </cell>
          <cell r="EG106">
            <v>22400</v>
          </cell>
          <cell r="EH106">
            <v>0</v>
          </cell>
          <cell r="EI106">
            <v>0</v>
          </cell>
          <cell r="EJ106">
            <v>0</v>
          </cell>
          <cell r="EK106">
            <v>0</v>
          </cell>
          <cell r="EL106">
            <v>0</v>
          </cell>
          <cell r="EM106">
            <v>0</v>
          </cell>
          <cell r="EN106" t="str">
            <v/>
          </cell>
          <cell r="EO106" t="str">
            <v/>
          </cell>
          <cell r="EP106">
            <v>0</v>
          </cell>
          <cell r="EQ106">
            <v>0</v>
          </cell>
          <cell r="ER106">
            <v>0</v>
          </cell>
          <cell r="ES106">
            <v>0</v>
          </cell>
          <cell r="ET106">
            <v>0</v>
          </cell>
          <cell r="EU106">
            <v>0</v>
          </cell>
          <cell r="EV106">
            <v>0</v>
          </cell>
          <cell r="EW106">
            <v>0</v>
          </cell>
          <cell r="EX106">
            <v>22400</v>
          </cell>
          <cell r="EY106">
            <v>0</v>
          </cell>
          <cell r="EZ106">
            <v>168000</v>
          </cell>
          <cell r="FA106">
            <v>0</v>
          </cell>
          <cell r="FB106">
            <v>168000</v>
          </cell>
        </row>
        <row r="107">
          <cell r="A107">
            <v>4731</v>
          </cell>
          <cell r="B107">
            <v>56</v>
          </cell>
          <cell r="C107" t="str">
            <v>F-11</v>
          </cell>
          <cell r="D107">
            <v>53011</v>
          </cell>
          <cell r="E107" t="str">
            <v>フロンティア芝浦</v>
          </cell>
          <cell r="F107">
            <v>0</v>
          </cell>
          <cell r="G107">
            <v>1103</v>
          </cell>
          <cell r="I107" t="str">
            <v>東京都</v>
          </cell>
          <cell r="J107" t="str">
            <v>都心主要5区</v>
          </cell>
          <cell r="Q107">
            <v>61.6</v>
          </cell>
          <cell r="R107">
            <v>18.63</v>
          </cell>
          <cell r="S107" t="str">
            <v>1DK</v>
          </cell>
          <cell r="U107" t="str">
            <v>住居</v>
          </cell>
          <cell r="V107" t="str">
            <v>Family</v>
          </cell>
          <cell r="X107">
            <v>1</v>
          </cell>
          <cell r="Y107" t="str">
            <v/>
          </cell>
          <cell r="Z107">
            <v>1</v>
          </cell>
          <cell r="AA107" t="str">
            <v/>
          </cell>
          <cell r="AB107" t="str">
            <v/>
          </cell>
          <cell r="AC107" t="str">
            <v/>
          </cell>
          <cell r="AD107" t="str">
            <v/>
          </cell>
          <cell r="AE107" t="str">
            <v/>
          </cell>
          <cell r="AG107">
            <v>38257</v>
          </cell>
          <cell r="AI107">
            <v>38257</v>
          </cell>
          <cell r="AJ107">
            <v>38986</v>
          </cell>
          <cell r="AK107" t="str">
            <v>清水建設㈱</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370000</v>
          </cell>
          <cell r="CJ107" t="str">
            <v>入居者：浜田　潔</v>
          </cell>
          <cell r="CL107" t="str">
            <v/>
          </cell>
          <cell r="CM107">
            <v>38257</v>
          </cell>
          <cell r="CN107" t="str">
            <v>有</v>
          </cell>
          <cell r="CO107">
            <v>38257</v>
          </cell>
          <cell r="CP107">
            <v>38256</v>
          </cell>
          <cell r="CQ107">
            <v>4</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K107" t="str">
            <v>OK</v>
          </cell>
          <cell r="DL107" t="str">
            <v>OK</v>
          </cell>
          <cell r="DM107" t="str">
            <v>OK</v>
          </cell>
          <cell r="DN107" t="str">
            <v>OK</v>
          </cell>
          <cell r="DO107" t="str">
            <v>OK</v>
          </cell>
          <cell r="DP107" t="str">
            <v>OK</v>
          </cell>
          <cell r="DR107" t="str">
            <v>OK</v>
          </cell>
          <cell r="DS107" t="str">
            <v>OK</v>
          </cell>
          <cell r="DU107" t="str">
            <v>OK</v>
          </cell>
          <cell r="DV107" t="str">
            <v>OK</v>
          </cell>
          <cell r="DW107" t="str">
            <v>OK</v>
          </cell>
          <cell r="DX107" t="str">
            <v>OK</v>
          </cell>
          <cell r="DZ107" t="str">
            <v>OK</v>
          </cell>
          <cell r="EA107" t="str">
            <v>OK</v>
          </cell>
          <cell r="EC107">
            <v>38257</v>
          </cell>
          <cell r="ED107">
            <v>38260</v>
          </cell>
          <cell r="EE107">
            <v>4</v>
          </cell>
          <cell r="EF107">
            <v>4</v>
          </cell>
          <cell r="EG107">
            <v>0</v>
          </cell>
          <cell r="EH107">
            <v>0</v>
          </cell>
          <cell r="EI107">
            <v>0</v>
          </cell>
          <cell r="EJ107">
            <v>0</v>
          </cell>
          <cell r="EK107">
            <v>0</v>
          </cell>
          <cell r="EL107">
            <v>0</v>
          </cell>
          <cell r="EM107">
            <v>0</v>
          </cell>
          <cell r="EN107" t="str">
            <v/>
          </cell>
          <cell r="EO107" t="str">
            <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row>
        <row r="108">
          <cell r="A108">
            <v>4732</v>
          </cell>
          <cell r="B108">
            <v>56</v>
          </cell>
          <cell r="C108" t="str">
            <v>F-11</v>
          </cell>
          <cell r="D108">
            <v>53011</v>
          </cell>
          <cell r="E108" t="str">
            <v>フロンティア芝浦</v>
          </cell>
          <cell r="F108">
            <v>0</v>
          </cell>
          <cell r="G108">
            <v>1104</v>
          </cell>
          <cell r="I108" t="str">
            <v>東京都</v>
          </cell>
          <cell r="J108" t="str">
            <v>都心主要5区</v>
          </cell>
          <cell r="Q108">
            <v>53.06</v>
          </cell>
          <cell r="R108">
            <v>16.05</v>
          </cell>
          <cell r="S108" t="str">
            <v>1DK</v>
          </cell>
          <cell r="U108" t="str">
            <v>住居</v>
          </cell>
          <cell r="V108" t="str">
            <v>Family</v>
          </cell>
          <cell r="X108">
            <v>1</v>
          </cell>
          <cell r="Y108" t="str">
            <v/>
          </cell>
          <cell r="Z108">
            <v>1</v>
          </cell>
          <cell r="AA108" t="str">
            <v/>
          </cell>
          <cell r="AB108" t="str">
            <v/>
          </cell>
          <cell r="AC108" t="str">
            <v/>
          </cell>
          <cell r="AD108" t="str">
            <v/>
          </cell>
          <cell r="AE108" t="str">
            <v/>
          </cell>
          <cell r="AG108">
            <v>37282</v>
          </cell>
          <cell r="AI108">
            <v>38018</v>
          </cell>
          <cell r="AJ108">
            <v>38748</v>
          </cell>
          <cell r="AK108" t="str">
            <v>カネボウフーズ㈱</v>
          </cell>
          <cell r="AN108">
            <v>168000</v>
          </cell>
          <cell r="BF108">
            <v>168000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336000</v>
          </cell>
          <cell r="CG108">
            <v>336000</v>
          </cell>
          <cell r="CL108" t="str">
            <v/>
          </cell>
          <cell r="CM108">
            <v>38257</v>
          </cell>
          <cell r="CN108" t="str">
            <v>有</v>
          </cell>
          <cell r="CO108">
            <v>38231</v>
          </cell>
          <cell r="CP108">
            <v>38256</v>
          </cell>
          <cell r="CQ108">
            <v>30</v>
          </cell>
          <cell r="CR108">
            <v>26</v>
          </cell>
          <cell r="CS108">
            <v>145600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K108" t="str">
            <v>OK</v>
          </cell>
          <cell r="DL108" t="str">
            <v>OK</v>
          </cell>
          <cell r="DM108" t="str">
            <v>OK</v>
          </cell>
          <cell r="DN108" t="str">
            <v>OK</v>
          </cell>
          <cell r="DO108" t="str">
            <v>OK</v>
          </cell>
          <cell r="DP108" t="str">
            <v>OK</v>
          </cell>
          <cell r="DR108" t="str">
            <v>OK</v>
          </cell>
          <cell r="DS108" t="str">
            <v>OK</v>
          </cell>
          <cell r="DU108" t="str">
            <v>OK</v>
          </cell>
          <cell r="DV108" t="str">
            <v>OK</v>
          </cell>
          <cell r="DW108" t="str">
            <v>OK</v>
          </cell>
          <cell r="DX108" t="str">
            <v>OK</v>
          </cell>
          <cell r="DZ108" t="str">
            <v>OK</v>
          </cell>
          <cell r="EA108" t="str">
            <v>OK</v>
          </cell>
          <cell r="EC108">
            <v>38257</v>
          </cell>
          <cell r="ED108">
            <v>38260</v>
          </cell>
          <cell r="EE108">
            <v>30</v>
          </cell>
          <cell r="EF108">
            <v>4</v>
          </cell>
          <cell r="EG108">
            <v>22400</v>
          </cell>
          <cell r="EH108">
            <v>0</v>
          </cell>
          <cell r="EI108">
            <v>0</v>
          </cell>
          <cell r="EJ108">
            <v>0</v>
          </cell>
          <cell r="EK108">
            <v>0</v>
          </cell>
          <cell r="EL108">
            <v>0</v>
          </cell>
          <cell r="EM108">
            <v>0</v>
          </cell>
          <cell r="EN108" t="str">
            <v/>
          </cell>
          <cell r="EO108" t="str">
            <v/>
          </cell>
          <cell r="EP108">
            <v>0</v>
          </cell>
          <cell r="EQ108">
            <v>0</v>
          </cell>
          <cell r="ER108">
            <v>0</v>
          </cell>
          <cell r="ES108">
            <v>0</v>
          </cell>
          <cell r="ET108">
            <v>0</v>
          </cell>
          <cell r="EU108">
            <v>0</v>
          </cell>
          <cell r="EV108">
            <v>0</v>
          </cell>
          <cell r="EW108">
            <v>0</v>
          </cell>
          <cell r="EX108">
            <v>22400</v>
          </cell>
          <cell r="EY108">
            <v>0</v>
          </cell>
          <cell r="EZ108">
            <v>168000</v>
          </cell>
          <cell r="FA108">
            <v>0</v>
          </cell>
          <cell r="FB108">
            <v>168000</v>
          </cell>
        </row>
        <row r="109">
          <cell r="A109">
            <v>4733</v>
          </cell>
          <cell r="B109">
            <v>56</v>
          </cell>
          <cell r="C109" t="str">
            <v>F-11</v>
          </cell>
          <cell r="D109">
            <v>53011</v>
          </cell>
          <cell r="E109" t="str">
            <v>フロンティア芝浦</v>
          </cell>
          <cell r="F109">
            <v>0</v>
          </cell>
          <cell r="G109">
            <v>1105</v>
          </cell>
          <cell r="I109" t="str">
            <v>東京都</v>
          </cell>
          <cell r="J109" t="str">
            <v>都心主要5区</v>
          </cell>
          <cell r="Q109">
            <v>52.37</v>
          </cell>
          <cell r="R109">
            <v>15.84</v>
          </cell>
          <cell r="S109" t="str">
            <v>1DK</v>
          </cell>
          <cell r="U109" t="str">
            <v>住居</v>
          </cell>
          <cell r="V109" t="str">
            <v>Family</v>
          </cell>
          <cell r="X109">
            <v>1</v>
          </cell>
          <cell r="Y109" t="str">
            <v/>
          </cell>
          <cell r="Z109">
            <v>1</v>
          </cell>
          <cell r="AA109" t="str">
            <v/>
          </cell>
          <cell r="AB109" t="str">
            <v/>
          </cell>
          <cell r="AC109" t="str">
            <v/>
          </cell>
          <cell r="AD109" t="str">
            <v/>
          </cell>
          <cell r="AE109" t="str">
            <v/>
          </cell>
          <cell r="AG109">
            <v>37432</v>
          </cell>
          <cell r="AI109">
            <v>38169</v>
          </cell>
          <cell r="AJ109">
            <v>38898</v>
          </cell>
          <cell r="AK109" t="str">
            <v>はるやま商事㈱</v>
          </cell>
          <cell r="AN109">
            <v>170000</v>
          </cell>
          <cell r="BF109">
            <v>170000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346000</v>
          </cell>
          <cell r="CG109">
            <v>346000</v>
          </cell>
          <cell r="CL109" t="str">
            <v/>
          </cell>
          <cell r="CM109">
            <v>38257</v>
          </cell>
          <cell r="CN109" t="str">
            <v>有</v>
          </cell>
          <cell r="CO109">
            <v>38231</v>
          </cell>
          <cell r="CP109">
            <v>38256</v>
          </cell>
          <cell r="CQ109">
            <v>30</v>
          </cell>
          <cell r="CR109">
            <v>26</v>
          </cell>
          <cell r="CS109">
            <v>147333</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K109" t="str">
            <v>OK</v>
          </cell>
          <cell r="DL109" t="str">
            <v>OK</v>
          </cell>
          <cell r="DM109" t="str">
            <v>OK</v>
          </cell>
          <cell r="DN109" t="str">
            <v>OK</v>
          </cell>
          <cell r="DO109" t="str">
            <v>OK</v>
          </cell>
          <cell r="DP109" t="str">
            <v>OK</v>
          </cell>
          <cell r="DR109" t="str">
            <v>OK</v>
          </cell>
          <cell r="DS109" t="str">
            <v>OK</v>
          </cell>
          <cell r="DU109" t="str">
            <v>OK</v>
          </cell>
          <cell r="DV109" t="str">
            <v>OK</v>
          </cell>
          <cell r="DW109" t="str">
            <v>OK</v>
          </cell>
          <cell r="DX109" t="str">
            <v>OK</v>
          </cell>
          <cell r="DZ109" t="str">
            <v>OK</v>
          </cell>
          <cell r="EA109" t="str">
            <v>OK</v>
          </cell>
          <cell r="EC109">
            <v>38257</v>
          </cell>
          <cell r="ED109">
            <v>38260</v>
          </cell>
          <cell r="EE109">
            <v>30</v>
          </cell>
          <cell r="EF109">
            <v>4</v>
          </cell>
          <cell r="EG109">
            <v>22667</v>
          </cell>
          <cell r="EH109">
            <v>0</v>
          </cell>
          <cell r="EI109">
            <v>0</v>
          </cell>
          <cell r="EJ109">
            <v>0</v>
          </cell>
          <cell r="EK109">
            <v>0</v>
          </cell>
          <cell r="EL109">
            <v>0</v>
          </cell>
          <cell r="EM109">
            <v>0</v>
          </cell>
          <cell r="EN109" t="str">
            <v/>
          </cell>
          <cell r="EO109" t="str">
            <v/>
          </cell>
          <cell r="EP109">
            <v>0</v>
          </cell>
          <cell r="EQ109">
            <v>0</v>
          </cell>
          <cell r="ER109">
            <v>0</v>
          </cell>
          <cell r="ES109">
            <v>0</v>
          </cell>
          <cell r="ET109">
            <v>0</v>
          </cell>
          <cell r="EU109">
            <v>0</v>
          </cell>
          <cell r="EV109">
            <v>0</v>
          </cell>
          <cell r="EW109">
            <v>0</v>
          </cell>
          <cell r="EX109">
            <v>22667</v>
          </cell>
          <cell r="EY109">
            <v>0</v>
          </cell>
          <cell r="EZ109">
            <v>170000</v>
          </cell>
          <cell r="FA109">
            <v>0</v>
          </cell>
          <cell r="FB109">
            <v>170000</v>
          </cell>
        </row>
        <row r="110">
          <cell r="A110">
            <v>4734</v>
          </cell>
          <cell r="B110">
            <v>56</v>
          </cell>
          <cell r="C110" t="str">
            <v>F-11</v>
          </cell>
          <cell r="D110">
            <v>53011</v>
          </cell>
          <cell r="E110" t="str">
            <v>フロンティア芝浦</v>
          </cell>
          <cell r="F110">
            <v>0</v>
          </cell>
          <cell r="G110">
            <v>1106</v>
          </cell>
          <cell r="I110" t="str">
            <v>東京都</v>
          </cell>
          <cell r="J110" t="str">
            <v>都心主要5区</v>
          </cell>
          <cell r="Q110">
            <v>52.37</v>
          </cell>
          <cell r="R110">
            <v>15.84</v>
          </cell>
          <cell r="S110" t="str">
            <v>1DK</v>
          </cell>
          <cell r="U110" t="str">
            <v>住居</v>
          </cell>
          <cell r="V110" t="str">
            <v>Family</v>
          </cell>
          <cell r="X110">
            <v>1</v>
          </cell>
          <cell r="Y110" t="str">
            <v/>
          </cell>
          <cell r="Z110">
            <v>1</v>
          </cell>
          <cell r="AA110" t="str">
            <v/>
          </cell>
          <cell r="AB110" t="str">
            <v/>
          </cell>
          <cell r="AC110" t="str">
            <v/>
          </cell>
          <cell r="AD110" t="str">
            <v/>
          </cell>
          <cell r="AE110" t="str">
            <v/>
          </cell>
          <cell r="AG110">
            <v>36260</v>
          </cell>
          <cell r="AI110">
            <v>37742</v>
          </cell>
          <cell r="AJ110">
            <v>38472</v>
          </cell>
          <cell r="AK110" t="str">
            <v>日本ｼｽﾃﾑﾗﾎﾞﾗﾄﾘ㈱</v>
          </cell>
          <cell r="AN110">
            <v>175000</v>
          </cell>
          <cell r="BF110">
            <v>175000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360000</v>
          </cell>
          <cell r="CG110">
            <v>360000</v>
          </cell>
          <cell r="CL110" t="str">
            <v/>
          </cell>
          <cell r="CM110">
            <v>38257</v>
          </cell>
          <cell r="CN110" t="str">
            <v>有</v>
          </cell>
          <cell r="CO110">
            <v>38231</v>
          </cell>
          <cell r="CP110">
            <v>38256</v>
          </cell>
          <cell r="CQ110">
            <v>30</v>
          </cell>
          <cell r="CR110">
            <v>26</v>
          </cell>
          <cell r="CS110">
            <v>151667</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K110" t="str">
            <v>OK</v>
          </cell>
          <cell r="DL110" t="str">
            <v>OK</v>
          </cell>
          <cell r="DM110" t="str">
            <v>OK</v>
          </cell>
          <cell r="DN110" t="str">
            <v>OK</v>
          </cell>
          <cell r="DO110" t="str">
            <v>OK</v>
          </cell>
          <cell r="DP110" t="str">
            <v>OK</v>
          </cell>
          <cell r="DR110" t="str">
            <v>OK</v>
          </cell>
          <cell r="DS110" t="str">
            <v>OK</v>
          </cell>
          <cell r="DU110" t="str">
            <v>OK</v>
          </cell>
          <cell r="DV110" t="str">
            <v>OK</v>
          </cell>
          <cell r="DW110" t="str">
            <v>OK</v>
          </cell>
          <cell r="DX110" t="str">
            <v>OK</v>
          </cell>
          <cell r="DZ110" t="str">
            <v>OK</v>
          </cell>
          <cell r="EA110" t="str">
            <v>OK</v>
          </cell>
          <cell r="EC110">
            <v>38257</v>
          </cell>
          <cell r="ED110">
            <v>38260</v>
          </cell>
          <cell r="EE110">
            <v>30</v>
          </cell>
          <cell r="EF110">
            <v>4</v>
          </cell>
          <cell r="EG110">
            <v>23333</v>
          </cell>
          <cell r="EH110">
            <v>0</v>
          </cell>
          <cell r="EI110">
            <v>0</v>
          </cell>
          <cell r="EJ110">
            <v>0</v>
          </cell>
          <cell r="EK110">
            <v>0</v>
          </cell>
          <cell r="EL110">
            <v>0</v>
          </cell>
          <cell r="EM110">
            <v>0</v>
          </cell>
          <cell r="EN110" t="str">
            <v/>
          </cell>
          <cell r="EO110" t="str">
            <v/>
          </cell>
          <cell r="EP110">
            <v>0</v>
          </cell>
          <cell r="EQ110">
            <v>0</v>
          </cell>
          <cell r="ER110">
            <v>0</v>
          </cell>
          <cell r="ES110">
            <v>0</v>
          </cell>
          <cell r="ET110">
            <v>0</v>
          </cell>
          <cell r="EU110">
            <v>0</v>
          </cell>
          <cell r="EV110">
            <v>0</v>
          </cell>
          <cell r="EW110">
            <v>0</v>
          </cell>
          <cell r="EX110">
            <v>23333</v>
          </cell>
          <cell r="EY110">
            <v>0</v>
          </cell>
          <cell r="EZ110">
            <v>175000</v>
          </cell>
          <cell r="FA110">
            <v>0</v>
          </cell>
          <cell r="FB110">
            <v>175000</v>
          </cell>
        </row>
        <row r="111">
          <cell r="A111">
            <v>4735</v>
          </cell>
          <cell r="B111">
            <v>56</v>
          </cell>
          <cell r="C111" t="str">
            <v>F-11</v>
          </cell>
          <cell r="D111">
            <v>53011</v>
          </cell>
          <cell r="E111" t="str">
            <v>フロンティア芝浦</v>
          </cell>
          <cell r="F111">
            <v>0</v>
          </cell>
          <cell r="G111">
            <v>1107</v>
          </cell>
          <cell r="I111" t="str">
            <v>東京都</v>
          </cell>
          <cell r="J111" t="str">
            <v>都心主要5区</v>
          </cell>
          <cell r="Q111">
            <v>52.37</v>
          </cell>
          <cell r="R111">
            <v>15.84</v>
          </cell>
          <cell r="S111" t="str">
            <v>1DK</v>
          </cell>
          <cell r="U111" t="str">
            <v>住居</v>
          </cell>
          <cell r="V111" t="str">
            <v>Family</v>
          </cell>
          <cell r="X111">
            <v>1</v>
          </cell>
          <cell r="Y111" t="str">
            <v/>
          </cell>
          <cell r="Z111">
            <v>1</v>
          </cell>
          <cell r="AA111" t="str">
            <v/>
          </cell>
          <cell r="AB111" t="str">
            <v/>
          </cell>
          <cell r="AC111" t="str">
            <v/>
          </cell>
          <cell r="AD111" t="str">
            <v/>
          </cell>
          <cell r="AE111" t="str">
            <v/>
          </cell>
          <cell r="AG111">
            <v>35530</v>
          </cell>
          <cell r="AI111">
            <v>37742</v>
          </cell>
          <cell r="AJ111">
            <v>38472</v>
          </cell>
          <cell r="AK111" t="str">
            <v>津金澤　真美子</v>
          </cell>
          <cell r="AN111">
            <v>175000</v>
          </cell>
          <cell r="BF111">
            <v>175000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350000</v>
          </cell>
          <cell r="CG111">
            <v>350000</v>
          </cell>
          <cell r="CJ111" t="str">
            <v>10月分未収</v>
          </cell>
          <cell r="CL111" t="str">
            <v/>
          </cell>
          <cell r="CM111">
            <v>38257</v>
          </cell>
          <cell r="CO111">
            <v>38231</v>
          </cell>
          <cell r="CP111">
            <v>38256</v>
          </cell>
          <cell r="CQ111">
            <v>30</v>
          </cell>
          <cell r="CR111">
            <v>26</v>
          </cell>
          <cell r="CS111">
            <v>151667</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K111" t="str">
            <v>OK</v>
          </cell>
          <cell r="DL111" t="str">
            <v>OK</v>
          </cell>
          <cell r="DM111" t="str">
            <v>OK</v>
          </cell>
          <cell r="DN111" t="str">
            <v>OK</v>
          </cell>
          <cell r="DO111" t="str">
            <v>OK</v>
          </cell>
          <cell r="DP111" t="str">
            <v>OK</v>
          </cell>
          <cell r="DR111" t="str">
            <v>OK</v>
          </cell>
          <cell r="DS111" t="str">
            <v>OK</v>
          </cell>
          <cell r="DU111" t="str">
            <v>OK</v>
          </cell>
          <cell r="DV111" t="str">
            <v/>
          </cell>
          <cell r="DW111" t="str">
            <v>OK</v>
          </cell>
          <cell r="DX111" t="str">
            <v>OK</v>
          </cell>
          <cell r="DZ111" t="str">
            <v>OK</v>
          </cell>
          <cell r="EA111" t="str">
            <v>OK</v>
          </cell>
          <cell r="EC111">
            <v>38257</v>
          </cell>
          <cell r="ED111">
            <v>38260</v>
          </cell>
          <cell r="EE111">
            <v>30</v>
          </cell>
          <cell r="EF111">
            <v>4</v>
          </cell>
          <cell r="EG111">
            <v>23333</v>
          </cell>
          <cell r="EH111">
            <v>0</v>
          </cell>
          <cell r="EI111">
            <v>0</v>
          </cell>
          <cell r="EJ111">
            <v>0</v>
          </cell>
          <cell r="EK111">
            <v>0</v>
          </cell>
          <cell r="EL111">
            <v>0</v>
          </cell>
          <cell r="EM111">
            <v>0</v>
          </cell>
          <cell r="EN111" t="str">
            <v/>
          </cell>
          <cell r="EO111" t="str">
            <v/>
          </cell>
          <cell r="EP111">
            <v>0</v>
          </cell>
          <cell r="EQ111">
            <v>0</v>
          </cell>
          <cell r="ER111">
            <v>0</v>
          </cell>
          <cell r="ES111">
            <v>0</v>
          </cell>
          <cell r="ET111">
            <v>0</v>
          </cell>
          <cell r="EU111">
            <v>0</v>
          </cell>
          <cell r="EV111">
            <v>0</v>
          </cell>
          <cell r="EW111">
            <v>0</v>
          </cell>
          <cell r="EX111">
            <v>23333</v>
          </cell>
          <cell r="EY111">
            <v>0</v>
          </cell>
          <cell r="EZ111">
            <v>0</v>
          </cell>
          <cell r="FA111">
            <v>0</v>
          </cell>
          <cell r="FB111">
            <v>0</v>
          </cell>
        </row>
        <row r="112">
          <cell r="A112">
            <v>4736</v>
          </cell>
          <cell r="B112">
            <v>56</v>
          </cell>
          <cell r="C112" t="str">
            <v>F-11</v>
          </cell>
          <cell r="D112">
            <v>53011</v>
          </cell>
          <cell r="E112" t="str">
            <v>フロンティア芝浦</v>
          </cell>
          <cell r="F112">
            <v>0</v>
          </cell>
          <cell r="G112">
            <v>1108</v>
          </cell>
          <cell r="I112" t="str">
            <v>東京都</v>
          </cell>
          <cell r="J112" t="str">
            <v>都心主要5区</v>
          </cell>
          <cell r="Q112">
            <v>52.37</v>
          </cell>
          <cell r="R112">
            <v>15.84</v>
          </cell>
          <cell r="S112" t="str">
            <v>1DK</v>
          </cell>
          <cell r="U112" t="str">
            <v>住居</v>
          </cell>
          <cell r="V112" t="str">
            <v>Family</v>
          </cell>
          <cell r="X112">
            <v>1</v>
          </cell>
          <cell r="Y112" t="str">
            <v/>
          </cell>
          <cell r="Z112">
            <v>1</v>
          </cell>
          <cell r="AA112" t="str">
            <v/>
          </cell>
          <cell r="AB112" t="str">
            <v/>
          </cell>
          <cell r="AC112" t="str">
            <v/>
          </cell>
          <cell r="AD112" t="str">
            <v/>
          </cell>
          <cell r="AE112" t="str">
            <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CG112">
            <v>360000</v>
          </cell>
          <cell r="CL112" t="str">
            <v/>
          </cell>
          <cell r="CM112">
            <v>38257</v>
          </cell>
          <cell r="CN112" t="str">
            <v>有</v>
          </cell>
          <cell r="CO112">
            <v>38231</v>
          </cell>
          <cell r="CP112">
            <v>38256</v>
          </cell>
          <cell r="CQ112">
            <v>30</v>
          </cell>
          <cell r="CR112">
            <v>26</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K112" t="str">
            <v>OK</v>
          </cell>
          <cell r="DL112" t="str">
            <v>OK</v>
          </cell>
          <cell r="DM112" t="str">
            <v>OK</v>
          </cell>
          <cell r="DN112" t="str">
            <v>OK</v>
          </cell>
          <cell r="DO112" t="str">
            <v>OK</v>
          </cell>
          <cell r="DP112" t="str">
            <v>OK</v>
          </cell>
          <cell r="DR112" t="str">
            <v>OK</v>
          </cell>
          <cell r="DS112" t="str">
            <v>OK</v>
          </cell>
          <cell r="DU112" t="str">
            <v>OK</v>
          </cell>
          <cell r="DV112" t="str">
            <v>OK</v>
          </cell>
          <cell r="DW112" t="str">
            <v>OK</v>
          </cell>
          <cell r="DX112" t="str">
            <v>OK</v>
          </cell>
          <cell r="DZ112" t="str">
            <v>OK</v>
          </cell>
          <cell r="EA112" t="str">
            <v>OK</v>
          </cell>
          <cell r="EC112">
            <v>38257</v>
          </cell>
          <cell r="ED112">
            <v>38260</v>
          </cell>
          <cell r="EE112">
            <v>30</v>
          </cell>
          <cell r="EF112">
            <v>4</v>
          </cell>
          <cell r="EG112">
            <v>0</v>
          </cell>
          <cell r="EH112">
            <v>0</v>
          </cell>
          <cell r="EI112">
            <v>0</v>
          </cell>
          <cell r="EJ112">
            <v>0</v>
          </cell>
          <cell r="EK112">
            <v>0</v>
          </cell>
          <cell r="EL112">
            <v>0</v>
          </cell>
          <cell r="EM112">
            <v>0</v>
          </cell>
          <cell r="EN112" t="str">
            <v/>
          </cell>
          <cell r="EO112" t="str">
            <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row>
        <row r="113">
          <cell r="A113">
            <v>4737</v>
          </cell>
          <cell r="B113">
            <v>56</v>
          </cell>
          <cell r="C113" t="str">
            <v>F-11</v>
          </cell>
          <cell r="D113">
            <v>53011</v>
          </cell>
          <cell r="E113" t="str">
            <v>フロンティア芝浦</v>
          </cell>
          <cell r="F113">
            <v>0</v>
          </cell>
          <cell r="G113">
            <v>1109</v>
          </cell>
          <cell r="I113" t="str">
            <v>東京都</v>
          </cell>
          <cell r="J113" t="str">
            <v>都心主要5区</v>
          </cell>
          <cell r="Q113">
            <v>53.06</v>
          </cell>
          <cell r="R113">
            <v>16.05</v>
          </cell>
          <cell r="S113" t="str">
            <v>1DK</v>
          </cell>
          <cell r="U113" t="str">
            <v>住居</v>
          </cell>
          <cell r="V113" t="str">
            <v>Family</v>
          </cell>
          <cell r="X113">
            <v>1</v>
          </cell>
          <cell r="Y113" t="str">
            <v/>
          </cell>
          <cell r="Z113">
            <v>1</v>
          </cell>
          <cell r="AA113" t="str">
            <v/>
          </cell>
          <cell r="AB113" t="str">
            <v/>
          </cell>
          <cell r="AC113" t="str">
            <v/>
          </cell>
          <cell r="AD113" t="str">
            <v/>
          </cell>
          <cell r="AE113" t="str">
            <v/>
          </cell>
          <cell r="AG113">
            <v>34783</v>
          </cell>
          <cell r="AI113">
            <v>37712</v>
          </cell>
          <cell r="AJ113">
            <v>38442</v>
          </cell>
          <cell r="AK113" t="str">
            <v>資生堂開発㈱</v>
          </cell>
          <cell r="AN113">
            <v>185000</v>
          </cell>
          <cell r="BF113">
            <v>185000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370000</v>
          </cell>
          <cell r="CG113">
            <v>370000</v>
          </cell>
          <cell r="CL113" t="str">
            <v/>
          </cell>
          <cell r="CM113">
            <v>38257</v>
          </cell>
          <cell r="CN113" t="str">
            <v>有</v>
          </cell>
          <cell r="CO113">
            <v>38231</v>
          </cell>
          <cell r="CP113">
            <v>38256</v>
          </cell>
          <cell r="CQ113">
            <v>30</v>
          </cell>
          <cell r="CR113">
            <v>26</v>
          </cell>
          <cell r="CS113">
            <v>160333</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K113" t="str">
            <v>OK</v>
          </cell>
          <cell r="DL113" t="str">
            <v>OK</v>
          </cell>
          <cell r="DM113" t="str">
            <v>OK</v>
          </cell>
          <cell r="DN113" t="str">
            <v>OK</v>
          </cell>
          <cell r="DO113" t="str">
            <v>OK</v>
          </cell>
          <cell r="DP113" t="str">
            <v>OK</v>
          </cell>
          <cell r="DR113" t="str">
            <v>OK</v>
          </cell>
          <cell r="DS113" t="str">
            <v>OK</v>
          </cell>
          <cell r="DU113" t="str">
            <v>OK</v>
          </cell>
          <cell r="DV113" t="str">
            <v>OK</v>
          </cell>
          <cell r="DW113" t="str">
            <v>OK</v>
          </cell>
          <cell r="DX113" t="str">
            <v>OK</v>
          </cell>
          <cell r="DZ113" t="str">
            <v>OK</v>
          </cell>
          <cell r="EA113" t="str">
            <v>OK</v>
          </cell>
          <cell r="EC113">
            <v>38257</v>
          </cell>
          <cell r="ED113">
            <v>38260</v>
          </cell>
          <cell r="EE113">
            <v>30</v>
          </cell>
          <cell r="EF113">
            <v>4</v>
          </cell>
          <cell r="EG113">
            <v>24667</v>
          </cell>
          <cell r="EH113">
            <v>0</v>
          </cell>
          <cell r="EI113">
            <v>0</v>
          </cell>
          <cell r="EJ113">
            <v>0</v>
          </cell>
          <cell r="EK113">
            <v>0</v>
          </cell>
          <cell r="EL113">
            <v>0</v>
          </cell>
          <cell r="EM113">
            <v>0</v>
          </cell>
          <cell r="EN113" t="str">
            <v/>
          </cell>
          <cell r="EO113" t="str">
            <v/>
          </cell>
          <cell r="EP113">
            <v>0</v>
          </cell>
          <cell r="EQ113">
            <v>0</v>
          </cell>
          <cell r="ER113">
            <v>0</v>
          </cell>
          <cell r="ES113">
            <v>0</v>
          </cell>
          <cell r="ET113">
            <v>0</v>
          </cell>
          <cell r="EU113">
            <v>0</v>
          </cell>
          <cell r="EV113">
            <v>0</v>
          </cell>
          <cell r="EW113">
            <v>0</v>
          </cell>
          <cell r="EX113">
            <v>24667</v>
          </cell>
          <cell r="EY113">
            <v>0</v>
          </cell>
          <cell r="EZ113">
            <v>185000</v>
          </cell>
          <cell r="FA113">
            <v>0</v>
          </cell>
          <cell r="FB113">
            <v>185000</v>
          </cell>
        </row>
        <row r="114">
          <cell r="A114">
            <v>4738</v>
          </cell>
          <cell r="B114">
            <v>56</v>
          </cell>
          <cell r="C114" t="str">
            <v>F-11</v>
          </cell>
          <cell r="D114">
            <v>53011</v>
          </cell>
          <cell r="E114" t="str">
            <v>フロンティア芝浦</v>
          </cell>
          <cell r="F114">
            <v>0</v>
          </cell>
          <cell r="G114">
            <v>1110</v>
          </cell>
          <cell r="I114" t="str">
            <v>東京都</v>
          </cell>
          <cell r="J114" t="str">
            <v>都心主要5区</v>
          </cell>
          <cell r="Q114">
            <v>52.37</v>
          </cell>
          <cell r="R114">
            <v>15.84</v>
          </cell>
          <cell r="S114" t="str">
            <v>1R</v>
          </cell>
          <cell r="U114" t="str">
            <v>住居</v>
          </cell>
          <cell r="V114" t="str">
            <v>Family</v>
          </cell>
          <cell r="X114">
            <v>1</v>
          </cell>
          <cell r="Y114" t="str">
            <v/>
          </cell>
          <cell r="Z114">
            <v>1</v>
          </cell>
          <cell r="AA114" t="str">
            <v/>
          </cell>
          <cell r="AB114" t="str">
            <v/>
          </cell>
          <cell r="AC114" t="str">
            <v/>
          </cell>
          <cell r="AD114" t="str">
            <v/>
          </cell>
          <cell r="AE114" t="str">
            <v/>
          </cell>
          <cell r="AG114">
            <v>36822</v>
          </cell>
          <cell r="AI114">
            <v>37561</v>
          </cell>
          <cell r="AJ114">
            <v>38291</v>
          </cell>
          <cell r="AK114" t="str">
            <v>千房商事㈱</v>
          </cell>
          <cell r="AN114">
            <v>180000</v>
          </cell>
          <cell r="BF114">
            <v>180000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360000</v>
          </cell>
          <cell r="CG114">
            <v>360000</v>
          </cell>
          <cell r="CL114" t="str">
            <v/>
          </cell>
          <cell r="CM114">
            <v>38257</v>
          </cell>
          <cell r="CN114" t="str">
            <v>有</v>
          </cell>
          <cell r="CO114">
            <v>38231</v>
          </cell>
          <cell r="CP114">
            <v>38256</v>
          </cell>
          <cell r="CQ114">
            <v>30</v>
          </cell>
          <cell r="CR114">
            <v>26</v>
          </cell>
          <cell r="CS114">
            <v>156000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K114" t="str">
            <v>OK</v>
          </cell>
          <cell r="DL114" t="str">
            <v>OK</v>
          </cell>
          <cell r="DM114" t="str">
            <v>OK</v>
          </cell>
          <cell r="DN114" t="str">
            <v>OK</v>
          </cell>
          <cell r="DO114" t="str">
            <v>OK</v>
          </cell>
          <cell r="DP114" t="str">
            <v>OK</v>
          </cell>
          <cell r="DR114" t="str">
            <v>OK</v>
          </cell>
          <cell r="DS114" t="str">
            <v>OK</v>
          </cell>
          <cell r="DU114" t="str">
            <v>OK</v>
          </cell>
          <cell r="DV114" t="str">
            <v>OK</v>
          </cell>
          <cell r="DW114" t="str">
            <v>OK</v>
          </cell>
          <cell r="DX114" t="str">
            <v>OK</v>
          </cell>
          <cell r="DZ114" t="str">
            <v>OK</v>
          </cell>
          <cell r="EA114" t="str">
            <v>OK</v>
          </cell>
          <cell r="EC114">
            <v>38257</v>
          </cell>
          <cell r="ED114">
            <v>38260</v>
          </cell>
          <cell r="EE114">
            <v>30</v>
          </cell>
          <cell r="EF114">
            <v>4</v>
          </cell>
          <cell r="EG114">
            <v>24000</v>
          </cell>
          <cell r="EH114">
            <v>0</v>
          </cell>
          <cell r="EI114">
            <v>0</v>
          </cell>
          <cell r="EJ114">
            <v>0</v>
          </cell>
          <cell r="EK114">
            <v>0</v>
          </cell>
          <cell r="EL114">
            <v>0</v>
          </cell>
          <cell r="EM114">
            <v>0</v>
          </cell>
          <cell r="EN114" t="str">
            <v/>
          </cell>
          <cell r="EO114" t="str">
            <v/>
          </cell>
          <cell r="EP114">
            <v>0</v>
          </cell>
          <cell r="EQ114">
            <v>0</v>
          </cell>
          <cell r="ER114">
            <v>0</v>
          </cell>
          <cell r="ES114">
            <v>0</v>
          </cell>
          <cell r="ET114">
            <v>0</v>
          </cell>
          <cell r="EU114">
            <v>0</v>
          </cell>
          <cell r="EV114">
            <v>0</v>
          </cell>
          <cell r="EW114">
            <v>0</v>
          </cell>
          <cell r="EX114">
            <v>24000</v>
          </cell>
          <cell r="EY114">
            <v>0</v>
          </cell>
          <cell r="EZ114">
            <v>180000</v>
          </cell>
          <cell r="FA114">
            <v>0</v>
          </cell>
          <cell r="FB114">
            <v>180000</v>
          </cell>
        </row>
        <row r="115">
          <cell r="A115">
            <v>4739</v>
          </cell>
          <cell r="B115">
            <v>56</v>
          </cell>
          <cell r="C115" t="str">
            <v>F-11</v>
          </cell>
          <cell r="D115">
            <v>53011</v>
          </cell>
          <cell r="E115" t="str">
            <v>フロンティア芝浦</v>
          </cell>
          <cell r="F115">
            <v>0</v>
          </cell>
          <cell r="G115">
            <v>1111</v>
          </cell>
          <cell r="I115" t="str">
            <v>東京都</v>
          </cell>
          <cell r="J115" t="str">
            <v>都心主要5区</v>
          </cell>
          <cell r="Q115">
            <v>62.9</v>
          </cell>
          <cell r="R115">
            <v>19.03</v>
          </cell>
          <cell r="S115" t="str">
            <v>1R</v>
          </cell>
          <cell r="U115" t="str">
            <v>住居</v>
          </cell>
          <cell r="V115" t="str">
            <v>Family</v>
          </cell>
          <cell r="X115">
            <v>1</v>
          </cell>
          <cell r="Y115" t="str">
            <v/>
          </cell>
          <cell r="Z115">
            <v>1</v>
          </cell>
          <cell r="AA115" t="str">
            <v/>
          </cell>
          <cell r="AB115" t="str">
            <v/>
          </cell>
          <cell r="AC115" t="str">
            <v/>
          </cell>
          <cell r="AD115" t="str">
            <v/>
          </cell>
          <cell r="AE115" t="str">
            <v/>
          </cell>
          <cell r="AG115">
            <v>38257</v>
          </cell>
          <cell r="AI115">
            <v>38257</v>
          </cell>
          <cell r="AJ115">
            <v>38986</v>
          </cell>
          <cell r="AK115" t="str">
            <v>清水建設㈱</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398000</v>
          </cell>
          <cell r="CJ115" t="str">
            <v>入居者：橋本康史</v>
          </cell>
          <cell r="CL115" t="str">
            <v/>
          </cell>
          <cell r="CM115">
            <v>38257</v>
          </cell>
          <cell r="CN115" t="str">
            <v>有</v>
          </cell>
          <cell r="CO115">
            <v>38257</v>
          </cell>
          <cell r="CP115">
            <v>38256</v>
          </cell>
          <cell r="CQ115">
            <v>4</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K115" t="str">
            <v>OK</v>
          </cell>
          <cell r="DL115" t="str">
            <v>OK</v>
          </cell>
          <cell r="DM115" t="str">
            <v>OK</v>
          </cell>
          <cell r="DN115" t="str">
            <v>OK</v>
          </cell>
          <cell r="DO115" t="str">
            <v>OK</v>
          </cell>
          <cell r="DP115" t="str">
            <v>OK</v>
          </cell>
          <cell r="DR115" t="str">
            <v>OK</v>
          </cell>
          <cell r="DS115" t="str">
            <v>OK</v>
          </cell>
          <cell r="DU115" t="str">
            <v>OK</v>
          </cell>
          <cell r="DV115" t="str">
            <v>OK</v>
          </cell>
          <cell r="DW115" t="str">
            <v>OK</v>
          </cell>
          <cell r="DX115" t="str">
            <v>OK</v>
          </cell>
          <cell r="DZ115" t="str">
            <v>OK</v>
          </cell>
          <cell r="EA115" t="str">
            <v>OK</v>
          </cell>
          <cell r="EC115">
            <v>38257</v>
          </cell>
          <cell r="ED115">
            <v>38260</v>
          </cell>
          <cell r="EE115">
            <v>4</v>
          </cell>
          <cell r="EF115">
            <v>4</v>
          </cell>
          <cell r="EG115">
            <v>0</v>
          </cell>
          <cell r="EH115">
            <v>0</v>
          </cell>
          <cell r="EI115">
            <v>0</v>
          </cell>
          <cell r="EJ115">
            <v>0</v>
          </cell>
          <cell r="EK115">
            <v>0</v>
          </cell>
          <cell r="EL115">
            <v>0</v>
          </cell>
          <cell r="EM115">
            <v>0</v>
          </cell>
          <cell r="EN115" t="str">
            <v/>
          </cell>
          <cell r="EO115" t="str">
            <v/>
          </cell>
          <cell r="EP115">
            <v>0</v>
          </cell>
          <cell r="EQ115">
            <v>0</v>
          </cell>
          <cell r="ER115">
            <v>0</v>
          </cell>
          <cell r="ES115">
            <v>0</v>
          </cell>
          <cell r="ET115">
            <v>0</v>
          </cell>
          <cell r="EU115">
            <v>0</v>
          </cell>
          <cell r="EV115">
            <v>0</v>
          </cell>
          <cell r="EW115">
            <v>0</v>
          </cell>
          <cell r="EX115">
            <v>0</v>
          </cell>
          <cell r="EY115">
            <v>0</v>
          </cell>
          <cell r="EZ115">
            <v>0</v>
          </cell>
          <cell r="FA115">
            <v>0</v>
          </cell>
          <cell r="FB115">
            <v>0</v>
          </cell>
        </row>
        <row r="116">
          <cell r="A116">
            <v>4740</v>
          </cell>
          <cell r="B116">
            <v>56</v>
          </cell>
          <cell r="C116" t="str">
            <v>F-11</v>
          </cell>
          <cell r="D116">
            <v>53011</v>
          </cell>
          <cell r="E116" t="str">
            <v>フロンティア芝浦</v>
          </cell>
          <cell r="F116">
            <v>0</v>
          </cell>
          <cell r="G116">
            <v>1201</v>
          </cell>
          <cell r="I116" t="str">
            <v>東京都</v>
          </cell>
          <cell r="J116" t="str">
            <v>都心主要5区</v>
          </cell>
          <cell r="Q116">
            <v>62.9</v>
          </cell>
          <cell r="R116">
            <v>19.03</v>
          </cell>
          <cell r="S116" t="str">
            <v>1DK</v>
          </cell>
          <cell r="U116" t="str">
            <v>住居</v>
          </cell>
          <cell r="V116" t="str">
            <v>Family</v>
          </cell>
          <cell r="X116">
            <v>1</v>
          </cell>
          <cell r="Y116" t="str">
            <v/>
          </cell>
          <cell r="Z116">
            <v>1</v>
          </cell>
          <cell r="AA116" t="str">
            <v/>
          </cell>
          <cell r="AB116" t="str">
            <v/>
          </cell>
          <cell r="AC116" t="str">
            <v/>
          </cell>
          <cell r="AD116" t="str">
            <v/>
          </cell>
          <cell r="AE116" t="str">
            <v/>
          </cell>
          <cell r="AG116">
            <v>38257</v>
          </cell>
          <cell r="AI116">
            <v>38257</v>
          </cell>
          <cell r="AJ116">
            <v>38986</v>
          </cell>
          <cell r="AK116" t="str">
            <v>清水建設㈱</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404000</v>
          </cell>
          <cell r="CJ116" t="str">
            <v>入居者：冨田博和</v>
          </cell>
          <cell r="CL116" t="str">
            <v/>
          </cell>
          <cell r="CM116">
            <v>38257</v>
          </cell>
          <cell r="CN116" t="str">
            <v>有</v>
          </cell>
          <cell r="CO116">
            <v>38257</v>
          </cell>
          <cell r="CP116">
            <v>38256</v>
          </cell>
          <cell r="CQ116">
            <v>4</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K116" t="str">
            <v>OK</v>
          </cell>
          <cell r="DL116" t="str">
            <v>OK</v>
          </cell>
          <cell r="DM116" t="str">
            <v>OK</v>
          </cell>
          <cell r="DN116" t="str">
            <v>OK</v>
          </cell>
          <cell r="DO116" t="str">
            <v>OK</v>
          </cell>
          <cell r="DP116" t="str">
            <v>OK</v>
          </cell>
          <cell r="DR116" t="str">
            <v>OK</v>
          </cell>
          <cell r="DS116" t="str">
            <v>OK</v>
          </cell>
          <cell r="DU116" t="str">
            <v>OK</v>
          </cell>
          <cell r="DV116" t="str">
            <v>OK</v>
          </cell>
          <cell r="DW116" t="str">
            <v>OK</v>
          </cell>
          <cell r="DX116" t="str">
            <v>OK</v>
          </cell>
          <cell r="DZ116" t="str">
            <v>OK</v>
          </cell>
          <cell r="EA116" t="str">
            <v>OK</v>
          </cell>
          <cell r="EC116">
            <v>38257</v>
          </cell>
          <cell r="ED116">
            <v>38260</v>
          </cell>
          <cell r="EE116">
            <v>4</v>
          </cell>
          <cell r="EF116">
            <v>4</v>
          </cell>
          <cell r="EG116">
            <v>0</v>
          </cell>
          <cell r="EH116">
            <v>0</v>
          </cell>
          <cell r="EI116">
            <v>0</v>
          </cell>
          <cell r="EJ116">
            <v>0</v>
          </cell>
          <cell r="EK116">
            <v>0</v>
          </cell>
          <cell r="EL116">
            <v>0</v>
          </cell>
          <cell r="EM116">
            <v>0</v>
          </cell>
          <cell r="EN116" t="str">
            <v/>
          </cell>
          <cell r="EO116" t="str">
            <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row>
        <row r="117">
          <cell r="A117">
            <v>4741</v>
          </cell>
          <cell r="B117">
            <v>56</v>
          </cell>
          <cell r="C117" t="str">
            <v>F-11</v>
          </cell>
          <cell r="D117">
            <v>53011</v>
          </cell>
          <cell r="E117" t="str">
            <v>フロンティア芝浦</v>
          </cell>
          <cell r="F117">
            <v>0</v>
          </cell>
          <cell r="G117">
            <v>1202</v>
          </cell>
          <cell r="I117" t="str">
            <v>東京都</v>
          </cell>
          <cell r="J117" t="str">
            <v>都心主要5区</v>
          </cell>
          <cell r="Q117">
            <v>52.37</v>
          </cell>
          <cell r="R117">
            <v>15.84</v>
          </cell>
          <cell r="S117" t="str">
            <v>1DK</v>
          </cell>
          <cell r="U117" t="str">
            <v>住居</v>
          </cell>
          <cell r="V117" t="str">
            <v>Family</v>
          </cell>
          <cell r="X117">
            <v>1</v>
          </cell>
          <cell r="Y117" t="str">
            <v/>
          </cell>
          <cell r="Z117">
            <v>1</v>
          </cell>
          <cell r="AA117" t="str">
            <v/>
          </cell>
          <cell r="AB117" t="str">
            <v/>
          </cell>
          <cell r="AC117" t="str">
            <v/>
          </cell>
          <cell r="AD117" t="str">
            <v/>
          </cell>
          <cell r="AE117" t="str">
            <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CL117" t="str">
            <v/>
          </cell>
          <cell r="CM117">
            <v>38257</v>
          </cell>
          <cell r="CN117" t="str">
            <v>有</v>
          </cell>
          <cell r="CO117">
            <v>38231</v>
          </cell>
          <cell r="CP117">
            <v>38256</v>
          </cell>
          <cell r="CQ117">
            <v>30</v>
          </cell>
          <cell r="CR117">
            <v>26</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K117" t="str">
            <v>OK</v>
          </cell>
          <cell r="DL117" t="str">
            <v>OK</v>
          </cell>
          <cell r="DM117" t="str">
            <v>OK</v>
          </cell>
          <cell r="DN117" t="str">
            <v>OK</v>
          </cell>
          <cell r="DO117" t="str">
            <v>OK</v>
          </cell>
          <cell r="DP117" t="str">
            <v>OK</v>
          </cell>
          <cell r="DR117" t="str">
            <v>OK</v>
          </cell>
          <cell r="DS117" t="str">
            <v>OK</v>
          </cell>
          <cell r="DU117" t="str">
            <v>OK</v>
          </cell>
          <cell r="DV117" t="str">
            <v>OK</v>
          </cell>
          <cell r="DW117" t="str">
            <v>OK</v>
          </cell>
          <cell r="DX117" t="str">
            <v>OK</v>
          </cell>
          <cell r="DZ117" t="str">
            <v>OK</v>
          </cell>
          <cell r="EA117" t="str">
            <v>OK</v>
          </cell>
          <cell r="EC117">
            <v>38257</v>
          </cell>
          <cell r="ED117">
            <v>38260</v>
          </cell>
          <cell r="EE117">
            <v>30</v>
          </cell>
          <cell r="EF117">
            <v>4</v>
          </cell>
          <cell r="EG117">
            <v>0</v>
          </cell>
          <cell r="EH117">
            <v>0</v>
          </cell>
          <cell r="EI117">
            <v>0</v>
          </cell>
          <cell r="EJ117">
            <v>0</v>
          </cell>
          <cell r="EK117">
            <v>0</v>
          </cell>
          <cell r="EL117">
            <v>0</v>
          </cell>
          <cell r="EM117">
            <v>0</v>
          </cell>
          <cell r="EN117" t="str">
            <v/>
          </cell>
          <cell r="EO117" t="str">
            <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row>
        <row r="118">
          <cell r="A118">
            <v>4742</v>
          </cell>
          <cell r="B118">
            <v>56</v>
          </cell>
          <cell r="C118" t="str">
            <v>F-11</v>
          </cell>
          <cell r="D118">
            <v>53011</v>
          </cell>
          <cell r="E118" t="str">
            <v>フロンティア芝浦</v>
          </cell>
          <cell r="F118">
            <v>0</v>
          </cell>
          <cell r="G118">
            <v>1203</v>
          </cell>
          <cell r="I118" t="str">
            <v>東京都</v>
          </cell>
          <cell r="J118" t="str">
            <v>都心主要5区</v>
          </cell>
          <cell r="Q118">
            <v>61.6</v>
          </cell>
          <cell r="R118">
            <v>18.63</v>
          </cell>
          <cell r="S118" t="str">
            <v>1DK</v>
          </cell>
          <cell r="U118" t="str">
            <v>住居</v>
          </cell>
          <cell r="V118" t="str">
            <v>Family</v>
          </cell>
          <cell r="X118">
            <v>1</v>
          </cell>
          <cell r="Y118" t="str">
            <v/>
          </cell>
          <cell r="Z118">
            <v>1</v>
          </cell>
          <cell r="AA118" t="str">
            <v/>
          </cell>
          <cell r="AB118" t="str">
            <v/>
          </cell>
          <cell r="AC118" t="str">
            <v/>
          </cell>
          <cell r="AD118" t="str">
            <v/>
          </cell>
          <cell r="AE118" t="str">
            <v/>
          </cell>
          <cell r="AG118">
            <v>38257</v>
          </cell>
          <cell r="AI118">
            <v>38257</v>
          </cell>
          <cell r="AJ118">
            <v>38986</v>
          </cell>
          <cell r="AK118" t="str">
            <v>清水建設㈱</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378000</v>
          </cell>
          <cell r="CJ118" t="str">
            <v>入居者：大村兼太郎</v>
          </cell>
          <cell r="CL118" t="str">
            <v/>
          </cell>
          <cell r="CM118">
            <v>38257</v>
          </cell>
          <cell r="CN118" t="str">
            <v>有</v>
          </cell>
          <cell r="CO118">
            <v>38257</v>
          </cell>
          <cell r="CP118">
            <v>38256</v>
          </cell>
          <cell r="CQ118">
            <v>4</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K118" t="str">
            <v>OK</v>
          </cell>
          <cell r="DL118" t="str">
            <v>OK</v>
          </cell>
          <cell r="DM118" t="str">
            <v>OK</v>
          </cell>
          <cell r="DN118" t="str">
            <v>OK</v>
          </cell>
          <cell r="DO118" t="str">
            <v>OK</v>
          </cell>
          <cell r="DP118" t="str">
            <v>OK</v>
          </cell>
          <cell r="DR118" t="str">
            <v>OK</v>
          </cell>
          <cell r="DS118" t="str">
            <v>OK</v>
          </cell>
          <cell r="DU118" t="str">
            <v>OK</v>
          </cell>
          <cell r="DV118" t="str">
            <v>OK</v>
          </cell>
          <cell r="DW118" t="str">
            <v>OK</v>
          </cell>
          <cell r="DX118" t="str">
            <v>OK</v>
          </cell>
          <cell r="DZ118" t="str">
            <v>OK</v>
          </cell>
          <cell r="EA118" t="str">
            <v>OK</v>
          </cell>
          <cell r="EC118">
            <v>38257</v>
          </cell>
          <cell r="ED118">
            <v>38260</v>
          </cell>
          <cell r="EE118">
            <v>4</v>
          </cell>
          <cell r="EF118">
            <v>4</v>
          </cell>
          <cell r="EG118">
            <v>0</v>
          </cell>
          <cell r="EH118">
            <v>0</v>
          </cell>
          <cell r="EI118">
            <v>0</v>
          </cell>
          <cell r="EJ118">
            <v>0</v>
          </cell>
          <cell r="EK118">
            <v>0</v>
          </cell>
          <cell r="EL118">
            <v>0</v>
          </cell>
          <cell r="EM118">
            <v>0</v>
          </cell>
          <cell r="EN118" t="str">
            <v/>
          </cell>
          <cell r="EO118" t="str">
            <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row>
        <row r="119">
          <cell r="A119">
            <v>4743</v>
          </cell>
          <cell r="B119">
            <v>56</v>
          </cell>
          <cell r="C119" t="str">
            <v>F-11</v>
          </cell>
          <cell r="D119">
            <v>53011</v>
          </cell>
          <cell r="E119" t="str">
            <v>フロンティア芝浦</v>
          </cell>
          <cell r="F119">
            <v>0</v>
          </cell>
          <cell r="G119">
            <v>1204</v>
          </cell>
          <cell r="I119" t="str">
            <v>東京都</v>
          </cell>
          <cell r="J119" t="str">
            <v>都心主要5区</v>
          </cell>
          <cell r="Q119">
            <v>53.06</v>
          </cell>
          <cell r="R119">
            <v>16.05</v>
          </cell>
          <cell r="S119" t="str">
            <v>1DK</v>
          </cell>
          <cell r="U119" t="str">
            <v>住居</v>
          </cell>
          <cell r="V119" t="str">
            <v>Family</v>
          </cell>
          <cell r="X119">
            <v>1</v>
          </cell>
          <cell r="Y119" t="str">
            <v/>
          </cell>
          <cell r="Z119">
            <v>1</v>
          </cell>
          <cell r="AA119" t="str">
            <v/>
          </cell>
          <cell r="AB119" t="str">
            <v/>
          </cell>
          <cell r="AC119" t="str">
            <v/>
          </cell>
          <cell r="AD119" t="str">
            <v/>
          </cell>
          <cell r="AE119" t="str">
            <v/>
          </cell>
          <cell r="AG119">
            <v>37662</v>
          </cell>
          <cell r="AI119">
            <v>37662</v>
          </cell>
          <cell r="AJ119">
            <v>38411</v>
          </cell>
          <cell r="AK119" t="str">
            <v>宗教法人　真如苑</v>
          </cell>
          <cell r="AN119">
            <v>179000</v>
          </cell>
          <cell r="BF119">
            <v>179000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358000</v>
          </cell>
          <cell r="CG119">
            <v>358000</v>
          </cell>
          <cell r="CL119" t="str">
            <v/>
          </cell>
          <cell r="CM119">
            <v>38257</v>
          </cell>
          <cell r="CN119" t="str">
            <v>有</v>
          </cell>
          <cell r="CO119">
            <v>38231</v>
          </cell>
          <cell r="CP119">
            <v>38256</v>
          </cell>
          <cell r="CQ119">
            <v>30</v>
          </cell>
          <cell r="CR119">
            <v>26</v>
          </cell>
          <cell r="CS119">
            <v>155133</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K119" t="str">
            <v>OK</v>
          </cell>
          <cell r="DL119" t="str">
            <v>OK</v>
          </cell>
          <cell r="DM119" t="str">
            <v>OK</v>
          </cell>
          <cell r="DN119" t="str">
            <v>OK</v>
          </cell>
          <cell r="DO119" t="str">
            <v>OK</v>
          </cell>
          <cell r="DP119" t="str">
            <v>OK</v>
          </cell>
          <cell r="DR119" t="str">
            <v>OK</v>
          </cell>
          <cell r="DS119" t="str">
            <v>OK</v>
          </cell>
          <cell r="DU119" t="str">
            <v>OK</v>
          </cell>
          <cell r="DV119" t="str">
            <v>OK</v>
          </cell>
          <cell r="DW119" t="str">
            <v>OK</v>
          </cell>
          <cell r="DX119" t="str">
            <v>OK</v>
          </cell>
          <cell r="DZ119" t="str">
            <v>OK</v>
          </cell>
          <cell r="EA119" t="str">
            <v>OK</v>
          </cell>
          <cell r="EC119">
            <v>38257</v>
          </cell>
          <cell r="ED119">
            <v>38260</v>
          </cell>
          <cell r="EE119">
            <v>30</v>
          </cell>
          <cell r="EF119">
            <v>4</v>
          </cell>
          <cell r="EG119">
            <v>23867</v>
          </cell>
          <cell r="EH119">
            <v>0</v>
          </cell>
          <cell r="EI119">
            <v>0</v>
          </cell>
          <cell r="EJ119">
            <v>0</v>
          </cell>
          <cell r="EK119">
            <v>0</v>
          </cell>
          <cell r="EL119">
            <v>0</v>
          </cell>
          <cell r="EM119">
            <v>0</v>
          </cell>
          <cell r="EN119" t="str">
            <v/>
          </cell>
          <cell r="EO119" t="str">
            <v/>
          </cell>
          <cell r="EP119">
            <v>0</v>
          </cell>
          <cell r="EQ119">
            <v>0</v>
          </cell>
          <cell r="ER119">
            <v>0</v>
          </cell>
          <cell r="ES119">
            <v>0</v>
          </cell>
          <cell r="ET119">
            <v>0</v>
          </cell>
          <cell r="EU119">
            <v>0</v>
          </cell>
          <cell r="EV119">
            <v>0</v>
          </cell>
          <cell r="EW119">
            <v>0</v>
          </cell>
          <cell r="EX119">
            <v>23867</v>
          </cell>
          <cell r="EY119">
            <v>0</v>
          </cell>
          <cell r="EZ119">
            <v>179000</v>
          </cell>
          <cell r="FA119">
            <v>0</v>
          </cell>
          <cell r="FB119">
            <v>179000</v>
          </cell>
        </row>
        <row r="120">
          <cell r="A120">
            <v>4744</v>
          </cell>
          <cell r="B120">
            <v>56</v>
          </cell>
          <cell r="C120" t="str">
            <v>F-11</v>
          </cell>
          <cell r="D120">
            <v>53011</v>
          </cell>
          <cell r="E120" t="str">
            <v>フロンティア芝浦</v>
          </cell>
          <cell r="F120">
            <v>0</v>
          </cell>
          <cell r="G120">
            <v>1205</v>
          </cell>
          <cell r="I120" t="str">
            <v>東京都</v>
          </cell>
          <cell r="J120" t="str">
            <v>都心主要5区</v>
          </cell>
          <cell r="Q120">
            <v>52.37</v>
          </cell>
          <cell r="R120">
            <v>15.84</v>
          </cell>
          <cell r="S120" t="str">
            <v>1DK</v>
          </cell>
          <cell r="U120" t="str">
            <v>住居</v>
          </cell>
          <cell r="V120" t="str">
            <v>Family</v>
          </cell>
          <cell r="X120">
            <v>1</v>
          </cell>
          <cell r="Y120" t="str">
            <v/>
          </cell>
          <cell r="Z120">
            <v>1</v>
          </cell>
          <cell r="AA120" t="str">
            <v/>
          </cell>
          <cell r="AB120" t="str">
            <v/>
          </cell>
          <cell r="AC120" t="str">
            <v/>
          </cell>
          <cell r="AD120" t="str">
            <v/>
          </cell>
          <cell r="AE120" t="str">
            <v/>
          </cell>
          <cell r="AG120">
            <v>38185</v>
          </cell>
          <cell r="AI120">
            <v>38185</v>
          </cell>
          <cell r="AJ120">
            <v>38929</v>
          </cell>
          <cell r="AK120" t="str">
            <v>石井与志江（㈱石井商店）</v>
          </cell>
          <cell r="AN120">
            <v>174000</v>
          </cell>
          <cell r="BF120">
            <v>174000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348000</v>
          </cell>
          <cell r="CG120">
            <v>348000</v>
          </cell>
          <cell r="CL120" t="str">
            <v/>
          </cell>
          <cell r="CM120">
            <v>38257</v>
          </cell>
          <cell r="CN120" t="str">
            <v>有</v>
          </cell>
          <cell r="CO120">
            <v>38231</v>
          </cell>
          <cell r="CP120">
            <v>38256</v>
          </cell>
          <cell r="CQ120">
            <v>30</v>
          </cell>
          <cell r="CR120">
            <v>26</v>
          </cell>
          <cell r="CS120">
            <v>150800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K120" t="str">
            <v>OK</v>
          </cell>
          <cell r="DL120" t="str">
            <v>OK</v>
          </cell>
          <cell r="DM120" t="str">
            <v>OK</v>
          </cell>
          <cell r="DN120" t="str">
            <v>OK</v>
          </cell>
          <cell r="DO120" t="str">
            <v>OK</v>
          </cell>
          <cell r="DP120" t="str">
            <v>OK</v>
          </cell>
          <cell r="DR120" t="str">
            <v>OK</v>
          </cell>
          <cell r="DS120" t="str">
            <v>OK</v>
          </cell>
          <cell r="DU120" t="str">
            <v>OK</v>
          </cell>
          <cell r="DV120" t="str">
            <v>OK</v>
          </cell>
          <cell r="DW120" t="str">
            <v>OK</v>
          </cell>
          <cell r="DX120" t="str">
            <v>OK</v>
          </cell>
          <cell r="DZ120" t="str">
            <v>OK</v>
          </cell>
          <cell r="EA120" t="str">
            <v>OK</v>
          </cell>
          <cell r="EC120">
            <v>38257</v>
          </cell>
          <cell r="ED120">
            <v>38260</v>
          </cell>
          <cell r="EE120">
            <v>30</v>
          </cell>
          <cell r="EF120">
            <v>4</v>
          </cell>
          <cell r="EG120">
            <v>23200</v>
          </cell>
          <cell r="EH120">
            <v>0</v>
          </cell>
          <cell r="EI120">
            <v>0</v>
          </cell>
          <cell r="EJ120">
            <v>0</v>
          </cell>
          <cell r="EK120">
            <v>0</v>
          </cell>
          <cell r="EL120">
            <v>0</v>
          </cell>
          <cell r="EM120">
            <v>0</v>
          </cell>
          <cell r="EN120" t="str">
            <v/>
          </cell>
          <cell r="EO120" t="str">
            <v/>
          </cell>
          <cell r="EP120">
            <v>0</v>
          </cell>
          <cell r="EQ120">
            <v>0</v>
          </cell>
          <cell r="ER120">
            <v>0</v>
          </cell>
          <cell r="ES120">
            <v>0</v>
          </cell>
          <cell r="ET120">
            <v>0</v>
          </cell>
          <cell r="EU120">
            <v>0</v>
          </cell>
          <cell r="EV120">
            <v>0</v>
          </cell>
          <cell r="EW120">
            <v>0</v>
          </cell>
          <cell r="EX120">
            <v>23200</v>
          </cell>
          <cell r="EY120">
            <v>0</v>
          </cell>
          <cell r="EZ120">
            <v>174000</v>
          </cell>
          <cell r="FA120">
            <v>0</v>
          </cell>
          <cell r="FB120">
            <v>174000</v>
          </cell>
        </row>
        <row r="121">
          <cell r="A121">
            <v>4745</v>
          </cell>
          <cell r="B121">
            <v>56</v>
          </cell>
          <cell r="C121" t="str">
            <v>F-11</v>
          </cell>
          <cell r="D121">
            <v>53011</v>
          </cell>
          <cell r="E121" t="str">
            <v>フロンティア芝浦</v>
          </cell>
          <cell r="F121">
            <v>0</v>
          </cell>
          <cell r="G121">
            <v>1206</v>
          </cell>
          <cell r="I121" t="str">
            <v>東京都</v>
          </cell>
          <cell r="J121" t="str">
            <v>都心主要5区</v>
          </cell>
          <cell r="Q121">
            <v>52.37</v>
          </cell>
          <cell r="R121">
            <v>15.84</v>
          </cell>
          <cell r="S121" t="str">
            <v>1DK</v>
          </cell>
          <cell r="U121" t="str">
            <v>住居</v>
          </cell>
          <cell r="V121" t="str">
            <v>Family</v>
          </cell>
          <cell r="X121">
            <v>1</v>
          </cell>
          <cell r="Y121" t="str">
            <v/>
          </cell>
          <cell r="Z121">
            <v>1</v>
          </cell>
          <cell r="AA121" t="str">
            <v/>
          </cell>
          <cell r="AB121" t="str">
            <v/>
          </cell>
          <cell r="AC121" t="str">
            <v/>
          </cell>
          <cell r="AD121" t="str">
            <v/>
          </cell>
          <cell r="AE121" t="str">
            <v/>
          </cell>
          <cell r="AG121">
            <v>38046</v>
          </cell>
          <cell r="AI121">
            <v>38046</v>
          </cell>
          <cell r="AJ121">
            <v>38776</v>
          </cell>
          <cell r="AK121" t="str">
            <v>三好　想</v>
          </cell>
          <cell r="AN121">
            <v>179000</v>
          </cell>
          <cell r="BF121">
            <v>179000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358000</v>
          </cell>
          <cell r="CG121" t="str">
            <v>-</v>
          </cell>
          <cell r="CJ121" t="str">
            <v>10/15解約予定</v>
          </cell>
          <cell r="CL121" t="str">
            <v/>
          </cell>
          <cell r="CM121">
            <v>38257</v>
          </cell>
          <cell r="CN121" t="str">
            <v>有</v>
          </cell>
          <cell r="CO121">
            <v>38231</v>
          </cell>
          <cell r="CP121">
            <v>38256</v>
          </cell>
          <cell r="CQ121">
            <v>30</v>
          </cell>
          <cell r="CR121">
            <v>26</v>
          </cell>
          <cell r="CS121">
            <v>155133</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K121" t="str">
            <v>OK</v>
          </cell>
          <cell r="DL121" t="str">
            <v>OK</v>
          </cell>
          <cell r="DM121" t="str">
            <v>OK</v>
          </cell>
          <cell r="DN121" t="str">
            <v>OK</v>
          </cell>
          <cell r="DO121" t="str">
            <v>OK</v>
          </cell>
          <cell r="DP121" t="str">
            <v>OK</v>
          </cell>
          <cell r="DR121" t="str">
            <v>OK</v>
          </cell>
          <cell r="DS121" t="str">
            <v>OK</v>
          </cell>
          <cell r="DU121" t="str">
            <v>OK</v>
          </cell>
          <cell r="DV121" t="str">
            <v>OK</v>
          </cell>
          <cell r="DW121" t="str">
            <v>OK</v>
          </cell>
          <cell r="DX121" t="str">
            <v>OK</v>
          </cell>
          <cell r="DZ121" t="str">
            <v>OK</v>
          </cell>
          <cell r="EA121" t="str">
            <v>OK</v>
          </cell>
          <cell r="EC121">
            <v>38257</v>
          </cell>
          <cell r="ED121">
            <v>38260</v>
          </cell>
          <cell r="EE121">
            <v>30</v>
          </cell>
          <cell r="EF121">
            <v>4</v>
          </cell>
          <cell r="EG121">
            <v>23867</v>
          </cell>
          <cell r="EH121">
            <v>0</v>
          </cell>
          <cell r="EI121">
            <v>0</v>
          </cell>
          <cell r="EJ121">
            <v>0</v>
          </cell>
          <cell r="EK121">
            <v>0</v>
          </cell>
          <cell r="EL121">
            <v>0</v>
          </cell>
          <cell r="EM121">
            <v>0</v>
          </cell>
          <cell r="EN121" t="str">
            <v/>
          </cell>
          <cell r="EO121" t="str">
            <v/>
          </cell>
          <cell r="EP121">
            <v>0</v>
          </cell>
          <cell r="EQ121">
            <v>0</v>
          </cell>
          <cell r="ER121">
            <v>0</v>
          </cell>
          <cell r="ES121">
            <v>0</v>
          </cell>
          <cell r="ET121">
            <v>0</v>
          </cell>
          <cell r="EU121">
            <v>0</v>
          </cell>
          <cell r="EV121">
            <v>0</v>
          </cell>
          <cell r="EW121">
            <v>0</v>
          </cell>
          <cell r="EX121">
            <v>23867</v>
          </cell>
          <cell r="EY121">
            <v>0</v>
          </cell>
          <cell r="EZ121">
            <v>179000</v>
          </cell>
          <cell r="FA121">
            <v>0</v>
          </cell>
          <cell r="FB121">
            <v>179000</v>
          </cell>
        </row>
        <row r="122">
          <cell r="A122">
            <v>4746</v>
          </cell>
          <cell r="B122">
            <v>56</v>
          </cell>
          <cell r="C122" t="str">
            <v>F-11</v>
          </cell>
          <cell r="D122">
            <v>53011</v>
          </cell>
          <cell r="E122" t="str">
            <v>フロンティア芝浦</v>
          </cell>
          <cell r="F122">
            <v>0</v>
          </cell>
          <cell r="G122">
            <v>1207</v>
          </cell>
          <cell r="I122" t="str">
            <v>東京都</v>
          </cell>
          <cell r="J122" t="str">
            <v>都心主要5区</v>
          </cell>
          <cell r="Q122">
            <v>52.37</v>
          </cell>
          <cell r="R122">
            <v>15.84</v>
          </cell>
          <cell r="S122" t="str">
            <v>1DK</v>
          </cell>
          <cell r="U122" t="str">
            <v>住居</v>
          </cell>
          <cell r="V122" t="str">
            <v>Family</v>
          </cell>
          <cell r="X122">
            <v>1</v>
          </cell>
          <cell r="Y122" t="str">
            <v/>
          </cell>
          <cell r="Z122">
            <v>1</v>
          </cell>
          <cell r="AA122" t="str">
            <v/>
          </cell>
          <cell r="AB122" t="str">
            <v/>
          </cell>
          <cell r="AC122" t="str">
            <v/>
          </cell>
          <cell r="AD122" t="str">
            <v/>
          </cell>
          <cell r="AE122" t="str">
            <v/>
          </cell>
          <cell r="AG122">
            <v>37863</v>
          </cell>
          <cell r="AI122">
            <v>37863</v>
          </cell>
          <cell r="AJ122">
            <v>38595</v>
          </cell>
          <cell r="AK122" t="str">
            <v>日本電設資材㈱</v>
          </cell>
          <cell r="AN122">
            <v>179000</v>
          </cell>
          <cell r="BF122">
            <v>179000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358000</v>
          </cell>
          <cell r="CG122" t="str">
            <v>-</v>
          </cell>
          <cell r="CL122" t="str">
            <v/>
          </cell>
          <cell r="CM122">
            <v>38257</v>
          </cell>
          <cell r="CN122" t="str">
            <v>有</v>
          </cell>
          <cell r="CO122">
            <v>38231</v>
          </cell>
          <cell r="CP122">
            <v>38256</v>
          </cell>
          <cell r="CQ122">
            <v>30</v>
          </cell>
          <cell r="CR122">
            <v>26</v>
          </cell>
          <cell r="CS122">
            <v>155133</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K122" t="str">
            <v>OK</v>
          </cell>
          <cell r="DL122" t="str">
            <v>OK</v>
          </cell>
          <cell r="DM122" t="str">
            <v>OK</v>
          </cell>
          <cell r="DN122" t="str">
            <v>OK</v>
          </cell>
          <cell r="DO122" t="str">
            <v>OK</v>
          </cell>
          <cell r="DP122" t="str">
            <v>OK</v>
          </cell>
          <cell r="DR122" t="str">
            <v>OK</v>
          </cell>
          <cell r="DS122" t="str">
            <v>OK</v>
          </cell>
          <cell r="DU122" t="str">
            <v>OK</v>
          </cell>
          <cell r="DV122" t="str">
            <v>OK</v>
          </cell>
          <cell r="DW122" t="str">
            <v>OK</v>
          </cell>
          <cell r="DX122" t="str">
            <v>OK</v>
          </cell>
          <cell r="DZ122" t="str">
            <v>OK</v>
          </cell>
          <cell r="EA122" t="str">
            <v>OK</v>
          </cell>
          <cell r="EC122">
            <v>38257</v>
          </cell>
          <cell r="ED122">
            <v>38260</v>
          </cell>
          <cell r="EE122">
            <v>30</v>
          </cell>
          <cell r="EF122">
            <v>4</v>
          </cell>
          <cell r="EG122">
            <v>23867</v>
          </cell>
          <cell r="EH122">
            <v>0</v>
          </cell>
          <cell r="EI122">
            <v>0</v>
          </cell>
          <cell r="EJ122">
            <v>0</v>
          </cell>
          <cell r="EK122">
            <v>0</v>
          </cell>
          <cell r="EL122">
            <v>0</v>
          </cell>
          <cell r="EM122">
            <v>0</v>
          </cell>
          <cell r="EN122" t="str">
            <v/>
          </cell>
          <cell r="EO122" t="str">
            <v/>
          </cell>
          <cell r="EP122">
            <v>0</v>
          </cell>
          <cell r="EQ122">
            <v>0</v>
          </cell>
          <cell r="ER122">
            <v>0</v>
          </cell>
          <cell r="ES122">
            <v>0</v>
          </cell>
          <cell r="ET122">
            <v>0</v>
          </cell>
          <cell r="EU122">
            <v>0</v>
          </cell>
          <cell r="EV122">
            <v>0</v>
          </cell>
          <cell r="EW122">
            <v>0</v>
          </cell>
          <cell r="EX122">
            <v>23867</v>
          </cell>
          <cell r="EY122">
            <v>0</v>
          </cell>
          <cell r="EZ122">
            <v>179000</v>
          </cell>
          <cell r="FA122">
            <v>0</v>
          </cell>
          <cell r="FB122">
            <v>179000</v>
          </cell>
        </row>
        <row r="123">
          <cell r="A123">
            <v>4747</v>
          </cell>
          <cell r="B123">
            <v>56</v>
          </cell>
          <cell r="C123" t="str">
            <v>F-11</v>
          </cell>
          <cell r="D123">
            <v>53011</v>
          </cell>
          <cell r="E123" t="str">
            <v>フロンティア芝浦</v>
          </cell>
          <cell r="F123">
            <v>0</v>
          </cell>
          <cell r="G123">
            <v>1208</v>
          </cell>
          <cell r="I123" t="str">
            <v>東京都</v>
          </cell>
          <cell r="J123" t="str">
            <v>都心主要5区</v>
          </cell>
          <cell r="Q123">
            <v>52.37</v>
          </cell>
          <cell r="R123">
            <v>15.84</v>
          </cell>
          <cell r="S123" t="str">
            <v>1DK</v>
          </cell>
          <cell r="U123" t="str">
            <v>住居</v>
          </cell>
          <cell r="V123" t="str">
            <v>Family</v>
          </cell>
          <cell r="X123">
            <v>1</v>
          </cell>
          <cell r="Y123" t="str">
            <v/>
          </cell>
          <cell r="Z123">
            <v>1</v>
          </cell>
          <cell r="AA123" t="str">
            <v/>
          </cell>
          <cell r="AB123" t="str">
            <v/>
          </cell>
          <cell r="AC123" t="str">
            <v/>
          </cell>
          <cell r="AD123" t="str">
            <v/>
          </cell>
          <cell r="AE123" t="str">
            <v/>
          </cell>
          <cell r="AG123">
            <v>38179</v>
          </cell>
          <cell r="AI123">
            <v>38179</v>
          </cell>
          <cell r="AJ123">
            <v>38929</v>
          </cell>
          <cell r="AK123" t="str">
            <v>西山　恭史</v>
          </cell>
          <cell r="AN123">
            <v>179000</v>
          </cell>
          <cell r="BF123">
            <v>179000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358000</v>
          </cell>
          <cell r="CG123">
            <v>358000</v>
          </cell>
          <cell r="CL123" t="str">
            <v/>
          </cell>
          <cell r="CM123">
            <v>38257</v>
          </cell>
          <cell r="CN123" t="str">
            <v>有</v>
          </cell>
          <cell r="CO123">
            <v>38231</v>
          </cell>
          <cell r="CP123">
            <v>38256</v>
          </cell>
          <cell r="CQ123">
            <v>30</v>
          </cell>
          <cell r="CR123">
            <v>26</v>
          </cell>
          <cell r="CS123">
            <v>155133</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K123" t="str">
            <v>OK</v>
          </cell>
          <cell r="DL123" t="str">
            <v>OK</v>
          </cell>
          <cell r="DM123" t="str">
            <v>OK</v>
          </cell>
          <cell r="DN123" t="str">
            <v>OK</v>
          </cell>
          <cell r="DO123" t="str">
            <v>OK</v>
          </cell>
          <cell r="DP123" t="str">
            <v>OK</v>
          </cell>
          <cell r="DR123" t="str">
            <v>OK</v>
          </cell>
          <cell r="DS123" t="str">
            <v>OK</v>
          </cell>
          <cell r="DU123" t="str">
            <v>OK</v>
          </cell>
          <cell r="DV123" t="str">
            <v>OK</v>
          </cell>
          <cell r="DW123" t="str">
            <v>OK</v>
          </cell>
          <cell r="DX123" t="str">
            <v>OK</v>
          </cell>
          <cell r="DZ123" t="str">
            <v>OK</v>
          </cell>
          <cell r="EA123" t="str">
            <v>OK</v>
          </cell>
          <cell r="EC123">
            <v>38257</v>
          </cell>
          <cell r="ED123">
            <v>38260</v>
          </cell>
          <cell r="EE123">
            <v>30</v>
          </cell>
          <cell r="EF123">
            <v>4</v>
          </cell>
          <cell r="EG123">
            <v>23867</v>
          </cell>
          <cell r="EH123">
            <v>0</v>
          </cell>
          <cell r="EI123">
            <v>0</v>
          </cell>
          <cell r="EJ123">
            <v>0</v>
          </cell>
          <cell r="EK123">
            <v>0</v>
          </cell>
          <cell r="EL123">
            <v>0</v>
          </cell>
          <cell r="EM123">
            <v>0</v>
          </cell>
          <cell r="EN123" t="str">
            <v/>
          </cell>
          <cell r="EO123" t="str">
            <v/>
          </cell>
          <cell r="EP123">
            <v>0</v>
          </cell>
          <cell r="EQ123">
            <v>0</v>
          </cell>
          <cell r="ER123">
            <v>0</v>
          </cell>
          <cell r="ES123">
            <v>0</v>
          </cell>
          <cell r="ET123">
            <v>0</v>
          </cell>
          <cell r="EU123">
            <v>0</v>
          </cell>
          <cell r="EV123">
            <v>0</v>
          </cell>
          <cell r="EW123">
            <v>0</v>
          </cell>
          <cell r="EX123">
            <v>23867</v>
          </cell>
          <cell r="EY123">
            <v>0</v>
          </cell>
          <cell r="EZ123">
            <v>179000</v>
          </cell>
          <cell r="FA123">
            <v>0</v>
          </cell>
          <cell r="FB123">
            <v>179000</v>
          </cell>
        </row>
        <row r="124">
          <cell r="A124">
            <v>4748</v>
          </cell>
          <cell r="B124">
            <v>56</v>
          </cell>
          <cell r="C124" t="str">
            <v>F-11</v>
          </cell>
          <cell r="D124">
            <v>53011</v>
          </cell>
          <cell r="E124" t="str">
            <v>フロンティア芝浦</v>
          </cell>
          <cell r="F124">
            <v>0</v>
          </cell>
          <cell r="G124">
            <v>1209</v>
          </cell>
          <cell r="I124" t="str">
            <v>東京都</v>
          </cell>
          <cell r="J124" t="str">
            <v>都心主要5区</v>
          </cell>
          <cell r="Q124">
            <v>53.06</v>
          </cell>
          <cell r="R124">
            <v>16.05</v>
          </cell>
          <cell r="S124" t="str">
            <v>1DK</v>
          </cell>
          <cell r="U124" t="str">
            <v>住居</v>
          </cell>
          <cell r="V124" t="str">
            <v>Family</v>
          </cell>
          <cell r="X124">
            <v>1</v>
          </cell>
          <cell r="Y124" t="str">
            <v/>
          </cell>
          <cell r="Z124">
            <v>1</v>
          </cell>
          <cell r="AA124" t="str">
            <v/>
          </cell>
          <cell r="AB124" t="str">
            <v/>
          </cell>
          <cell r="AC124" t="str">
            <v/>
          </cell>
          <cell r="AD124" t="str">
            <v/>
          </cell>
          <cell r="AE124" t="str">
            <v/>
          </cell>
          <cell r="AG124">
            <v>37767</v>
          </cell>
          <cell r="AI124">
            <v>37767</v>
          </cell>
          <cell r="AJ124">
            <v>38503</v>
          </cell>
          <cell r="AK124" t="str">
            <v>社団法人　共同通信社</v>
          </cell>
          <cell r="AN124">
            <v>174000</v>
          </cell>
          <cell r="BF124">
            <v>174000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348000</v>
          </cell>
          <cell r="CG124">
            <v>348000</v>
          </cell>
          <cell r="CL124" t="str">
            <v/>
          </cell>
          <cell r="CM124">
            <v>38257</v>
          </cell>
          <cell r="CN124" t="str">
            <v>有</v>
          </cell>
          <cell r="CO124">
            <v>38231</v>
          </cell>
          <cell r="CP124">
            <v>38256</v>
          </cell>
          <cell r="CQ124">
            <v>30</v>
          </cell>
          <cell r="CR124">
            <v>26</v>
          </cell>
          <cell r="CS124">
            <v>150800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K124" t="str">
            <v>OK</v>
          </cell>
          <cell r="DL124" t="str">
            <v>OK</v>
          </cell>
          <cell r="DM124" t="str">
            <v>OK</v>
          </cell>
          <cell r="DN124" t="str">
            <v>OK</v>
          </cell>
          <cell r="DO124" t="str">
            <v>OK</v>
          </cell>
          <cell r="DP124" t="str">
            <v>OK</v>
          </cell>
          <cell r="DR124" t="str">
            <v>OK</v>
          </cell>
          <cell r="DS124" t="str">
            <v>OK</v>
          </cell>
          <cell r="DU124" t="str">
            <v>OK</v>
          </cell>
          <cell r="DV124" t="str">
            <v>OK</v>
          </cell>
          <cell r="DW124" t="str">
            <v>OK</v>
          </cell>
          <cell r="DX124" t="str">
            <v>OK</v>
          </cell>
          <cell r="DZ124" t="str">
            <v>OK</v>
          </cell>
          <cell r="EA124" t="str">
            <v>OK</v>
          </cell>
          <cell r="EC124">
            <v>38257</v>
          </cell>
          <cell r="ED124">
            <v>38260</v>
          </cell>
          <cell r="EE124">
            <v>30</v>
          </cell>
          <cell r="EF124">
            <v>4</v>
          </cell>
          <cell r="EG124">
            <v>23200</v>
          </cell>
          <cell r="EH124">
            <v>0</v>
          </cell>
          <cell r="EI124">
            <v>0</v>
          </cell>
          <cell r="EJ124">
            <v>0</v>
          </cell>
          <cell r="EK124">
            <v>0</v>
          </cell>
          <cell r="EL124">
            <v>0</v>
          </cell>
          <cell r="EM124">
            <v>0</v>
          </cell>
          <cell r="EN124" t="str">
            <v/>
          </cell>
          <cell r="EO124" t="str">
            <v/>
          </cell>
          <cell r="EP124">
            <v>0</v>
          </cell>
          <cell r="EQ124">
            <v>0</v>
          </cell>
          <cell r="ER124">
            <v>0</v>
          </cell>
          <cell r="ES124">
            <v>0</v>
          </cell>
          <cell r="ET124">
            <v>0</v>
          </cell>
          <cell r="EU124">
            <v>0</v>
          </cell>
          <cell r="EV124">
            <v>0</v>
          </cell>
          <cell r="EW124">
            <v>0</v>
          </cell>
          <cell r="EX124">
            <v>23200</v>
          </cell>
          <cell r="EY124">
            <v>0</v>
          </cell>
          <cell r="EZ124">
            <v>174000</v>
          </cell>
          <cell r="FA124">
            <v>0</v>
          </cell>
          <cell r="FB124">
            <v>174000</v>
          </cell>
        </row>
        <row r="125">
          <cell r="A125">
            <v>4749</v>
          </cell>
          <cell r="B125">
            <v>56</v>
          </cell>
          <cell r="C125" t="str">
            <v>F-11</v>
          </cell>
          <cell r="D125">
            <v>53011</v>
          </cell>
          <cell r="E125" t="str">
            <v>フロンティア芝浦</v>
          </cell>
          <cell r="F125">
            <v>0</v>
          </cell>
          <cell r="G125">
            <v>1210</v>
          </cell>
          <cell r="I125" t="str">
            <v>東京都</v>
          </cell>
          <cell r="J125" t="str">
            <v>都心主要5区</v>
          </cell>
          <cell r="Q125">
            <v>52.37</v>
          </cell>
          <cell r="R125">
            <v>15.84</v>
          </cell>
          <cell r="S125" t="str">
            <v>1DK</v>
          </cell>
          <cell r="U125" t="str">
            <v>住居</v>
          </cell>
          <cell r="V125" t="str">
            <v>Family</v>
          </cell>
          <cell r="X125">
            <v>1</v>
          </cell>
          <cell r="Y125" t="str">
            <v/>
          </cell>
          <cell r="Z125">
            <v>1</v>
          </cell>
          <cell r="AA125" t="str">
            <v/>
          </cell>
          <cell r="AB125" t="str">
            <v/>
          </cell>
          <cell r="AC125" t="str">
            <v/>
          </cell>
          <cell r="AD125" t="str">
            <v/>
          </cell>
          <cell r="AE125" t="str">
            <v/>
          </cell>
          <cell r="AG125">
            <v>36312</v>
          </cell>
          <cell r="AI125">
            <v>37803</v>
          </cell>
          <cell r="AJ125">
            <v>38533</v>
          </cell>
          <cell r="AK125" t="str">
            <v>鈴木　伸夫</v>
          </cell>
          <cell r="AN125">
            <v>183000</v>
          </cell>
          <cell r="BF125">
            <v>183000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366000</v>
          </cell>
          <cell r="CG125">
            <v>366000</v>
          </cell>
          <cell r="CL125" t="str">
            <v/>
          </cell>
          <cell r="CM125">
            <v>38257</v>
          </cell>
          <cell r="CN125" t="str">
            <v>有</v>
          </cell>
          <cell r="CO125">
            <v>38231</v>
          </cell>
          <cell r="CP125">
            <v>38256</v>
          </cell>
          <cell r="CQ125">
            <v>30</v>
          </cell>
          <cell r="CR125">
            <v>26</v>
          </cell>
          <cell r="CS125">
            <v>158600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K125" t="str">
            <v>OK</v>
          </cell>
          <cell r="DL125" t="str">
            <v>OK</v>
          </cell>
          <cell r="DM125" t="str">
            <v>OK</v>
          </cell>
          <cell r="DN125" t="str">
            <v>OK</v>
          </cell>
          <cell r="DO125" t="str">
            <v>OK</v>
          </cell>
          <cell r="DP125" t="str">
            <v>OK</v>
          </cell>
          <cell r="DR125" t="str">
            <v>OK</v>
          </cell>
          <cell r="DS125" t="str">
            <v>OK</v>
          </cell>
          <cell r="DU125" t="str">
            <v>OK</v>
          </cell>
          <cell r="DV125" t="str">
            <v>OK</v>
          </cell>
          <cell r="DW125" t="str">
            <v>OK</v>
          </cell>
          <cell r="DX125" t="str">
            <v>OK</v>
          </cell>
          <cell r="DZ125" t="str">
            <v>OK</v>
          </cell>
          <cell r="EA125" t="str">
            <v>OK</v>
          </cell>
          <cell r="EC125">
            <v>38257</v>
          </cell>
          <cell r="ED125">
            <v>38260</v>
          </cell>
          <cell r="EE125">
            <v>30</v>
          </cell>
          <cell r="EF125">
            <v>4</v>
          </cell>
          <cell r="EG125">
            <v>24400</v>
          </cell>
          <cell r="EH125">
            <v>0</v>
          </cell>
          <cell r="EI125">
            <v>0</v>
          </cell>
          <cell r="EJ125">
            <v>0</v>
          </cell>
          <cell r="EK125">
            <v>0</v>
          </cell>
          <cell r="EL125">
            <v>0</v>
          </cell>
          <cell r="EM125">
            <v>0</v>
          </cell>
          <cell r="EN125" t="str">
            <v/>
          </cell>
          <cell r="EO125" t="str">
            <v/>
          </cell>
          <cell r="EP125">
            <v>0</v>
          </cell>
          <cell r="EQ125">
            <v>0</v>
          </cell>
          <cell r="ER125">
            <v>0</v>
          </cell>
          <cell r="ES125">
            <v>0</v>
          </cell>
          <cell r="ET125">
            <v>0</v>
          </cell>
          <cell r="EU125">
            <v>0</v>
          </cell>
          <cell r="EV125">
            <v>0</v>
          </cell>
          <cell r="EW125">
            <v>0</v>
          </cell>
          <cell r="EX125">
            <v>24400</v>
          </cell>
          <cell r="EY125">
            <v>0</v>
          </cell>
          <cell r="EZ125">
            <v>183000</v>
          </cell>
          <cell r="FA125">
            <v>0</v>
          </cell>
          <cell r="FB125">
            <v>183000</v>
          </cell>
        </row>
        <row r="126">
          <cell r="A126">
            <v>4750</v>
          </cell>
          <cell r="B126">
            <v>56</v>
          </cell>
          <cell r="C126" t="str">
            <v>F-11</v>
          </cell>
          <cell r="D126">
            <v>53011</v>
          </cell>
          <cell r="E126" t="str">
            <v>フロンティア芝浦</v>
          </cell>
          <cell r="F126">
            <v>0</v>
          </cell>
          <cell r="G126">
            <v>1211</v>
          </cell>
          <cell r="I126" t="str">
            <v>東京都</v>
          </cell>
          <cell r="J126" t="str">
            <v>都心主要5区</v>
          </cell>
          <cell r="Q126">
            <v>62.9</v>
          </cell>
          <cell r="R126">
            <v>19.03</v>
          </cell>
          <cell r="S126" t="str">
            <v>1R</v>
          </cell>
          <cell r="U126" t="str">
            <v>住居</v>
          </cell>
          <cell r="V126" t="str">
            <v>Family</v>
          </cell>
          <cell r="X126">
            <v>1</v>
          </cell>
          <cell r="Y126" t="str">
            <v/>
          </cell>
          <cell r="Z126">
            <v>1</v>
          </cell>
          <cell r="AA126" t="str">
            <v/>
          </cell>
          <cell r="AB126" t="str">
            <v/>
          </cell>
          <cell r="AC126" t="str">
            <v/>
          </cell>
          <cell r="AD126" t="str">
            <v/>
          </cell>
          <cell r="AE126" t="str">
            <v/>
          </cell>
          <cell r="AG126">
            <v>38257</v>
          </cell>
          <cell r="AI126">
            <v>38257</v>
          </cell>
          <cell r="AJ126">
            <v>38986</v>
          </cell>
          <cell r="AK126" t="str">
            <v>清水建設㈱</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406000</v>
          </cell>
          <cell r="CJ126" t="str">
            <v>入居者：田中大介</v>
          </cell>
          <cell r="CL126" t="str">
            <v/>
          </cell>
          <cell r="CM126">
            <v>38257</v>
          </cell>
          <cell r="CN126" t="str">
            <v>有</v>
          </cell>
          <cell r="CO126">
            <v>38257</v>
          </cell>
          <cell r="CP126">
            <v>38256</v>
          </cell>
          <cell r="CQ126">
            <v>4</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K126" t="str">
            <v>OK</v>
          </cell>
          <cell r="DL126" t="str">
            <v>OK</v>
          </cell>
          <cell r="DM126" t="str">
            <v>OK</v>
          </cell>
          <cell r="DN126" t="str">
            <v>OK</v>
          </cell>
          <cell r="DO126" t="str">
            <v>OK</v>
          </cell>
          <cell r="DP126" t="str">
            <v>OK</v>
          </cell>
          <cell r="DR126" t="str">
            <v>OK</v>
          </cell>
          <cell r="DS126" t="str">
            <v>OK</v>
          </cell>
          <cell r="DU126" t="str">
            <v>OK</v>
          </cell>
          <cell r="DV126" t="str">
            <v>OK</v>
          </cell>
          <cell r="DW126" t="str">
            <v>OK</v>
          </cell>
          <cell r="DX126" t="str">
            <v>OK</v>
          </cell>
          <cell r="DZ126" t="str">
            <v>OK</v>
          </cell>
          <cell r="EA126" t="str">
            <v>OK</v>
          </cell>
          <cell r="EC126">
            <v>38257</v>
          </cell>
          <cell r="ED126">
            <v>38260</v>
          </cell>
          <cell r="EE126">
            <v>4</v>
          </cell>
          <cell r="EF126">
            <v>4</v>
          </cell>
          <cell r="EG126">
            <v>0</v>
          </cell>
          <cell r="EH126">
            <v>0</v>
          </cell>
          <cell r="EI126">
            <v>0</v>
          </cell>
          <cell r="EJ126">
            <v>0</v>
          </cell>
          <cell r="EK126">
            <v>0</v>
          </cell>
          <cell r="EL126">
            <v>0</v>
          </cell>
          <cell r="EM126">
            <v>0</v>
          </cell>
          <cell r="EN126" t="str">
            <v/>
          </cell>
          <cell r="EO126" t="str">
            <v/>
          </cell>
          <cell r="EP126">
            <v>0</v>
          </cell>
          <cell r="EQ126">
            <v>0</v>
          </cell>
          <cell r="ER126">
            <v>0</v>
          </cell>
          <cell r="ES126">
            <v>0</v>
          </cell>
          <cell r="ET126">
            <v>0</v>
          </cell>
          <cell r="EU126">
            <v>0</v>
          </cell>
          <cell r="EV126">
            <v>0</v>
          </cell>
          <cell r="EW126">
            <v>0</v>
          </cell>
          <cell r="EX126">
            <v>0</v>
          </cell>
          <cell r="EY126">
            <v>0</v>
          </cell>
          <cell r="EZ126">
            <v>0</v>
          </cell>
          <cell r="FA126">
            <v>0</v>
          </cell>
          <cell r="FB126">
            <v>0</v>
          </cell>
        </row>
        <row r="127">
          <cell r="A127">
            <v>4751</v>
          </cell>
          <cell r="B127">
            <v>56</v>
          </cell>
          <cell r="C127" t="str">
            <v>F-11</v>
          </cell>
          <cell r="D127">
            <v>53011</v>
          </cell>
          <cell r="E127" t="str">
            <v>フロンティア芝浦</v>
          </cell>
          <cell r="F127">
            <v>0</v>
          </cell>
          <cell r="G127">
            <v>1301</v>
          </cell>
          <cell r="I127" t="str">
            <v>東京都</v>
          </cell>
          <cell r="J127" t="str">
            <v>都心主要5区</v>
          </cell>
          <cell r="Q127">
            <v>62.9</v>
          </cell>
          <cell r="R127">
            <v>19.03</v>
          </cell>
          <cell r="S127" t="str">
            <v>1R</v>
          </cell>
          <cell r="U127" t="str">
            <v>住居</v>
          </cell>
          <cell r="V127" t="str">
            <v>Family</v>
          </cell>
          <cell r="X127">
            <v>1</v>
          </cell>
          <cell r="Y127" t="str">
            <v/>
          </cell>
          <cell r="Z127">
            <v>1</v>
          </cell>
          <cell r="AA127" t="str">
            <v/>
          </cell>
          <cell r="AB127" t="str">
            <v/>
          </cell>
          <cell r="AC127" t="str">
            <v/>
          </cell>
          <cell r="AD127" t="str">
            <v/>
          </cell>
          <cell r="AE127" t="str">
            <v/>
          </cell>
          <cell r="AG127">
            <v>38257</v>
          </cell>
          <cell r="AI127">
            <v>38257</v>
          </cell>
          <cell r="AJ127">
            <v>38986</v>
          </cell>
          <cell r="AK127" t="str">
            <v>清水建設㈱</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404000</v>
          </cell>
          <cell r="CJ127" t="str">
            <v>入居者：原澤勇次</v>
          </cell>
          <cell r="CL127" t="str">
            <v/>
          </cell>
          <cell r="CM127">
            <v>38257</v>
          </cell>
          <cell r="CN127" t="str">
            <v>有</v>
          </cell>
          <cell r="CO127">
            <v>38257</v>
          </cell>
          <cell r="CP127">
            <v>38256</v>
          </cell>
          <cell r="CQ127">
            <v>4</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K127" t="str">
            <v>OK</v>
          </cell>
          <cell r="DL127" t="str">
            <v>OK</v>
          </cell>
          <cell r="DM127" t="str">
            <v>OK</v>
          </cell>
          <cell r="DN127" t="str">
            <v>OK</v>
          </cell>
          <cell r="DO127" t="str">
            <v>OK</v>
          </cell>
          <cell r="DP127" t="str">
            <v>OK</v>
          </cell>
          <cell r="DR127" t="str">
            <v>OK</v>
          </cell>
          <cell r="DS127" t="str">
            <v>OK</v>
          </cell>
          <cell r="DU127" t="str">
            <v>OK</v>
          </cell>
          <cell r="DV127" t="str">
            <v>OK</v>
          </cell>
          <cell r="DW127" t="str">
            <v>OK</v>
          </cell>
          <cell r="DX127" t="str">
            <v>OK</v>
          </cell>
          <cell r="DZ127" t="str">
            <v>OK</v>
          </cell>
          <cell r="EA127" t="str">
            <v>OK</v>
          </cell>
          <cell r="EC127">
            <v>38257</v>
          </cell>
          <cell r="ED127">
            <v>38260</v>
          </cell>
          <cell r="EE127">
            <v>4</v>
          </cell>
          <cell r="EF127">
            <v>4</v>
          </cell>
          <cell r="EG127">
            <v>0</v>
          </cell>
          <cell r="EH127">
            <v>0</v>
          </cell>
          <cell r="EI127">
            <v>0</v>
          </cell>
          <cell r="EJ127">
            <v>0</v>
          </cell>
          <cell r="EK127">
            <v>0</v>
          </cell>
          <cell r="EL127">
            <v>0</v>
          </cell>
          <cell r="EM127">
            <v>0</v>
          </cell>
          <cell r="EN127" t="str">
            <v/>
          </cell>
          <cell r="EO127" t="str">
            <v/>
          </cell>
          <cell r="EP127">
            <v>0</v>
          </cell>
          <cell r="EQ127">
            <v>0</v>
          </cell>
          <cell r="ER127">
            <v>0</v>
          </cell>
          <cell r="ES127">
            <v>0</v>
          </cell>
          <cell r="ET127">
            <v>0</v>
          </cell>
          <cell r="EU127">
            <v>0</v>
          </cell>
          <cell r="EV127">
            <v>0</v>
          </cell>
          <cell r="EW127">
            <v>0</v>
          </cell>
          <cell r="EX127">
            <v>0</v>
          </cell>
          <cell r="EY127">
            <v>0</v>
          </cell>
          <cell r="EZ127">
            <v>0</v>
          </cell>
          <cell r="FA127">
            <v>0</v>
          </cell>
          <cell r="FB127">
            <v>0</v>
          </cell>
        </row>
        <row r="128">
          <cell r="A128">
            <v>4752</v>
          </cell>
          <cell r="B128">
            <v>56</v>
          </cell>
          <cell r="C128" t="str">
            <v>F-11</v>
          </cell>
          <cell r="D128">
            <v>53011</v>
          </cell>
          <cell r="E128" t="str">
            <v>フロンティア芝浦</v>
          </cell>
          <cell r="F128">
            <v>0</v>
          </cell>
          <cell r="G128">
            <v>1302</v>
          </cell>
          <cell r="I128" t="str">
            <v>東京都</v>
          </cell>
          <cell r="J128" t="str">
            <v>都心主要5区</v>
          </cell>
          <cell r="Q128">
            <v>52.37</v>
          </cell>
          <cell r="R128">
            <v>15.84</v>
          </cell>
          <cell r="S128" t="str">
            <v>1DK</v>
          </cell>
          <cell r="U128" t="str">
            <v>住居</v>
          </cell>
          <cell r="V128" t="str">
            <v>Family</v>
          </cell>
          <cell r="X128">
            <v>1</v>
          </cell>
          <cell r="Y128" t="str">
            <v/>
          </cell>
          <cell r="Z128">
            <v>1</v>
          </cell>
          <cell r="AA128" t="str">
            <v/>
          </cell>
          <cell r="AB128" t="str">
            <v/>
          </cell>
          <cell r="AC128" t="str">
            <v/>
          </cell>
          <cell r="AD128" t="str">
            <v/>
          </cell>
          <cell r="AE128" t="str">
            <v/>
          </cell>
          <cell r="AG128">
            <v>37300</v>
          </cell>
          <cell r="AI128">
            <v>38047</v>
          </cell>
          <cell r="AJ128">
            <v>38776</v>
          </cell>
          <cell r="AK128" t="str">
            <v>東海汽船㈱</v>
          </cell>
          <cell r="AN128">
            <v>174000</v>
          </cell>
          <cell r="BF128">
            <v>174000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348000</v>
          </cell>
          <cell r="CG128">
            <v>348000</v>
          </cell>
          <cell r="CL128" t="str">
            <v/>
          </cell>
          <cell r="CM128">
            <v>38257</v>
          </cell>
          <cell r="CN128" t="str">
            <v>有</v>
          </cell>
          <cell r="CO128">
            <v>38231</v>
          </cell>
          <cell r="CP128">
            <v>38256</v>
          </cell>
          <cell r="CQ128">
            <v>30</v>
          </cell>
          <cell r="CR128">
            <v>26</v>
          </cell>
          <cell r="CS128">
            <v>150800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K128" t="str">
            <v>OK</v>
          </cell>
          <cell r="DL128" t="str">
            <v>OK</v>
          </cell>
          <cell r="DM128" t="str">
            <v>OK</v>
          </cell>
          <cell r="DN128" t="str">
            <v>OK</v>
          </cell>
          <cell r="DO128" t="str">
            <v>OK</v>
          </cell>
          <cell r="DP128" t="str">
            <v>OK</v>
          </cell>
          <cell r="DR128" t="str">
            <v>OK</v>
          </cell>
          <cell r="DS128" t="str">
            <v>OK</v>
          </cell>
          <cell r="DU128" t="str">
            <v>OK</v>
          </cell>
          <cell r="DV128" t="str">
            <v>OK</v>
          </cell>
          <cell r="DW128" t="str">
            <v>OK</v>
          </cell>
          <cell r="DX128" t="str">
            <v>OK</v>
          </cell>
          <cell r="DZ128" t="str">
            <v>OK</v>
          </cell>
          <cell r="EA128" t="str">
            <v>OK</v>
          </cell>
          <cell r="EC128">
            <v>38257</v>
          </cell>
          <cell r="ED128">
            <v>38260</v>
          </cell>
          <cell r="EE128">
            <v>30</v>
          </cell>
          <cell r="EF128">
            <v>4</v>
          </cell>
          <cell r="EG128">
            <v>23200</v>
          </cell>
          <cell r="EH128">
            <v>0</v>
          </cell>
          <cell r="EI128">
            <v>0</v>
          </cell>
          <cell r="EJ128">
            <v>0</v>
          </cell>
          <cell r="EK128">
            <v>0</v>
          </cell>
          <cell r="EL128">
            <v>0</v>
          </cell>
          <cell r="EM128">
            <v>0</v>
          </cell>
          <cell r="EN128" t="str">
            <v/>
          </cell>
          <cell r="EO128" t="str">
            <v/>
          </cell>
          <cell r="EP128">
            <v>0</v>
          </cell>
          <cell r="EQ128">
            <v>0</v>
          </cell>
          <cell r="ER128">
            <v>0</v>
          </cell>
          <cell r="ES128">
            <v>0</v>
          </cell>
          <cell r="ET128">
            <v>0</v>
          </cell>
          <cell r="EU128">
            <v>0</v>
          </cell>
          <cell r="EV128">
            <v>0</v>
          </cell>
          <cell r="EW128">
            <v>0</v>
          </cell>
          <cell r="EX128">
            <v>23200</v>
          </cell>
          <cell r="EY128">
            <v>0</v>
          </cell>
          <cell r="EZ128">
            <v>174000</v>
          </cell>
          <cell r="FA128">
            <v>0</v>
          </cell>
          <cell r="FB128">
            <v>174000</v>
          </cell>
        </row>
        <row r="129">
          <cell r="A129">
            <v>4753</v>
          </cell>
          <cell r="B129">
            <v>56</v>
          </cell>
          <cell r="C129" t="str">
            <v>F-11</v>
          </cell>
          <cell r="D129">
            <v>53011</v>
          </cell>
          <cell r="E129" t="str">
            <v>フロンティア芝浦</v>
          </cell>
          <cell r="F129">
            <v>0</v>
          </cell>
          <cell r="G129">
            <v>1303</v>
          </cell>
          <cell r="I129" t="str">
            <v>東京都</v>
          </cell>
          <cell r="J129" t="str">
            <v>都心主要5区</v>
          </cell>
          <cell r="Q129">
            <v>61.6</v>
          </cell>
          <cell r="R129">
            <v>18.63</v>
          </cell>
          <cell r="S129" t="str">
            <v>1DK</v>
          </cell>
          <cell r="U129" t="str">
            <v>住居</v>
          </cell>
          <cell r="V129" t="str">
            <v>Family</v>
          </cell>
          <cell r="X129">
            <v>1</v>
          </cell>
          <cell r="Y129" t="str">
            <v/>
          </cell>
          <cell r="Z129">
            <v>1</v>
          </cell>
          <cell r="AA129" t="str">
            <v/>
          </cell>
          <cell r="AB129" t="str">
            <v/>
          </cell>
          <cell r="AC129" t="str">
            <v/>
          </cell>
          <cell r="AD129" t="str">
            <v/>
          </cell>
          <cell r="AE129" t="str">
            <v/>
          </cell>
          <cell r="AG129">
            <v>38257</v>
          </cell>
          <cell r="AI129">
            <v>38257</v>
          </cell>
          <cell r="AJ129">
            <v>38986</v>
          </cell>
          <cell r="AK129" t="str">
            <v>清水建設㈱</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378000</v>
          </cell>
          <cell r="CJ129" t="str">
            <v>入居者：増谷博之</v>
          </cell>
          <cell r="CL129" t="str">
            <v/>
          </cell>
          <cell r="CM129">
            <v>38257</v>
          </cell>
          <cell r="CN129" t="str">
            <v>有</v>
          </cell>
          <cell r="CO129">
            <v>38257</v>
          </cell>
          <cell r="CP129">
            <v>38256</v>
          </cell>
          <cell r="CQ129">
            <v>4</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K129" t="str">
            <v>OK</v>
          </cell>
          <cell r="DL129" t="str">
            <v>OK</v>
          </cell>
          <cell r="DM129" t="str">
            <v>OK</v>
          </cell>
          <cell r="DN129" t="str">
            <v>OK</v>
          </cell>
          <cell r="DO129" t="str">
            <v>OK</v>
          </cell>
          <cell r="DP129" t="str">
            <v>OK</v>
          </cell>
          <cell r="DR129" t="str">
            <v>OK</v>
          </cell>
          <cell r="DS129" t="str">
            <v>OK</v>
          </cell>
          <cell r="DU129" t="str">
            <v>OK</v>
          </cell>
          <cell r="DV129" t="str">
            <v>OK</v>
          </cell>
          <cell r="DW129" t="str">
            <v>OK</v>
          </cell>
          <cell r="DX129" t="str">
            <v>OK</v>
          </cell>
          <cell r="DZ129" t="str">
            <v>OK</v>
          </cell>
          <cell r="EA129" t="str">
            <v>OK</v>
          </cell>
          <cell r="EC129">
            <v>38257</v>
          </cell>
          <cell r="ED129">
            <v>38260</v>
          </cell>
          <cell r="EE129">
            <v>4</v>
          </cell>
          <cell r="EF129">
            <v>4</v>
          </cell>
          <cell r="EG129">
            <v>0</v>
          </cell>
          <cell r="EH129">
            <v>0</v>
          </cell>
          <cell r="EI129">
            <v>0</v>
          </cell>
          <cell r="EJ129">
            <v>0</v>
          </cell>
          <cell r="EK129">
            <v>0</v>
          </cell>
          <cell r="EL129">
            <v>0</v>
          </cell>
          <cell r="EM129">
            <v>0</v>
          </cell>
          <cell r="EN129" t="str">
            <v/>
          </cell>
          <cell r="EO129" t="str">
            <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row>
        <row r="130">
          <cell r="A130">
            <v>4754</v>
          </cell>
          <cell r="B130">
            <v>56</v>
          </cell>
          <cell r="C130" t="str">
            <v>F-11</v>
          </cell>
          <cell r="D130">
            <v>53011</v>
          </cell>
          <cell r="E130" t="str">
            <v>フロンティア芝浦</v>
          </cell>
          <cell r="F130">
            <v>0</v>
          </cell>
          <cell r="G130">
            <v>1304</v>
          </cell>
          <cell r="I130" t="str">
            <v>東京都</v>
          </cell>
          <cell r="J130" t="str">
            <v>都心主要5区</v>
          </cell>
          <cell r="Q130">
            <v>53.06</v>
          </cell>
          <cell r="R130">
            <v>16.05</v>
          </cell>
          <cell r="S130" t="str">
            <v>1DK</v>
          </cell>
          <cell r="U130" t="str">
            <v>住居</v>
          </cell>
          <cell r="V130" t="str">
            <v>Family</v>
          </cell>
          <cell r="X130">
            <v>1</v>
          </cell>
          <cell r="Y130" t="str">
            <v/>
          </cell>
          <cell r="Z130">
            <v>1</v>
          </cell>
          <cell r="AA130" t="str">
            <v/>
          </cell>
          <cell r="AB130" t="str">
            <v/>
          </cell>
          <cell r="AC130" t="str">
            <v/>
          </cell>
          <cell r="AD130" t="str">
            <v/>
          </cell>
          <cell r="AE130" t="str">
            <v/>
          </cell>
          <cell r="AG130">
            <v>38035</v>
          </cell>
          <cell r="AI130">
            <v>38035</v>
          </cell>
          <cell r="AJ130">
            <v>38776</v>
          </cell>
          <cell r="AK130" t="str">
            <v>ﾘﾁｬｰﾄﾞ･ﾁｬｰﾙｽﾞ･ｺｰﾙﾏﾝ</v>
          </cell>
          <cell r="AN130">
            <v>174000</v>
          </cell>
          <cell r="BF130">
            <v>174000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348000</v>
          </cell>
          <cell r="CG130" t="str">
            <v>-</v>
          </cell>
          <cell r="CL130" t="str">
            <v/>
          </cell>
          <cell r="CM130">
            <v>38257</v>
          </cell>
          <cell r="CN130" t="str">
            <v>有</v>
          </cell>
          <cell r="CO130">
            <v>38231</v>
          </cell>
          <cell r="CP130">
            <v>38256</v>
          </cell>
          <cell r="CQ130">
            <v>30</v>
          </cell>
          <cell r="CR130">
            <v>26</v>
          </cell>
          <cell r="CS130">
            <v>150800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K130" t="str">
            <v>OK</v>
          </cell>
          <cell r="DL130" t="str">
            <v>OK</v>
          </cell>
          <cell r="DM130" t="str">
            <v>OK</v>
          </cell>
          <cell r="DN130" t="str">
            <v>OK</v>
          </cell>
          <cell r="DO130" t="str">
            <v>OK</v>
          </cell>
          <cell r="DP130" t="str">
            <v>OK</v>
          </cell>
          <cell r="DR130" t="str">
            <v>OK</v>
          </cell>
          <cell r="DS130" t="str">
            <v>OK</v>
          </cell>
          <cell r="DU130" t="str">
            <v>OK</v>
          </cell>
          <cell r="DV130" t="str">
            <v>OK</v>
          </cell>
          <cell r="DW130" t="str">
            <v>OK</v>
          </cell>
          <cell r="DX130" t="str">
            <v>OK</v>
          </cell>
          <cell r="DZ130" t="str">
            <v>OK</v>
          </cell>
          <cell r="EA130" t="str">
            <v>OK</v>
          </cell>
          <cell r="EC130">
            <v>38257</v>
          </cell>
          <cell r="ED130">
            <v>38260</v>
          </cell>
          <cell r="EE130">
            <v>30</v>
          </cell>
          <cell r="EF130">
            <v>4</v>
          </cell>
          <cell r="EG130">
            <v>23200</v>
          </cell>
          <cell r="EH130">
            <v>0</v>
          </cell>
          <cell r="EI130">
            <v>0</v>
          </cell>
          <cell r="EJ130">
            <v>0</v>
          </cell>
          <cell r="EK130">
            <v>0</v>
          </cell>
          <cell r="EL130">
            <v>0</v>
          </cell>
          <cell r="EM130">
            <v>0</v>
          </cell>
          <cell r="EN130" t="str">
            <v/>
          </cell>
          <cell r="EO130" t="str">
            <v/>
          </cell>
          <cell r="EP130">
            <v>0</v>
          </cell>
          <cell r="EQ130">
            <v>0</v>
          </cell>
          <cell r="ER130">
            <v>0</v>
          </cell>
          <cell r="ES130">
            <v>0</v>
          </cell>
          <cell r="ET130">
            <v>0</v>
          </cell>
          <cell r="EU130">
            <v>0</v>
          </cell>
          <cell r="EV130">
            <v>0</v>
          </cell>
          <cell r="EW130">
            <v>0</v>
          </cell>
          <cell r="EX130">
            <v>23200</v>
          </cell>
          <cell r="EY130">
            <v>0</v>
          </cell>
          <cell r="EZ130">
            <v>174000</v>
          </cell>
          <cell r="FA130">
            <v>0</v>
          </cell>
          <cell r="FB130">
            <v>174000</v>
          </cell>
        </row>
        <row r="131">
          <cell r="A131">
            <v>4755</v>
          </cell>
          <cell r="B131">
            <v>56</v>
          </cell>
          <cell r="C131" t="str">
            <v>F-11</v>
          </cell>
          <cell r="D131">
            <v>53011</v>
          </cell>
          <cell r="E131" t="str">
            <v>フロンティア芝浦</v>
          </cell>
          <cell r="F131">
            <v>0</v>
          </cell>
          <cell r="G131">
            <v>1305</v>
          </cell>
          <cell r="I131" t="str">
            <v>東京都</v>
          </cell>
          <cell r="J131" t="str">
            <v>都心主要5区</v>
          </cell>
          <cell r="Q131">
            <v>52.37</v>
          </cell>
          <cell r="R131">
            <v>15.84</v>
          </cell>
          <cell r="S131" t="str">
            <v>1DK</v>
          </cell>
          <cell r="U131" t="str">
            <v>住居</v>
          </cell>
          <cell r="V131" t="str">
            <v>Family</v>
          </cell>
          <cell r="X131">
            <v>1</v>
          </cell>
          <cell r="Y131" t="str">
            <v/>
          </cell>
          <cell r="Z131">
            <v>1</v>
          </cell>
          <cell r="AA131" t="str">
            <v/>
          </cell>
          <cell r="AB131" t="str">
            <v/>
          </cell>
          <cell r="AC131" t="str">
            <v/>
          </cell>
          <cell r="AD131" t="str">
            <v/>
          </cell>
          <cell r="AE131" t="str">
            <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CL131" t="str">
            <v/>
          </cell>
          <cell r="CM131">
            <v>38257</v>
          </cell>
          <cell r="CN131" t="str">
            <v>有</v>
          </cell>
          <cell r="CO131">
            <v>38231</v>
          </cell>
          <cell r="CP131">
            <v>38256</v>
          </cell>
          <cell r="CQ131">
            <v>30</v>
          </cell>
          <cell r="CR131">
            <v>26</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K131" t="str">
            <v>OK</v>
          </cell>
          <cell r="DL131" t="str">
            <v>OK</v>
          </cell>
          <cell r="DM131" t="str">
            <v>OK</v>
          </cell>
          <cell r="DN131" t="str">
            <v>OK</v>
          </cell>
          <cell r="DO131" t="str">
            <v>OK</v>
          </cell>
          <cell r="DP131" t="str">
            <v>OK</v>
          </cell>
          <cell r="DR131" t="str">
            <v>OK</v>
          </cell>
          <cell r="DS131" t="str">
            <v>OK</v>
          </cell>
          <cell r="DU131" t="str">
            <v>OK</v>
          </cell>
          <cell r="DV131" t="str">
            <v>OK</v>
          </cell>
          <cell r="DW131" t="str">
            <v>OK</v>
          </cell>
          <cell r="DX131" t="str">
            <v>OK</v>
          </cell>
          <cell r="DZ131" t="str">
            <v>OK</v>
          </cell>
          <cell r="EA131" t="str">
            <v>OK</v>
          </cell>
          <cell r="EC131">
            <v>38257</v>
          </cell>
          <cell r="ED131">
            <v>38260</v>
          </cell>
          <cell r="EE131">
            <v>30</v>
          </cell>
          <cell r="EF131">
            <v>4</v>
          </cell>
          <cell r="EG131">
            <v>0</v>
          </cell>
          <cell r="EH131">
            <v>0</v>
          </cell>
          <cell r="EI131">
            <v>0</v>
          </cell>
          <cell r="EJ131">
            <v>0</v>
          </cell>
          <cell r="EK131">
            <v>0</v>
          </cell>
          <cell r="EL131">
            <v>0</v>
          </cell>
          <cell r="EM131">
            <v>0</v>
          </cell>
          <cell r="EN131" t="str">
            <v/>
          </cell>
          <cell r="EO131" t="str">
            <v/>
          </cell>
          <cell r="EP131">
            <v>0</v>
          </cell>
          <cell r="EQ131">
            <v>0</v>
          </cell>
          <cell r="ER131">
            <v>0</v>
          </cell>
          <cell r="ES131">
            <v>0</v>
          </cell>
          <cell r="ET131">
            <v>0</v>
          </cell>
          <cell r="EU131">
            <v>0</v>
          </cell>
          <cell r="EV131">
            <v>0</v>
          </cell>
          <cell r="EW131">
            <v>0</v>
          </cell>
          <cell r="EX131">
            <v>0</v>
          </cell>
          <cell r="EY131">
            <v>0</v>
          </cell>
          <cell r="EZ131">
            <v>0</v>
          </cell>
          <cell r="FA131">
            <v>0</v>
          </cell>
          <cell r="FB131">
            <v>0</v>
          </cell>
        </row>
        <row r="132">
          <cell r="A132">
            <v>4756</v>
          </cell>
          <cell r="B132">
            <v>56</v>
          </cell>
          <cell r="C132" t="str">
            <v>F-11</v>
          </cell>
          <cell r="D132">
            <v>53011</v>
          </cell>
          <cell r="E132" t="str">
            <v>フロンティア芝浦</v>
          </cell>
          <cell r="F132">
            <v>0</v>
          </cell>
          <cell r="G132">
            <v>1306</v>
          </cell>
          <cell r="I132" t="str">
            <v>東京都</v>
          </cell>
          <cell r="J132" t="str">
            <v>都心主要5区</v>
          </cell>
          <cell r="Q132">
            <v>52.37</v>
          </cell>
          <cell r="R132">
            <v>15.84</v>
          </cell>
          <cell r="S132" t="str">
            <v>1DK</v>
          </cell>
          <cell r="U132" t="str">
            <v>住居</v>
          </cell>
          <cell r="V132" t="str">
            <v>Family</v>
          </cell>
          <cell r="X132">
            <v>1</v>
          </cell>
          <cell r="Y132" t="str">
            <v/>
          </cell>
          <cell r="Z132">
            <v>1</v>
          </cell>
          <cell r="AA132" t="str">
            <v/>
          </cell>
          <cell r="AB132" t="str">
            <v/>
          </cell>
          <cell r="AC132" t="str">
            <v/>
          </cell>
          <cell r="AD132" t="str">
            <v/>
          </cell>
          <cell r="AE132" t="str">
            <v/>
          </cell>
          <cell r="AG132">
            <v>34121</v>
          </cell>
          <cell r="AI132">
            <v>37773</v>
          </cell>
          <cell r="AJ132">
            <v>41029</v>
          </cell>
          <cell r="AK132" t="str">
            <v>東京都港区</v>
          </cell>
          <cell r="AN132">
            <v>174000</v>
          </cell>
          <cell r="BF132">
            <v>174000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CL132" t="str">
            <v/>
          </cell>
          <cell r="CM132">
            <v>38257</v>
          </cell>
          <cell r="CN132" t="str">
            <v>有</v>
          </cell>
          <cell r="CO132">
            <v>38231</v>
          </cell>
          <cell r="CP132">
            <v>38256</v>
          </cell>
          <cell r="CQ132">
            <v>30</v>
          </cell>
          <cell r="CR132">
            <v>26</v>
          </cell>
          <cell r="CS132">
            <v>150800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K132" t="str">
            <v>OK</v>
          </cell>
          <cell r="DL132" t="str">
            <v>OK</v>
          </cell>
          <cell r="DM132" t="str">
            <v>OK</v>
          </cell>
          <cell r="DN132" t="str">
            <v>OK</v>
          </cell>
          <cell r="DO132" t="str">
            <v>OK</v>
          </cell>
          <cell r="DP132" t="str">
            <v>OK</v>
          </cell>
          <cell r="DR132" t="str">
            <v>OK</v>
          </cell>
          <cell r="DS132" t="str">
            <v>OK</v>
          </cell>
          <cell r="DU132" t="str">
            <v>OK</v>
          </cell>
          <cell r="DV132" t="str">
            <v>OK</v>
          </cell>
          <cell r="DW132" t="str">
            <v>OK</v>
          </cell>
          <cell r="DX132" t="str">
            <v>OK</v>
          </cell>
          <cell r="DZ132" t="str">
            <v>OK</v>
          </cell>
          <cell r="EA132" t="str">
            <v>OK</v>
          </cell>
          <cell r="EC132">
            <v>38257</v>
          </cell>
          <cell r="ED132">
            <v>38260</v>
          </cell>
          <cell r="EE132">
            <v>30</v>
          </cell>
          <cell r="EF132">
            <v>4</v>
          </cell>
          <cell r="EG132">
            <v>23200</v>
          </cell>
          <cell r="EH132">
            <v>0</v>
          </cell>
          <cell r="EI132">
            <v>0</v>
          </cell>
          <cell r="EJ132">
            <v>0</v>
          </cell>
          <cell r="EK132">
            <v>0</v>
          </cell>
          <cell r="EL132">
            <v>0</v>
          </cell>
          <cell r="EM132">
            <v>0</v>
          </cell>
          <cell r="EN132" t="str">
            <v/>
          </cell>
          <cell r="EO132" t="str">
            <v/>
          </cell>
          <cell r="EP132">
            <v>0</v>
          </cell>
          <cell r="EQ132">
            <v>0</v>
          </cell>
          <cell r="ER132">
            <v>0</v>
          </cell>
          <cell r="ES132">
            <v>0</v>
          </cell>
          <cell r="ET132">
            <v>0</v>
          </cell>
          <cell r="EU132">
            <v>0</v>
          </cell>
          <cell r="EV132">
            <v>0</v>
          </cell>
          <cell r="EW132">
            <v>0</v>
          </cell>
          <cell r="EX132">
            <v>23200</v>
          </cell>
          <cell r="EY132">
            <v>0</v>
          </cell>
          <cell r="EZ132">
            <v>174000</v>
          </cell>
          <cell r="FA132">
            <v>0</v>
          </cell>
          <cell r="FB132">
            <v>174000</v>
          </cell>
        </row>
        <row r="133">
          <cell r="A133">
            <v>4757</v>
          </cell>
          <cell r="B133">
            <v>56</v>
          </cell>
          <cell r="C133" t="str">
            <v>F-11</v>
          </cell>
          <cell r="D133">
            <v>53011</v>
          </cell>
          <cell r="E133" t="str">
            <v>フロンティア芝浦</v>
          </cell>
          <cell r="F133">
            <v>0</v>
          </cell>
          <cell r="G133">
            <v>1307</v>
          </cell>
          <cell r="I133" t="str">
            <v>東京都</v>
          </cell>
          <cell r="J133" t="str">
            <v>都心主要5区</v>
          </cell>
          <cell r="Q133">
            <v>52.37</v>
          </cell>
          <cell r="R133">
            <v>15.84</v>
          </cell>
          <cell r="S133" t="str">
            <v>1DK</v>
          </cell>
          <cell r="U133" t="str">
            <v>住居</v>
          </cell>
          <cell r="V133" t="str">
            <v>Family</v>
          </cell>
          <cell r="X133">
            <v>1</v>
          </cell>
          <cell r="Y133" t="str">
            <v/>
          </cell>
          <cell r="Z133">
            <v>1</v>
          </cell>
          <cell r="AA133" t="str">
            <v/>
          </cell>
          <cell r="AB133" t="str">
            <v/>
          </cell>
          <cell r="AC133" t="str">
            <v/>
          </cell>
          <cell r="AD133" t="str">
            <v/>
          </cell>
          <cell r="AE133" t="str">
            <v/>
          </cell>
          <cell r="AG133">
            <v>36822</v>
          </cell>
          <cell r="AI133">
            <v>37561</v>
          </cell>
          <cell r="AJ133">
            <v>38291</v>
          </cell>
          <cell r="AK133" t="str">
            <v>千房商事㈱</v>
          </cell>
          <cell r="AN133">
            <v>184000</v>
          </cell>
          <cell r="BF133">
            <v>184000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368000</v>
          </cell>
          <cell r="CG133">
            <v>368000</v>
          </cell>
          <cell r="CL133" t="str">
            <v/>
          </cell>
          <cell r="CM133">
            <v>38257</v>
          </cell>
          <cell r="CN133" t="str">
            <v>有</v>
          </cell>
          <cell r="CO133">
            <v>38231</v>
          </cell>
          <cell r="CP133">
            <v>38256</v>
          </cell>
          <cell r="CQ133">
            <v>30</v>
          </cell>
          <cell r="CR133">
            <v>26</v>
          </cell>
          <cell r="CS133">
            <v>159467</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K133" t="str">
            <v>OK</v>
          </cell>
          <cell r="DL133" t="str">
            <v>OK</v>
          </cell>
          <cell r="DM133" t="str">
            <v>OK</v>
          </cell>
          <cell r="DN133" t="str">
            <v>OK</v>
          </cell>
          <cell r="DO133" t="str">
            <v>OK</v>
          </cell>
          <cell r="DP133" t="str">
            <v>OK</v>
          </cell>
          <cell r="DR133" t="str">
            <v>OK</v>
          </cell>
          <cell r="DS133" t="str">
            <v>OK</v>
          </cell>
          <cell r="DU133" t="str">
            <v>OK</v>
          </cell>
          <cell r="DV133" t="str">
            <v>OK</v>
          </cell>
          <cell r="DW133" t="str">
            <v>OK</v>
          </cell>
          <cell r="DX133" t="str">
            <v>OK</v>
          </cell>
          <cell r="DZ133" t="str">
            <v>OK</v>
          </cell>
          <cell r="EA133" t="str">
            <v>OK</v>
          </cell>
          <cell r="EC133">
            <v>38257</v>
          </cell>
          <cell r="ED133">
            <v>38260</v>
          </cell>
          <cell r="EE133">
            <v>30</v>
          </cell>
          <cell r="EF133">
            <v>4</v>
          </cell>
          <cell r="EG133">
            <v>24533</v>
          </cell>
          <cell r="EH133">
            <v>0</v>
          </cell>
          <cell r="EI133">
            <v>0</v>
          </cell>
          <cell r="EJ133">
            <v>0</v>
          </cell>
          <cell r="EK133">
            <v>0</v>
          </cell>
          <cell r="EL133">
            <v>0</v>
          </cell>
          <cell r="EM133">
            <v>0</v>
          </cell>
          <cell r="EN133" t="str">
            <v/>
          </cell>
          <cell r="EO133" t="str">
            <v/>
          </cell>
          <cell r="EP133">
            <v>0</v>
          </cell>
          <cell r="EQ133">
            <v>0</v>
          </cell>
          <cell r="ER133">
            <v>0</v>
          </cell>
          <cell r="ES133">
            <v>0</v>
          </cell>
          <cell r="ET133">
            <v>0</v>
          </cell>
          <cell r="EU133">
            <v>0</v>
          </cell>
          <cell r="EV133">
            <v>0</v>
          </cell>
          <cell r="EW133">
            <v>0</v>
          </cell>
          <cell r="EX133">
            <v>24533</v>
          </cell>
          <cell r="EY133">
            <v>0</v>
          </cell>
          <cell r="EZ133">
            <v>184000</v>
          </cell>
          <cell r="FA133">
            <v>0</v>
          </cell>
          <cell r="FB133">
            <v>184000</v>
          </cell>
        </row>
        <row r="134">
          <cell r="A134">
            <v>4758</v>
          </cell>
          <cell r="B134">
            <v>56</v>
          </cell>
          <cell r="C134" t="str">
            <v>F-11</v>
          </cell>
          <cell r="D134">
            <v>53011</v>
          </cell>
          <cell r="E134" t="str">
            <v>フロンティア芝浦</v>
          </cell>
          <cell r="F134">
            <v>0</v>
          </cell>
          <cell r="G134">
            <v>1308</v>
          </cell>
          <cell r="I134" t="str">
            <v>東京都</v>
          </cell>
          <cell r="J134" t="str">
            <v>都心主要5区</v>
          </cell>
          <cell r="Q134">
            <v>52.37</v>
          </cell>
          <cell r="R134">
            <v>15.84</v>
          </cell>
          <cell r="S134" t="str">
            <v>1DK</v>
          </cell>
          <cell r="U134" t="str">
            <v>住居</v>
          </cell>
          <cell r="V134" t="str">
            <v>Family</v>
          </cell>
          <cell r="X134">
            <v>1</v>
          </cell>
          <cell r="Y134" t="str">
            <v/>
          </cell>
          <cell r="Z134">
            <v>1</v>
          </cell>
          <cell r="AA134" t="str">
            <v/>
          </cell>
          <cell r="AB134" t="str">
            <v/>
          </cell>
          <cell r="AC134" t="str">
            <v/>
          </cell>
          <cell r="AD134" t="str">
            <v/>
          </cell>
          <cell r="AE134" t="str">
            <v/>
          </cell>
          <cell r="AG134">
            <v>37821</v>
          </cell>
          <cell r="AI134">
            <v>37821</v>
          </cell>
          <cell r="AJ134">
            <v>38564</v>
          </cell>
          <cell r="AK134" t="str">
            <v>高橋　直子</v>
          </cell>
          <cell r="AN134">
            <v>202000</v>
          </cell>
          <cell r="BF134">
            <v>202000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450000</v>
          </cell>
          <cell r="CG134">
            <v>358000</v>
          </cell>
          <cell r="CJ134" t="str">
            <v>駐車場込契約</v>
          </cell>
          <cell r="CL134" t="str">
            <v/>
          </cell>
          <cell r="CM134">
            <v>38257</v>
          </cell>
          <cell r="CN134" t="str">
            <v>有</v>
          </cell>
          <cell r="CO134">
            <v>38231</v>
          </cell>
          <cell r="CP134">
            <v>38256</v>
          </cell>
          <cell r="CQ134">
            <v>30</v>
          </cell>
          <cell r="CR134">
            <v>26</v>
          </cell>
          <cell r="CS134">
            <v>175067</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K134" t="str">
            <v>OK</v>
          </cell>
          <cell r="DL134" t="str">
            <v>OK</v>
          </cell>
          <cell r="DM134" t="str">
            <v>OK</v>
          </cell>
          <cell r="DN134" t="str">
            <v>OK</v>
          </cell>
          <cell r="DO134" t="str">
            <v>OK</v>
          </cell>
          <cell r="DP134" t="str">
            <v>OK</v>
          </cell>
          <cell r="DR134" t="str">
            <v>OK</v>
          </cell>
          <cell r="DS134" t="str">
            <v>OK</v>
          </cell>
          <cell r="DU134" t="str">
            <v>OK</v>
          </cell>
          <cell r="DV134" t="str">
            <v>OK</v>
          </cell>
          <cell r="DW134" t="str">
            <v>OK</v>
          </cell>
          <cell r="DX134" t="str">
            <v>OK</v>
          </cell>
          <cell r="DZ134" t="str">
            <v>OK</v>
          </cell>
          <cell r="EA134" t="str">
            <v>OK</v>
          </cell>
          <cell r="EC134">
            <v>38257</v>
          </cell>
          <cell r="ED134">
            <v>38260</v>
          </cell>
          <cell r="EE134">
            <v>30</v>
          </cell>
          <cell r="EF134">
            <v>4</v>
          </cell>
          <cell r="EG134">
            <v>26933</v>
          </cell>
          <cell r="EH134">
            <v>0</v>
          </cell>
          <cell r="EI134">
            <v>0</v>
          </cell>
          <cell r="EJ134">
            <v>0</v>
          </cell>
          <cell r="EK134">
            <v>0</v>
          </cell>
          <cell r="EL134">
            <v>0</v>
          </cell>
          <cell r="EM134">
            <v>0</v>
          </cell>
          <cell r="EN134" t="str">
            <v/>
          </cell>
          <cell r="EO134" t="str">
            <v/>
          </cell>
          <cell r="EP134">
            <v>0</v>
          </cell>
          <cell r="EQ134">
            <v>0</v>
          </cell>
          <cell r="ER134">
            <v>0</v>
          </cell>
          <cell r="ES134">
            <v>0</v>
          </cell>
          <cell r="ET134">
            <v>0</v>
          </cell>
          <cell r="EU134">
            <v>0</v>
          </cell>
          <cell r="EV134">
            <v>0</v>
          </cell>
          <cell r="EW134">
            <v>0</v>
          </cell>
          <cell r="EX134">
            <v>26933</v>
          </cell>
          <cell r="EY134">
            <v>0</v>
          </cell>
          <cell r="EZ134">
            <v>202000</v>
          </cell>
          <cell r="FA134">
            <v>0</v>
          </cell>
          <cell r="FB134">
            <v>202000</v>
          </cell>
        </row>
        <row r="135">
          <cell r="A135">
            <v>4759</v>
          </cell>
          <cell r="B135">
            <v>56</v>
          </cell>
          <cell r="C135" t="str">
            <v>F-11</v>
          </cell>
          <cell r="D135">
            <v>53011</v>
          </cell>
          <cell r="E135" t="str">
            <v>フロンティア芝浦</v>
          </cell>
          <cell r="F135">
            <v>0</v>
          </cell>
          <cell r="G135">
            <v>1309</v>
          </cell>
          <cell r="I135" t="str">
            <v>東京都</v>
          </cell>
          <cell r="J135" t="str">
            <v>都心主要5区</v>
          </cell>
          <cell r="Q135">
            <v>53.06</v>
          </cell>
          <cell r="R135">
            <v>16.05</v>
          </cell>
          <cell r="S135" t="str">
            <v>1DK</v>
          </cell>
          <cell r="U135" t="str">
            <v>住居</v>
          </cell>
          <cell r="V135" t="str">
            <v>Family</v>
          </cell>
          <cell r="X135">
            <v>1</v>
          </cell>
          <cell r="Y135" t="str">
            <v/>
          </cell>
          <cell r="Z135">
            <v>1</v>
          </cell>
          <cell r="AA135" t="str">
            <v/>
          </cell>
          <cell r="AB135" t="str">
            <v/>
          </cell>
          <cell r="AC135" t="str">
            <v/>
          </cell>
          <cell r="AD135" t="str">
            <v/>
          </cell>
          <cell r="AE135" t="str">
            <v/>
          </cell>
          <cell r="AG135">
            <v>37694</v>
          </cell>
          <cell r="AI135">
            <v>37694</v>
          </cell>
          <cell r="AJ135">
            <v>38442</v>
          </cell>
          <cell r="AK135" t="str">
            <v>日東ｺﾝﾋﾟｭｰﾀｰｻｰﾋﾞｽ㈱</v>
          </cell>
          <cell r="AN135">
            <v>174000</v>
          </cell>
          <cell r="BF135">
            <v>174000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348000</v>
          </cell>
          <cell r="CG135">
            <v>348000</v>
          </cell>
          <cell r="CL135" t="str">
            <v/>
          </cell>
          <cell r="CM135">
            <v>38257</v>
          </cell>
          <cell r="CN135" t="str">
            <v>有</v>
          </cell>
          <cell r="CO135">
            <v>38231</v>
          </cell>
          <cell r="CP135">
            <v>38256</v>
          </cell>
          <cell r="CQ135">
            <v>30</v>
          </cell>
          <cell r="CR135">
            <v>26</v>
          </cell>
          <cell r="CS135">
            <v>150800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K135" t="str">
            <v>OK</v>
          </cell>
          <cell r="DL135" t="str">
            <v>OK</v>
          </cell>
          <cell r="DM135" t="str">
            <v>OK</v>
          </cell>
          <cell r="DN135" t="str">
            <v>OK</v>
          </cell>
          <cell r="DO135" t="str">
            <v>OK</v>
          </cell>
          <cell r="DP135" t="str">
            <v>OK</v>
          </cell>
          <cell r="DR135" t="str">
            <v>OK</v>
          </cell>
          <cell r="DS135" t="str">
            <v>OK</v>
          </cell>
          <cell r="DU135" t="str">
            <v>OK</v>
          </cell>
          <cell r="DV135" t="str">
            <v>OK</v>
          </cell>
          <cell r="DW135" t="str">
            <v>OK</v>
          </cell>
          <cell r="DX135" t="str">
            <v>OK</v>
          </cell>
          <cell r="DZ135" t="str">
            <v>OK</v>
          </cell>
          <cell r="EA135" t="str">
            <v>OK</v>
          </cell>
          <cell r="EC135">
            <v>38257</v>
          </cell>
          <cell r="ED135">
            <v>38260</v>
          </cell>
          <cell r="EE135">
            <v>30</v>
          </cell>
          <cell r="EF135">
            <v>4</v>
          </cell>
          <cell r="EG135">
            <v>23200</v>
          </cell>
          <cell r="EH135">
            <v>0</v>
          </cell>
          <cell r="EI135">
            <v>0</v>
          </cell>
          <cell r="EJ135">
            <v>0</v>
          </cell>
          <cell r="EK135">
            <v>0</v>
          </cell>
          <cell r="EL135">
            <v>0</v>
          </cell>
          <cell r="EM135">
            <v>0</v>
          </cell>
          <cell r="EN135" t="str">
            <v/>
          </cell>
          <cell r="EO135" t="str">
            <v/>
          </cell>
          <cell r="EP135">
            <v>0</v>
          </cell>
          <cell r="EQ135">
            <v>0</v>
          </cell>
          <cell r="ER135">
            <v>0</v>
          </cell>
          <cell r="ES135">
            <v>0</v>
          </cell>
          <cell r="ET135">
            <v>0</v>
          </cell>
          <cell r="EU135">
            <v>0</v>
          </cell>
          <cell r="EV135">
            <v>0</v>
          </cell>
          <cell r="EW135">
            <v>0</v>
          </cell>
          <cell r="EX135">
            <v>23200</v>
          </cell>
          <cell r="EY135">
            <v>0</v>
          </cell>
          <cell r="EZ135">
            <v>174000</v>
          </cell>
          <cell r="FA135">
            <v>0</v>
          </cell>
          <cell r="FB135">
            <v>174000</v>
          </cell>
        </row>
        <row r="136">
          <cell r="A136">
            <v>4760</v>
          </cell>
          <cell r="B136">
            <v>56</v>
          </cell>
          <cell r="C136" t="str">
            <v>F-11</v>
          </cell>
          <cell r="D136">
            <v>53011</v>
          </cell>
          <cell r="E136" t="str">
            <v>フロンティア芝浦</v>
          </cell>
          <cell r="F136">
            <v>0</v>
          </cell>
          <cell r="G136">
            <v>1310</v>
          </cell>
          <cell r="I136" t="str">
            <v>東京都</v>
          </cell>
          <cell r="J136" t="str">
            <v>都心主要5区</v>
          </cell>
          <cell r="Q136">
            <v>52.37</v>
          </cell>
          <cell r="R136">
            <v>15.84</v>
          </cell>
          <cell r="S136" t="str">
            <v>1DK</v>
          </cell>
          <cell r="U136" t="str">
            <v>住居</v>
          </cell>
          <cell r="V136" t="str">
            <v>Family</v>
          </cell>
          <cell r="X136">
            <v>1</v>
          </cell>
          <cell r="Y136" t="str">
            <v/>
          </cell>
          <cell r="Z136">
            <v>1</v>
          </cell>
          <cell r="AA136" t="str">
            <v/>
          </cell>
          <cell r="AB136" t="str">
            <v/>
          </cell>
          <cell r="AC136" t="str">
            <v/>
          </cell>
          <cell r="AD136" t="str">
            <v/>
          </cell>
          <cell r="AE136" t="str">
            <v/>
          </cell>
          <cell r="AG136">
            <v>37835</v>
          </cell>
          <cell r="AI136">
            <v>37835</v>
          </cell>
          <cell r="AJ136">
            <v>38595</v>
          </cell>
          <cell r="AK136" t="str">
            <v>高橋　政光</v>
          </cell>
          <cell r="AN136">
            <v>202000</v>
          </cell>
          <cell r="BF136">
            <v>202000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450000</v>
          </cell>
          <cell r="CG136">
            <v>450000</v>
          </cell>
          <cell r="CJ136" t="str">
            <v>駐車場込契約</v>
          </cell>
          <cell r="CL136" t="str">
            <v/>
          </cell>
          <cell r="CM136">
            <v>38257</v>
          </cell>
          <cell r="CN136" t="str">
            <v>有</v>
          </cell>
          <cell r="CO136">
            <v>38231</v>
          </cell>
          <cell r="CP136">
            <v>38256</v>
          </cell>
          <cell r="CQ136">
            <v>30</v>
          </cell>
          <cell r="CR136">
            <v>26</v>
          </cell>
          <cell r="CS136">
            <v>175067</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K136" t="str">
            <v>OK</v>
          </cell>
          <cell r="DL136" t="str">
            <v>OK</v>
          </cell>
          <cell r="DM136" t="str">
            <v>OK</v>
          </cell>
          <cell r="DN136" t="str">
            <v>OK</v>
          </cell>
          <cell r="DO136" t="str">
            <v>OK</v>
          </cell>
          <cell r="DP136" t="str">
            <v>OK</v>
          </cell>
          <cell r="DR136" t="str">
            <v>OK</v>
          </cell>
          <cell r="DS136" t="str">
            <v>OK</v>
          </cell>
          <cell r="DU136" t="str">
            <v>OK</v>
          </cell>
          <cell r="DV136" t="str">
            <v>OK</v>
          </cell>
          <cell r="DW136" t="str">
            <v>OK</v>
          </cell>
          <cell r="DX136" t="str">
            <v>OK</v>
          </cell>
          <cell r="DZ136" t="str">
            <v>OK</v>
          </cell>
          <cell r="EA136" t="str">
            <v>OK</v>
          </cell>
          <cell r="EC136">
            <v>38257</v>
          </cell>
          <cell r="ED136">
            <v>38260</v>
          </cell>
          <cell r="EE136">
            <v>30</v>
          </cell>
          <cell r="EF136">
            <v>4</v>
          </cell>
          <cell r="EG136">
            <v>26933</v>
          </cell>
          <cell r="EH136">
            <v>0</v>
          </cell>
          <cell r="EI136">
            <v>0</v>
          </cell>
          <cell r="EJ136">
            <v>0</v>
          </cell>
          <cell r="EK136">
            <v>0</v>
          </cell>
          <cell r="EL136">
            <v>0</v>
          </cell>
          <cell r="EM136">
            <v>0</v>
          </cell>
          <cell r="EN136" t="str">
            <v/>
          </cell>
          <cell r="EO136" t="str">
            <v/>
          </cell>
          <cell r="EP136">
            <v>0</v>
          </cell>
          <cell r="EQ136">
            <v>0</v>
          </cell>
          <cell r="ER136">
            <v>0</v>
          </cell>
          <cell r="ES136">
            <v>0</v>
          </cell>
          <cell r="ET136">
            <v>0</v>
          </cell>
          <cell r="EU136">
            <v>0</v>
          </cell>
          <cell r="EV136">
            <v>0</v>
          </cell>
          <cell r="EW136">
            <v>0</v>
          </cell>
          <cell r="EX136">
            <v>26933</v>
          </cell>
          <cell r="EY136">
            <v>0</v>
          </cell>
          <cell r="EZ136">
            <v>202000</v>
          </cell>
          <cell r="FA136">
            <v>0</v>
          </cell>
          <cell r="FB136">
            <v>202000</v>
          </cell>
        </row>
        <row r="137">
          <cell r="A137">
            <v>4761</v>
          </cell>
          <cell r="B137">
            <v>56</v>
          </cell>
          <cell r="C137" t="str">
            <v>F-11</v>
          </cell>
          <cell r="D137">
            <v>53011</v>
          </cell>
          <cell r="E137" t="str">
            <v>フロンティア芝浦</v>
          </cell>
          <cell r="F137">
            <v>0</v>
          </cell>
          <cell r="G137">
            <v>1311</v>
          </cell>
          <cell r="I137" t="str">
            <v>東京都</v>
          </cell>
          <cell r="J137" t="str">
            <v>都心主要5区</v>
          </cell>
          <cell r="Q137">
            <v>62.9</v>
          </cell>
          <cell r="R137">
            <v>19.03</v>
          </cell>
          <cell r="S137" t="str">
            <v>1DK</v>
          </cell>
          <cell r="U137" t="str">
            <v>住居</v>
          </cell>
          <cell r="V137" t="str">
            <v>Family</v>
          </cell>
          <cell r="X137">
            <v>1</v>
          </cell>
          <cell r="Y137" t="str">
            <v/>
          </cell>
          <cell r="Z137">
            <v>1</v>
          </cell>
          <cell r="AA137" t="str">
            <v/>
          </cell>
          <cell r="AB137" t="str">
            <v/>
          </cell>
          <cell r="AC137" t="str">
            <v/>
          </cell>
          <cell r="AD137" t="str">
            <v/>
          </cell>
          <cell r="AE137" t="str">
            <v/>
          </cell>
          <cell r="AG137">
            <v>38257</v>
          </cell>
          <cell r="AI137">
            <v>38257</v>
          </cell>
          <cell r="AJ137">
            <v>38986</v>
          </cell>
          <cell r="AK137" t="str">
            <v>清水建設㈱</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406000</v>
          </cell>
          <cell r="CJ137" t="str">
            <v>入居者：海上宗資</v>
          </cell>
          <cell r="CL137" t="str">
            <v/>
          </cell>
          <cell r="CM137">
            <v>38257</v>
          </cell>
          <cell r="CN137" t="str">
            <v>有</v>
          </cell>
          <cell r="CO137">
            <v>38257</v>
          </cell>
          <cell r="CP137">
            <v>38256</v>
          </cell>
          <cell r="CQ137">
            <v>4</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K137" t="str">
            <v>OK</v>
          </cell>
          <cell r="DL137" t="str">
            <v>OK</v>
          </cell>
          <cell r="DM137" t="str">
            <v>OK</v>
          </cell>
          <cell r="DN137" t="str">
            <v>OK</v>
          </cell>
          <cell r="DO137" t="str">
            <v>OK</v>
          </cell>
          <cell r="DP137" t="str">
            <v>OK</v>
          </cell>
          <cell r="DR137" t="str">
            <v>OK</v>
          </cell>
          <cell r="DS137" t="str">
            <v>OK</v>
          </cell>
          <cell r="DU137" t="str">
            <v>OK</v>
          </cell>
          <cell r="DV137" t="str">
            <v>OK</v>
          </cell>
          <cell r="DW137" t="str">
            <v>OK</v>
          </cell>
          <cell r="DX137" t="str">
            <v>OK</v>
          </cell>
          <cell r="DZ137" t="str">
            <v>OK</v>
          </cell>
          <cell r="EA137" t="str">
            <v>OK</v>
          </cell>
          <cell r="EC137">
            <v>38257</v>
          </cell>
          <cell r="ED137">
            <v>38260</v>
          </cell>
          <cell r="EE137">
            <v>4</v>
          </cell>
          <cell r="EF137">
            <v>4</v>
          </cell>
          <cell r="EG137">
            <v>0</v>
          </cell>
          <cell r="EH137">
            <v>0</v>
          </cell>
          <cell r="EI137">
            <v>0</v>
          </cell>
          <cell r="EJ137">
            <v>0</v>
          </cell>
          <cell r="EK137">
            <v>0</v>
          </cell>
          <cell r="EL137">
            <v>0</v>
          </cell>
          <cell r="EM137">
            <v>0</v>
          </cell>
          <cell r="EN137" t="str">
            <v/>
          </cell>
          <cell r="EO137" t="str">
            <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row>
        <row r="138">
          <cell r="A138">
            <v>4762</v>
          </cell>
          <cell r="B138">
            <v>56</v>
          </cell>
          <cell r="C138" t="str">
            <v>F-11</v>
          </cell>
          <cell r="D138">
            <v>53011</v>
          </cell>
          <cell r="E138" t="str">
            <v>フロンティア芝浦</v>
          </cell>
          <cell r="F138">
            <v>0</v>
          </cell>
          <cell r="G138">
            <v>1401</v>
          </cell>
          <cell r="I138" t="str">
            <v>東京都</v>
          </cell>
          <cell r="J138" t="str">
            <v>都心主要5区</v>
          </cell>
          <cell r="Q138">
            <v>62.9</v>
          </cell>
          <cell r="R138">
            <v>19.03</v>
          </cell>
          <cell r="S138" t="str">
            <v>1R</v>
          </cell>
          <cell r="U138" t="str">
            <v>住居</v>
          </cell>
          <cell r="V138" t="str">
            <v>Family</v>
          </cell>
          <cell r="X138">
            <v>1</v>
          </cell>
          <cell r="Y138" t="str">
            <v/>
          </cell>
          <cell r="Z138">
            <v>1</v>
          </cell>
          <cell r="AA138" t="str">
            <v/>
          </cell>
          <cell r="AB138" t="str">
            <v/>
          </cell>
          <cell r="AC138" t="str">
            <v/>
          </cell>
          <cell r="AD138" t="str">
            <v/>
          </cell>
          <cell r="AE138" t="str">
            <v/>
          </cell>
          <cell r="AG138">
            <v>38257</v>
          </cell>
          <cell r="AI138">
            <v>38257</v>
          </cell>
          <cell r="AJ138">
            <v>38986</v>
          </cell>
          <cell r="AK138" t="str">
            <v>清水建設㈱</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404000</v>
          </cell>
          <cell r="CJ138" t="str">
            <v>入居者：原田和貴</v>
          </cell>
          <cell r="CL138" t="str">
            <v/>
          </cell>
          <cell r="CM138">
            <v>38257</v>
          </cell>
          <cell r="CN138" t="str">
            <v>有</v>
          </cell>
          <cell r="CO138">
            <v>38257</v>
          </cell>
          <cell r="CP138">
            <v>38256</v>
          </cell>
          <cell r="CQ138">
            <v>4</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K138" t="str">
            <v>OK</v>
          </cell>
          <cell r="DL138" t="str">
            <v>OK</v>
          </cell>
          <cell r="DM138" t="str">
            <v>OK</v>
          </cell>
          <cell r="DN138" t="str">
            <v>OK</v>
          </cell>
          <cell r="DO138" t="str">
            <v>OK</v>
          </cell>
          <cell r="DP138" t="str">
            <v>OK</v>
          </cell>
          <cell r="DR138" t="str">
            <v>OK</v>
          </cell>
          <cell r="DS138" t="str">
            <v>OK</v>
          </cell>
          <cell r="DU138" t="str">
            <v>OK</v>
          </cell>
          <cell r="DV138" t="str">
            <v>OK</v>
          </cell>
          <cell r="DW138" t="str">
            <v>OK</v>
          </cell>
          <cell r="DX138" t="str">
            <v>OK</v>
          </cell>
          <cell r="DZ138" t="str">
            <v>OK</v>
          </cell>
          <cell r="EA138" t="str">
            <v>OK</v>
          </cell>
          <cell r="EC138">
            <v>38257</v>
          </cell>
          <cell r="ED138">
            <v>38260</v>
          </cell>
          <cell r="EE138">
            <v>4</v>
          </cell>
          <cell r="EF138">
            <v>4</v>
          </cell>
          <cell r="EG138">
            <v>0</v>
          </cell>
          <cell r="EH138">
            <v>0</v>
          </cell>
          <cell r="EI138">
            <v>0</v>
          </cell>
          <cell r="EJ138">
            <v>0</v>
          </cell>
          <cell r="EK138">
            <v>0</v>
          </cell>
          <cell r="EL138">
            <v>0</v>
          </cell>
          <cell r="EM138">
            <v>0</v>
          </cell>
          <cell r="EN138" t="str">
            <v/>
          </cell>
          <cell r="EO138" t="str">
            <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row>
        <row r="139">
          <cell r="A139">
            <v>4763</v>
          </cell>
          <cell r="B139">
            <v>56</v>
          </cell>
          <cell r="C139" t="str">
            <v>F-11</v>
          </cell>
          <cell r="D139">
            <v>53011</v>
          </cell>
          <cell r="E139" t="str">
            <v>フロンティア芝浦</v>
          </cell>
          <cell r="F139">
            <v>0</v>
          </cell>
          <cell r="G139">
            <v>1402</v>
          </cell>
          <cell r="I139" t="str">
            <v>東京都</v>
          </cell>
          <cell r="J139" t="str">
            <v>都心主要5区</v>
          </cell>
          <cell r="Q139">
            <v>52.37</v>
          </cell>
          <cell r="R139">
            <v>15.84</v>
          </cell>
          <cell r="S139" t="str">
            <v>1R</v>
          </cell>
          <cell r="U139" t="str">
            <v>住居</v>
          </cell>
          <cell r="V139" t="str">
            <v>Family</v>
          </cell>
          <cell r="X139">
            <v>1</v>
          </cell>
          <cell r="Y139" t="str">
            <v/>
          </cell>
          <cell r="Z139">
            <v>1</v>
          </cell>
          <cell r="AA139" t="str">
            <v/>
          </cell>
          <cell r="AB139" t="str">
            <v/>
          </cell>
          <cell r="AC139" t="str">
            <v/>
          </cell>
          <cell r="AD139" t="str">
            <v/>
          </cell>
          <cell r="AE139" t="str">
            <v/>
          </cell>
          <cell r="AG139">
            <v>36192</v>
          </cell>
          <cell r="AI139">
            <v>37653</v>
          </cell>
          <cell r="AJ139">
            <v>38383</v>
          </cell>
          <cell r="AK139" t="str">
            <v>藤原　達彦</v>
          </cell>
          <cell r="AN139">
            <v>186000</v>
          </cell>
          <cell r="BF139">
            <v>186000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372000</v>
          </cell>
          <cell r="CG139">
            <v>372000</v>
          </cell>
          <cell r="CL139" t="str">
            <v/>
          </cell>
          <cell r="CM139">
            <v>38257</v>
          </cell>
          <cell r="CN139" t="str">
            <v>有</v>
          </cell>
          <cell r="CO139">
            <v>38231</v>
          </cell>
          <cell r="CP139">
            <v>38256</v>
          </cell>
          <cell r="CQ139">
            <v>30</v>
          </cell>
          <cell r="CR139">
            <v>26</v>
          </cell>
          <cell r="CS139">
            <v>161200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K139" t="str">
            <v>OK</v>
          </cell>
          <cell r="DL139" t="str">
            <v>OK</v>
          </cell>
          <cell r="DM139" t="str">
            <v>OK</v>
          </cell>
          <cell r="DN139" t="str">
            <v>OK</v>
          </cell>
          <cell r="DO139" t="str">
            <v>OK</v>
          </cell>
          <cell r="DP139" t="str">
            <v>OK</v>
          </cell>
          <cell r="DR139" t="str">
            <v>OK</v>
          </cell>
          <cell r="DS139" t="str">
            <v>OK</v>
          </cell>
          <cell r="DU139" t="str">
            <v>OK</v>
          </cell>
          <cell r="DV139" t="str">
            <v>OK</v>
          </cell>
          <cell r="DW139" t="str">
            <v>OK</v>
          </cell>
          <cell r="DX139" t="str">
            <v>OK</v>
          </cell>
          <cell r="DZ139" t="str">
            <v>OK</v>
          </cell>
          <cell r="EA139" t="str">
            <v>OK</v>
          </cell>
          <cell r="EC139">
            <v>38257</v>
          </cell>
          <cell r="ED139">
            <v>38260</v>
          </cell>
          <cell r="EE139">
            <v>30</v>
          </cell>
          <cell r="EF139">
            <v>4</v>
          </cell>
          <cell r="EG139">
            <v>24800</v>
          </cell>
          <cell r="EH139">
            <v>0</v>
          </cell>
          <cell r="EI139">
            <v>0</v>
          </cell>
          <cell r="EJ139">
            <v>0</v>
          </cell>
          <cell r="EK139">
            <v>0</v>
          </cell>
          <cell r="EL139">
            <v>0</v>
          </cell>
          <cell r="EM139">
            <v>0</v>
          </cell>
          <cell r="EN139" t="str">
            <v/>
          </cell>
          <cell r="EO139" t="str">
            <v/>
          </cell>
          <cell r="EP139">
            <v>0</v>
          </cell>
          <cell r="EQ139">
            <v>0</v>
          </cell>
          <cell r="ER139">
            <v>0</v>
          </cell>
          <cell r="ES139">
            <v>0</v>
          </cell>
          <cell r="ET139">
            <v>0</v>
          </cell>
          <cell r="EU139">
            <v>0</v>
          </cell>
          <cell r="EV139">
            <v>0</v>
          </cell>
          <cell r="EW139">
            <v>0</v>
          </cell>
          <cell r="EX139">
            <v>24800</v>
          </cell>
          <cell r="EY139">
            <v>0</v>
          </cell>
          <cell r="EZ139">
            <v>186000</v>
          </cell>
          <cell r="FA139">
            <v>0</v>
          </cell>
          <cell r="FB139">
            <v>186000</v>
          </cell>
        </row>
        <row r="140">
          <cell r="A140">
            <v>4764</v>
          </cell>
          <cell r="B140">
            <v>56</v>
          </cell>
          <cell r="C140" t="str">
            <v>F-11</v>
          </cell>
          <cell r="D140">
            <v>53011</v>
          </cell>
          <cell r="E140" t="str">
            <v>フロンティア芝浦</v>
          </cell>
          <cell r="F140">
            <v>0</v>
          </cell>
          <cell r="G140">
            <v>1403</v>
          </cell>
          <cell r="I140" t="str">
            <v>東京都</v>
          </cell>
          <cell r="J140" t="str">
            <v>都心主要5区</v>
          </cell>
          <cell r="Q140">
            <v>61.6</v>
          </cell>
          <cell r="R140">
            <v>18.63</v>
          </cell>
          <cell r="S140" t="str">
            <v>1DK</v>
          </cell>
          <cell r="U140" t="str">
            <v>住居</v>
          </cell>
          <cell r="V140" t="str">
            <v>Family</v>
          </cell>
          <cell r="X140">
            <v>1</v>
          </cell>
          <cell r="Y140" t="str">
            <v/>
          </cell>
          <cell r="Z140">
            <v>1</v>
          </cell>
          <cell r="AA140" t="str">
            <v/>
          </cell>
          <cell r="AB140" t="str">
            <v/>
          </cell>
          <cell r="AC140" t="str">
            <v/>
          </cell>
          <cell r="AD140" t="str">
            <v/>
          </cell>
          <cell r="AE140" t="str">
            <v/>
          </cell>
          <cell r="AG140">
            <v>38257</v>
          </cell>
          <cell r="AI140">
            <v>38257</v>
          </cell>
          <cell r="AJ140">
            <v>38986</v>
          </cell>
          <cell r="AK140" t="str">
            <v>清水建設㈱</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378000</v>
          </cell>
          <cell r="CJ140" t="str">
            <v>入居者：遠藤裕人</v>
          </cell>
          <cell r="CL140" t="str">
            <v/>
          </cell>
          <cell r="CM140">
            <v>38257</v>
          </cell>
          <cell r="CN140" t="str">
            <v>有</v>
          </cell>
          <cell r="CO140">
            <v>38257</v>
          </cell>
          <cell r="CP140">
            <v>38256</v>
          </cell>
          <cell r="CQ140">
            <v>4</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K140" t="str">
            <v>OK</v>
          </cell>
          <cell r="DL140" t="str">
            <v>OK</v>
          </cell>
          <cell r="DM140" t="str">
            <v>OK</v>
          </cell>
          <cell r="DN140" t="str">
            <v>OK</v>
          </cell>
          <cell r="DO140" t="str">
            <v>OK</v>
          </cell>
          <cell r="DP140" t="str">
            <v>OK</v>
          </cell>
          <cell r="DR140" t="str">
            <v>OK</v>
          </cell>
          <cell r="DS140" t="str">
            <v>OK</v>
          </cell>
          <cell r="DU140" t="str">
            <v>OK</v>
          </cell>
          <cell r="DV140" t="str">
            <v>OK</v>
          </cell>
          <cell r="DW140" t="str">
            <v>OK</v>
          </cell>
          <cell r="DX140" t="str">
            <v>OK</v>
          </cell>
          <cell r="DZ140" t="str">
            <v>OK</v>
          </cell>
          <cell r="EA140" t="str">
            <v>OK</v>
          </cell>
          <cell r="EC140">
            <v>38257</v>
          </cell>
          <cell r="ED140">
            <v>38260</v>
          </cell>
          <cell r="EE140">
            <v>4</v>
          </cell>
          <cell r="EF140">
            <v>4</v>
          </cell>
          <cell r="EG140">
            <v>0</v>
          </cell>
          <cell r="EH140">
            <v>0</v>
          </cell>
          <cell r="EI140">
            <v>0</v>
          </cell>
          <cell r="EJ140">
            <v>0</v>
          </cell>
          <cell r="EK140">
            <v>0</v>
          </cell>
          <cell r="EL140">
            <v>0</v>
          </cell>
          <cell r="EM140">
            <v>0</v>
          </cell>
          <cell r="EN140" t="str">
            <v/>
          </cell>
          <cell r="EO140" t="str">
            <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row>
        <row r="141">
          <cell r="A141">
            <v>4765</v>
          </cell>
          <cell r="B141">
            <v>56</v>
          </cell>
          <cell r="C141" t="str">
            <v>F-11</v>
          </cell>
          <cell r="D141">
            <v>53011</v>
          </cell>
          <cell r="E141" t="str">
            <v>フロンティア芝浦</v>
          </cell>
          <cell r="F141">
            <v>0</v>
          </cell>
          <cell r="G141">
            <v>1404</v>
          </cell>
          <cell r="I141" t="str">
            <v>東京都</v>
          </cell>
          <cell r="J141" t="str">
            <v>都心主要5区</v>
          </cell>
          <cell r="Q141">
            <v>53.06</v>
          </cell>
          <cell r="R141">
            <v>16.05</v>
          </cell>
          <cell r="S141" t="str">
            <v>1DK</v>
          </cell>
          <cell r="U141" t="str">
            <v>住居</v>
          </cell>
          <cell r="V141" t="str">
            <v>Family</v>
          </cell>
          <cell r="X141">
            <v>1</v>
          </cell>
          <cell r="Y141" t="str">
            <v/>
          </cell>
          <cell r="Z141">
            <v>1</v>
          </cell>
          <cell r="AA141" t="str">
            <v/>
          </cell>
          <cell r="AB141" t="str">
            <v/>
          </cell>
          <cell r="AC141" t="str">
            <v/>
          </cell>
          <cell r="AD141" t="str">
            <v/>
          </cell>
          <cell r="AE141" t="str">
            <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CL141" t="str">
            <v/>
          </cell>
          <cell r="CM141">
            <v>38257</v>
          </cell>
          <cell r="CN141" t="str">
            <v>有</v>
          </cell>
          <cell r="CO141">
            <v>38231</v>
          </cell>
          <cell r="CP141">
            <v>38256</v>
          </cell>
          <cell r="CQ141">
            <v>30</v>
          </cell>
          <cell r="CR141">
            <v>26</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K141" t="str">
            <v>OK</v>
          </cell>
          <cell r="DL141" t="str">
            <v>OK</v>
          </cell>
          <cell r="DM141" t="str">
            <v>OK</v>
          </cell>
          <cell r="DN141" t="str">
            <v>OK</v>
          </cell>
          <cell r="DO141" t="str">
            <v>OK</v>
          </cell>
          <cell r="DP141" t="str">
            <v>OK</v>
          </cell>
          <cell r="DR141" t="str">
            <v>OK</v>
          </cell>
          <cell r="DS141" t="str">
            <v>OK</v>
          </cell>
          <cell r="DU141" t="str">
            <v>OK</v>
          </cell>
          <cell r="DV141" t="str">
            <v>OK</v>
          </cell>
          <cell r="DW141" t="str">
            <v>OK</v>
          </cell>
          <cell r="DX141" t="str">
            <v>OK</v>
          </cell>
          <cell r="DZ141" t="str">
            <v>OK</v>
          </cell>
          <cell r="EA141" t="str">
            <v>OK</v>
          </cell>
          <cell r="EC141">
            <v>38257</v>
          </cell>
          <cell r="ED141">
            <v>38260</v>
          </cell>
          <cell r="EE141">
            <v>30</v>
          </cell>
          <cell r="EF141">
            <v>4</v>
          </cell>
          <cell r="EG141">
            <v>0</v>
          </cell>
          <cell r="EH141">
            <v>0</v>
          </cell>
          <cell r="EI141">
            <v>0</v>
          </cell>
          <cell r="EJ141">
            <v>0</v>
          </cell>
          <cell r="EK141">
            <v>0</v>
          </cell>
          <cell r="EL141">
            <v>0</v>
          </cell>
          <cell r="EM141">
            <v>0</v>
          </cell>
          <cell r="EN141" t="str">
            <v/>
          </cell>
          <cell r="EO141" t="str">
            <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row>
        <row r="142">
          <cell r="A142">
            <v>4766</v>
          </cell>
          <cell r="B142">
            <v>56</v>
          </cell>
          <cell r="C142" t="str">
            <v>F-11</v>
          </cell>
          <cell r="D142">
            <v>53011</v>
          </cell>
          <cell r="E142" t="str">
            <v>フロンティア芝浦</v>
          </cell>
          <cell r="F142">
            <v>0</v>
          </cell>
          <cell r="G142">
            <v>1405</v>
          </cell>
          <cell r="I142" t="str">
            <v>東京都</v>
          </cell>
          <cell r="J142" t="str">
            <v>都心主要5区</v>
          </cell>
          <cell r="Q142">
            <v>52.37</v>
          </cell>
          <cell r="R142">
            <v>15.84</v>
          </cell>
          <cell r="S142" t="str">
            <v>1DK</v>
          </cell>
          <cell r="U142" t="str">
            <v>住居</v>
          </cell>
          <cell r="V142" t="str">
            <v>Family</v>
          </cell>
          <cell r="X142">
            <v>1</v>
          </cell>
          <cell r="Y142" t="str">
            <v/>
          </cell>
          <cell r="Z142">
            <v>1</v>
          </cell>
          <cell r="AA142" t="str">
            <v/>
          </cell>
          <cell r="AB142" t="str">
            <v/>
          </cell>
          <cell r="AC142" t="str">
            <v/>
          </cell>
          <cell r="AD142" t="str">
            <v/>
          </cell>
          <cell r="AE142" t="str">
            <v/>
          </cell>
          <cell r="AG142">
            <v>35385</v>
          </cell>
          <cell r="AI142">
            <v>37591</v>
          </cell>
          <cell r="AJ142">
            <v>38321</v>
          </cell>
          <cell r="AK142" t="str">
            <v>資生堂ﾌｧｲﾝﾄｲﾚﾀﾘｰ㈱</v>
          </cell>
          <cell r="AN142">
            <v>183000</v>
          </cell>
          <cell r="BF142">
            <v>183000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366000</v>
          </cell>
          <cell r="CG142">
            <v>366000</v>
          </cell>
          <cell r="CL142" t="str">
            <v/>
          </cell>
          <cell r="CM142">
            <v>38257</v>
          </cell>
          <cell r="CN142" t="str">
            <v>有</v>
          </cell>
          <cell r="CO142">
            <v>38231</v>
          </cell>
          <cell r="CP142">
            <v>38256</v>
          </cell>
          <cell r="CQ142">
            <v>30</v>
          </cell>
          <cell r="CR142">
            <v>26</v>
          </cell>
          <cell r="CS142">
            <v>158600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K142" t="str">
            <v>OK</v>
          </cell>
          <cell r="DL142" t="str">
            <v>OK</v>
          </cell>
          <cell r="DM142" t="str">
            <v>OK</v>
          </cell>
          <cell r="DN142" t="str">
            <v>OK</v>
          </cell>
          <cell r="DO142" t="str">
            <v>OK</v>
          </cell>
          <cell r="DP142" t="str">
            <v>OK</v>
          </cell>
          <cell r="DR142" t="str">
            <v>OK</v>
          </cell>
          <cell r="DS142" t="str">
            <v>OK</v>
          </cell>
          <cell r="DU142" t="str">
            <v>OK</v>
          </cell>
          <cell r="DV142" t="str">
            <v>OK</v>
          </cell>
          <cell r="DW142" t="str">
            <v>OK</v>
          </cell>
          <cell r="DX142" t="str">
            <v>OK</v>
          </cell>
          <cell r="DZ142" t="str">
            <v>OK</v>
          </cell>
          <cell r="EA142" t="str">
            <v>OK</v>
          </cell>
          <cell r="EC142">
            <v>38257</v>
          </cell>
          <cell r="ED142">
            <v>38260</v>
          </cell>
          <cell r="EE142">
            <v>30</v>
          </cell>
          <cell r="EF142">
            <v>4</v>
          </cell>
          <cell r="EG142">
            <v>24400</v>
          </cell>
          <cell r="EH142">
            <v>0</v>
          </cell>
          <cell r="EI142">
            <v>0</v>
          </cell>
          <cell r="EJ142">
            <v>0</v>
          </cell>
          <cell r="EK142">
            <v>0</v>
          </cell>
          <cell r="EL142">
            <v>0</v>
          </cell>
          <cell r="EM142">
            <v>0</v>
          </cell>
          <cell r="EN142" t="str">
            <v/>
          </cell>
          <cell r="EO142" t="str">
            <v/>
          </cell>
          <cell r="EP142">
            <v>0</v>
          </cell>
          <cell r="EQ142">
            <v>0</v>
          </cell>
          <cell r="ER142">
            <v>0</v>
          </cell>
          <cell r="ES142">
            <v>0</v>
          </cell>
          <cell r="ET142">
            <v>0</v>
          </cell>
          <cell r="EU142">
            <v>0</v>
          </cell>
          <cell r="EV142">
            <v>0</v>
          </cell>
          <cell r="EW142">
            <v>0</v>
          </cell>
          <cell r="EX142">
            <v>24400</v>
          </cell>
          <cell r="EY142">
            <v>0</v>
          </cell>
          <cell r="EZ142">
            <v>183000</v>
          </cell>
          <cell r="FA142">
            <v>0</v>
          </cell>
          <cell r="FB142">
            <v>183000</v>
          </cell>
        </row>
        <row r="143">
          <cell r="A143">
            <v>4767</v>
          </cell>
          <cell r="B143">
            <v>56</v>
          </cell>
          <cell r="C143" t="str">
            <v>F-11</v>
          </cell>
          <cell r="D143">
            <v>53011</v>
          </cell>
          <cell r="E143" t="str">
            <v>フロンティア芝浦</v>
          </cell>
          <cell r="F143">
            <v>0</v>
          </cell>
          <cell r="G143">
            <v>1406</v>
          </cell>
          <cell r="I143" t="str">
            <v>東京都</v>
          </cell>
          <cell r="J143" t="str">
            <v>都心主要5区</v>
          </cell>
          <cell r="Q143">
            <v>52.37</v>
          </cell>
          <cell r="R143">
            <v>15.84</v>
          </cell>
          <cell r="S143" t="str">
            <v>2DK</v>
          </cell>
          <cell r="U143" t="str">
            <v>住居</v>
          </cell>
          <cell r="V143" t="str">
            <v>Family</v>
          </cell>
          <cell r="X143">
            <v>1</v>
          </cell>
          <cell r="Y143" t="str">
            <v/>
          </cell>
          <cell r="Z143">
            <v>1</v>
          </cell>
          <cell r="AA143" t="str">
            <v/>
          </cell>
          <cell r="AB143" t="str">
            <v/>
          </cell>
          <cell r="AC143" t="str">
            <v/>
          </cell>
          <cell r="AD143" t="str">
            <v/>
          </cell>
          <cell r="AE143" t="str">
            <v/>
          </cell>
          <cell r="AG143">
            <v>38108</v>
          </cell>
          <cell r="AI143">
            <v>38108</v>
          </cell>
          <cell r="AJ143">
            <v>38837</v>
          </cell>
          <cell r="AK143" t="str">
            <v>昭光通商㈱</v>
          </cell>
          <cell r="AN143">
            <v>185000</v>
          </cell>
          <cell r="BF143">
            <v>185000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370000</v>
          </cell>
          <cell r="CG143">
            <v>370000</v>
          </cell>
          <cell r="CL143" t="str">
            <v/>
          </cell>
          <cell r="CM143">
            <v>38257</v>
          </cell>
          <cell r="CN143" t="str">
            <v>有</v>
          </cell>
          <cell r="CO143">
            <v>38231</v>
          </cell>
          <cell r="CP143">
            <v>38256</v>
          </cell>
          <cell r="CQ143">
            <v>30</v>
          </cell>
          <cell r="CR143">
            <v>26</v>
          </cell>
          <cell r="CS143">
            <v>160333</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K143" t="str">
            <v>OK</v>
          </cell>
          <cell r="DL143" t="str">
            <v>OK</v>
          </cell>
          <cell r="DM143" t="str">
            <v>OK</v>
          </cell>
          <cell r="DN143" t="str">
            <v>OK</v>
          </cell>
          <cell r="DO143" t="str">
            <v>OK</v>
          </cell>
          <cell r="DP143" t="str">
            <v>OK</v>
          </cell>
          <cell r="DR143" t="str">
            <v>OK</v>
          </cell>
          <cell r="DS143" t="str">
            <v>OK</v>
          </cell>
          <cell r="DU143" t="str">
            <v>OK</v>
          </cell>
          <cell r="DV143" t="str">
            <v>OK</v>
          </cell>
          <cell r="DW143" t="str">
            <v>OK</v>
          </cell>
          <cell r="DX143" t="str">
            <v>OK</v>
          </cell>
          <cell r="DZ143" t="str">
            <v>OK</v>
          </cell>
          <cell r="EA143" t="str">
            <v>OK</v>
          </cell>
          <cell r="EC143">
            <v>38257</v>
          </cell>
          <cell r="ED143">
            <v>38260</v>
          </cell>
          <cell r="EE143">
            <v>30</v>
          </cell>
          <cell r="EF143">
            <v>4</v>
          </cell>
          <cell r="EG143">
            <v>24667</v>
          </cell>
          <cell r="EH143">
            <v>0</v>
          </cell>
          <cell r="EI143">
            <v>0</v>
          </cell>
          <cell r="EJ143">
            <v>0</v>
          </cell>
          <cell r="EK143">
            <v>0</v>
          </cell>
          <cell r="EL143">
            <v>0</v>
          </cell>
          <cell r="EM143">
            <v>0</v>
          </cell>
          <cell r="EN143" t="str">
            <v/>
          </cell>
          <cell r="EO143" t="str">
            <v/>
          </cell>
          <cell r="EP143">
            <v>0</v>
          </cell>
          <cell r="EQ143">
            <v>0</v>
          </cell>
          <cell r="ER143">
            <v>0</v>
          </cell>
          <cell r="ES143">
            <v>0</v>
          </cell>
          <cell r="ET143">
            <v>0</v>
          </cell>
          <cell r="EU143">
            <v>0</v>
          </cell>
          <cell r="EV143">
            <v>0</v>
          </cell>
          <cell r="EW143">
            <v>0</v>
          </cell>
          <cell r="EX143">
            <v>24667</v>
          </cell>
          <cell r="EY143">
            <v>0</v>
          </cell>
          <cell r="EZ143">
            <v>185000</v>
          </cell>
          <cell r="FA143">
            <v>0</v>
          </cell>
          <cell r="FB143">
            <v>185000</v>
          </cell>
        </row>
        <row r="144">
          <cell r="A144">
            <v>4768</v>
          </cell>
          <cell r="B144">
            <v>56</v>
          </cell>
          <cell r="C144" t="str">
            <v>F-11</v>
          </cell>
          <cell r="D144">
            <v>53011</v>
          </cell>
          <cell r="E144" t="str">
            <v>フロンティア芝浦</v>
          </cell>
          <cell r="F144">
            <v>0</v>
          </cell>
          <cell r="G144">
            <v>1407</v>
          </cell>
          <cell r="I144" t="str">
            <v>東京都</v>
          </cell>
          <cell r="J144" t="str">
            <v>都心主要5区</v>
          </cell>
          <cell r="Q144">
            <v>52.37</v>
          </cell>
          <cell r="R144">
            <v>15.84</v>
          </cell>
          <cell r="S144" t="str">
            <v>1DK</v>
          </cell>
          <cell r="U144" t="str">
            <v>住居</v>
          </cell>
          <cell r="V144" t="str">
            <v>Family</v>
          </cell>
          <cell r="X144">
            <v>1</v>
          </cell>
          <cell r="Y144" t="str">
            <v/>
          </cell>
          <cell r="Z144">
            <v>1</v>
          </cell>
          <cell r="AA144" t="str">
            <v/>
          </cell>
          <cell r="AB144" t="str">
            <v/>
          </cell>
          <cell r="AC144" t="str">
            <v/>
          </cell>
          <cell r="AD144" t="str">
            <v/>
          </cell>
          <cell r="AE144" t="str">
            <v/>
          </cell>
          <cell r="AG144">
            <v>34751</v>
          </cell>
          <cell r="AI144">
            <v>37681</v>
          </cell>
          <cell r="AJ144">
            <v>38411</v>
          </cell>
          <cell r="AK144" t="str">
            <v>大成工業㈱</v>
          </cell>
          <cell r="AN144">
            <v>189000</v>
          </cell>
          <cell r="BF144">
            <v>189000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378000</v>
          </cell>
          <cell r="CG144">
            <v>378000</v>
          </cell>
          <cell r="CL144" t="str">
            <v/>
          </cell>
          <cell r="CM144">
            <v>38257</v>
          </cell>
          <cell r="CN144" t="str">
            <v>有</v>
          </cell>
          <cell r="CO144">
            <v>38231</v>
          </cell>
          <cell r="CP144">
            <v>38256</v>
          </cell>
          <cell r="CQ144">
            <v>30</v>
          </cell>
          <cell r="CR144">
            <v>26</v>
          </cell>
          <cell r="CS144">
            <v>163800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K144" t="str">
            <v>OK</v>
          </cell>
          <cell r="DL144" t="str">
            <v>OK</v>
          </cell>
          <cell r="DM144" t="str">
            <v>OK</v>
          </cell>
          <cell r="DN144" t="str">
            <v>OK</v>
          </cell>
          <cell r="DO144" t="str">
            <v>OK</v>
          </cell>
          <cell r="DP144" t="str">
            <v>OK</v>
          </cell>
          <cell r="DR144" t="str">
            <v>OK</v>
          </cell>
          <cell r="DS144" t="str">
            <v>OK</v>
          </cell>
          <cell r="DU144" t="str">
            <v>OK</v>
          </cell>
          <cell r="DV144" t="str">
            <v>OK</v>
          </cell>
          <cell r="DW144" t="str">
            <v>OK</v>
          </cell>
          <cell r="DX144" t="str">
            <v>OK</v>
          </cell>
          <cell r="DZ144" t="str">
            <v>OK</v>
          </cell>
          <cell r="EA144" t="str">
            <v>OK</v>
          </cell>
          <cell r="EC144">
            <v>38257</v>
          </cell>
          <cell r="ED144">
            <v>38260</v>
          </cell>
          <cell r="EE144">
            <v>30</v>
          </cell>
          <cell r="EF144">
            <v>4</v>
          </cell>
          <cell r="EG144">
            <v>25200</v>
          </cell>
          <cell r="EH144">
            <v>0</v>
          </cell>
          <cell r="EI144">
            <v>0</v>
          </cell>
          <cell r="EJ144">
            <v>0</v>
          </cell>
          <cell r="EK144">
            <v>0</v>
          </cell>
          <cell r="EL144">
            <v>0</v>
          </cell>
          <cell r="EM144">
            <v>0</v>
          </cell>
          <cell r="EN144" t="str">
            <v/>
          </cell>
          <cell r="EO144" t="str">
            <v/>
          </cell>
          <cell r="EP144">
            <v>0</v>
          </cell>
          <cell r="EQ144">
            <v>0</v>
          </cell>
          <cell r="ER144">
            <v>0</v>
          </cell>
          <cell r="ES144">
            <v>0</v>
          </cell>
          <cell r="ET144">
            <v>0</v>
          </cell>
          <cell r="EU144">
            <v>0</v>
          </cell>
          <cell r="EV144">
            <v>0</v>
          </cell>
          <cell r="EW144">
            <v>0</v>
          </cell>
          <cell r="EX144">
            <v>25200</v>
          </cell>
          <cell r="EY144">
            <v>0</v>
          </cell>
          <cell r="EZ144">
            <v>189000</v>
          </cell>
          <cell r="FA144">
            <v>0</v>
          </cell>
          <cell r="FB144">
            <v>189000</v>
          </cell>
        </row>
        <row r="145">
          <cell r="A145">
            <v>4769</v>
          </cell>
          <cell r="B145">
            <v>56</v>
          </cell>
          <cell r="C145" t="str">
            <v>F-11</v>
          </cell>
          <cell r="D145">
            <v>53011</v>
          </cell>
          <cell r="E145" t="str">
            <v>フロンティア芝浦</v>
          </cell>
          <cell r="F145">
            <v>0</v>
          </cell>
          <cell r="G145">
            <v>1408</v>
          </cell>
          <cell r="I145" t="str">
            <v>東京都</v>
          </cell>
          <cell r="J145" t="str">
            <v>都心主要5区</v>
          </cell>
          <cell r="Q145">
            <v>52.37</v>
          </cell>
          <cell r="R145">
            <v>15.84</v>
          </cell>
          <cell r="S145" t="str">
            <v>1DK</v>
          </cell>
          <cell r="U145" t="str">
            <v>住居</v>
          </cell>
          <cell r="V145" t="str">
            <v>Family</v>
          </cell>
          <cell r="X145">
            <v>1</v>
          </cell>
          <cell r="Y145" t="str">
            <v/>
          </cell>
          <cell r="Z145">
            <v>1</v>
          </cell>
          <cell r="AA145" t="str">
            <v/>
          </cell>
          <cell r="AB145" t="str">
            <v/>
          </cell>
          <cell r="AC145" t="str">
            <v/>
          </cell>
          <cell r="AD145" t="str">
            <v/>
          </cell>
          <cell r="AE145" t="str">
            <v/>
          </cell>
          <cell r="AG145">
            <v>34121</v>
          </cell>
          <cell r="AI145">
            <v>37773</v>
          </cell>
          <cell r="AJ145">
            <v>41029</v>
          </cell>
          <cell r="AK145" t="str">
            <v>東京都港区</v>
          </cell>
          <cell r="AN145">
            <v>174000</v>
          </cell>
          <cell r="BF145">
            <v>174000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CL145" t="str">
            <v/>
          </cell>
          <cell r="CM145">
            <v>38257</v>
          </cell>
          <cell r="CN145" t="str">
            <v>有</v>
          </cell>
          <cell r="CO145">
            <v>38231</v>
          </cell>
          <cell r="CP145">
            <v>38256</v>
          </cell>
          <cell r="CQ145">
            <v>30</v>
          </cell>
          <cell r="CR145">
            <v>26</v>
          </cell>
          <cell r="CS145">
            <v>150800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K145" t="str">
            <v>OK</v>
          </cell>
          <cell r="DL145" t="str">
            <v>OK</v>
          </cell>
          <cell r="DM145" t="str">
            <v>OK</v>
          </cell>
          <cell r="DN145" t="str">
            <v>OK</v>
          </cell>
          <cell r="DO145" t="str">
            <v>OK</v>
          </cell>
          <cell r="DP145" t="str">
            <v>OK</v>
          </cell>
          <cell r="DR145" t="str">
            <v>OK</v>
          </cell>
          <cell r="DS145" t="str">
            <v>OK</v>
          </cell>
          <cell r="DU145" t="str">
            <v>OK</v>
          </cell>
          <cell r="DV145" t="str">
            <v>OK</v>
          </cell>
          <cell r="DW145" t="str">
            <v>OK</v>
          </cell>
          <cell r="DX145" t="str">
            <v>OK</v>
          </cell>
          <cell r="DZ145" t="str">
            <v>OK</v>
          </cell>
          <cell r="EA145" t="str">
            <v>OK</v>
          </cell>
          <cell r="EC145">
            <v>38257</v>
          </cell>
          <cell r="ED145">
            <v>38260</v>
          </cell>
          <cell r="EE145">
            <v>30</v>
          </cell>
          <cell r="EF145">
            <v>4</v>
          </cell>
          <cell r="EG145">
            <v>23200</v>
          </cell>
          <cell r="EH145">
            <v>0</v>
          </cell>
          <cell r="EI145">
            <v>0</v>
          </cell>
          <cell r="EJ145">
            <v>0</v>
          </cell>
          <cell r="EK145">
            <v>0</v>
          </cell>
          <cell r="EL145">
            <v>0</v>
          </cell>
          <cell r="EM145">
            <v>0</v>
          </cell>
          <cell r="EN145" t="str">
            <v/>
          </cell>
          <cell r="EO145" t="str">
            <v/>
          </cell>
          <cell r="EP145">
            <v>0</v>
          </cell>
          <cell r="EQ145">
            <v>0</v>
          </cell>
          <cell r="ER145">
            <v>0</v>
          </cell>
          <cell r="ES145">
            <v>0</v>
          </cell>
          <cell r="ET145">
            <v>0</v>
          </cell>
          <cell r="EU145">
            <v>0</v>
          </cell>
          <cell r="EV145">
            <v>0</v>
          </cell>
          <cell r="EW145">
            <v>0</v>
          </cell>
          <cell r="EX145">
            <v>23200</v>
          </cell>
          <cell r="EY145">
            <v>0</v>
          </cell>
          <cell r="EZ145">
            <v>174000</v>
          </cell>
          <cell r="FA145">
            <v>0</v>
          </cell>
          <cell r="FB145">
            <v>174000</v>
          </cell>
        </row>
        <row r="146">
          <cell r="A146">
            <v>4770</v>
          </cell>
          <cell r="B146">
            <v>56</v>
          </cell>
          <cell r="C146" t="str">
            <v>F-11</v>
          </cell>
          <cell r="D146">
            <v>53011</v>
          </cell>
          <cell r="E146" t="str">
            <v>フロンティア芝浦</v>
          </cell>
          <cell r="F146">
            <v>0</v>
          </cell>
          <cell r="G146">
            <v>1409</v>
          </cell>
          <cell r="I146" t="str">
            <v>東京都</v>
          </cell>
          <cell r="J146" t="str">
            <v>都心主要5区</v>
          </cell>
          <cell r="Q146">
            <v>53.06</v>
          </cell>
          <cell r="R146">
            <v>16.05</v>
          </cell>
          <cell r="S146" t="str">
            <v>1DK</v>
          </cell>
          <cell r="U146" t="str">
            <v>住居</v>
          </cell>
          <cell r="V146" t="str">
            <v>Family</v>
          </cell>
          <cell r="X146">
            <v>1</v>
          </cell>
          <cell r="Y146" t="str">
            <v/>
          </cell>
          <cell r="Z146">
            <v>1</v>
          </cell>
          <cell r="AA146" t="str">
            <v/>
          </cell>
          <cell r="AB146" t="str">
            <v/>
          </cell>
          <cell r="AC146" t="str">
            <v/>
          </cell>
          <cell r="AD146" t="str">
            <v/>
          </cell>
          <cell r="AE146" t="str">
            <v/>
          </cell>
          <cell r="AG146">
            <v>38077</v>
          </cell>
          <cell r="AI146">
            <v>38077</v>
          </cell>
          <cell r="AJ146">
            <v>38807</v>
          </cell>
          <cell r="AK146" t="str">
            <v>犬尾　公厚</v>
          </cell>
          <cell r="AN146">
            <v>175000</v>
          </cell>
          <cell r="BF146">
            <v>175000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350000</v>
          </cell>
          <cell r="CG146" t="str">
            <v>-</v>
          </cell>
          <cell r="CL146" t="str">
            <v/>
          </cell>
          <cell r="CM146">
            <v>38257</v>
          </cell>
          <cell r="CN146" t="str">
            <v>有</v>
          </cell>
          <cell r="CO146">
            <v>38231</v>
          </cell>
          <cell r="CP146">
            <v>38256</v>
          </cell>
          <cell r="CQ146">
            <v>30</v>
          </cell>
          <cell r="CR146">
            <v>26</v>
          </cell>
          <cell r="CS146">
            <v>151667</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K146" t="str">
            <v>OK</v>
          </cell>
          <cell r="DL146" t="str">
            <v>OK</v>
          </cell>
          <cell r="DM146" t="str">
            <v>OK</v>
          </cell>
          <cell r="DN146" t="str">
            <v>OK</v>
          </cell>
          <cell r="DO146" t="str">
            <v>OK</v>
          </cell>
          <cell r="DP146" t="str">
            <v>OK</v>
          </cell>
          <cell r="DR146" t="str">
            <v>OK</v>
          </cell>
          <cell r="DS146" t="str">
            <v>OK</v>
          </cell>
          <cell r="DU146" t="str">
            <v>OK</v>
          </cell>
          <cell r="DV146" t="str">
            <v>OK</v>
          </cell>
          <cell r="DW146" t="str">
            <v>OK</v>
          </cell>
          <cell r="DX146" t="str">
            <v>OK</v>
          </cell>
          <cell r="DZ146" t="str">
            <v>OK</v>
          </cell>
          <cell r="EA146" t="str">
            <v>OK</v>
          </cell>
          <cell r="EC146">
            <v>38257</v>
          </cell>
          <cell r="ED146">
            <v>38260</v>
          </cell>
          <cell r="EE146">
            <v>30</v>
          </cell>
          <cell r="EF146">
            <v>4</v>
          </cell>
          <cell r="EG146">
            <v>23333</v>
          </cell>
          <cell r="EH146">
            <v>0</v>
          </cell>
          <cell r="EI146">
            <v>0</v>
          </cell>
          <cell r="EJ146">
            <v>0</v>
          </cell>
          <cell r="EK146">
            <v>0</v>
          </cell>
          <cell r="EL146">
            <v>0</v>
          </cell>
          <cell r="EM146">
            <v>0</v>
          </cell>
          <cell r="EN146" t="str">
            <v/>
          </cell>
          <cell r="EO146" t="str">
            <v/>
          </cell>
          <cell r="EP146">
            <v>0</v>
          </cell>
          <cell r="EQ146">
            <v>0</v>
          </cell>
          <cell r="ER146">
            <v>0</v>
          </cell>
          <cell r="ES146">
            <v>0</v>
          </cell>
          <cell r="ET146">
            <v>0</v>
          </cell>
          <cell r="EU146">
            <v>0</v>
          </cell>
          <cell r="EV146">
            <v>0</v>
          </cell>
          <cell r="EW146">
            <v>0</v>
          </cell>
          <cell r="EX146">
            <v>23333</v>
          </cell>
          <cell r="EY146">
            <v>0</v>
          </cell>
          <cell r="EZ146">
            <v>175000</v>
          </cell>
          <cell r="FA146">
            <v>0</v>
          </cell>
          <cell r="FB146">
            <v>175000</v>
          </cell>
        </row>
        <row r="147">
          <cell r="A147">
            <v>4771</v>
          </cell>
          <cell r="B147">
            <v>56</v>
          </cell>
          <cell r="C147" t="str">
            <v>F-11</v>
          </cell>
          <cell r="D147">
            <v>53011</v>
          </cell>
          <cell r="E147" t="str">
            <v>フロンティア芝浦</v>
          </cell>
          <cell r="F147">
            <v>0</v>
          </cell>
          <cell r="G147">
            <v>1410</v>
          </cell>
          <cell r="I147" t="str">
            <v>東京都</v>
          </cell>
          <cell r="J147" t="str">
            <v>都心主要5区</v>
          </cell>
          <cell r="Q147">
            <v>52.37</v>
          </cell>
          <cell r="R147">
            <v>15.84</v>
          </cell>
          <cell r="S147" t="str">
            <v>2DK</v>
          </cell>
          <cell r="U147" t="str">
            <v>住居</v>
          </cell>
          <cell r="V147" t="str">
            <v>Family</v>
          </cell>
          <cell r="X147">
            <v>1</v>
          </cell>
          <cell r="Y147" t="str">
            <v/>
          </cell>
          <cell r="Z147">
            <v>1</v>
          </cell>
          <cell r="AA147" t="str">
            <v/>
          </cell>
          <cell r="AB147" t="str">
            <v/>
          </cell>
          <cell r="AC147" t="str">
            <v/>
          </cell>
          <cell r="AD147" t="str">
            <v/>
          </cell>
          <cell r="AE147" t="str">
            <v/>
          </cell>
          <cell r="AG147">
            <v>37288</v>
          </cell>
          <cell r="AI147">
            <v>38018</v>
          </cell>
          <cell r="AJ147">
            <v>38748</v>
          </cell>
          <cell r="AK147" t="str">
            <v>山下　哲典</v>
          </cell>
          <cell r="AN147">
            <v>179000</v>
          </cell>
          <cell r="BF147">
            <v>179000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358000</v>
          </cell>
          <cell r="CG147">
            <v>358000</v>
          </cell>
          <cell r="CL147" t="str">
            <v/>
          </cell>
          <cell r="CM147">
            <v>38257</v>
          </cell>
          <cell r="CN147" t="str">
            <v>有</v>
          </cell>
          <cell r="CO147">
            <v>38231</v>
          </cell>
          <cell r="CP147">
            <v>38256</v>
          </cell>
          <cell r="CQ147">
            <v>30</v>
          </cell>
          <cell r="CR147">
            <v>26</v>
          </cell>
          <cell r="CS147">
            <v>155133</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K147" t="str">
            <v>OK</v>
          </cell>
          <cell r="DL147" t="str">
            <v>OK</v>
          </cell>
          <cell r="DM147" t="str">
            <v>OK</v>
          </cell>
          <cell r="DN147" t="str">
            <v>OK</v>
          </cell>
          <cell r="DO147" t="str">
            <v>OK</v>
          </cell>
          <cell r="DP147" t="str">
            <v>OK</v>
          </cell>
          <cell r="DR147" t="str">
            <v>OK</v>
          </cell>
          <cell r="DS147" t="str">
            <v>OK</v>
          </cell>
          <cell r="DU147" t="str">
            <v>OK</v>
          </cell>
          <cell r="DV147" t="str">
            <v>OK</v>
          </cell>
          <cell r="DW147" t="str">
            <v>OK</v>
          </cell>
          <cell r="DX147" t="str">
            <v>OK</v>
          </cell>
          <cell r="DZ147" t="str">
            <v>OK</v>
          </cell>
          <cell r="EA147" t="str">
            <v>OK</v>
          </cell>
          <cell r="EC147">
            <v>38257</v>
          </cell>
          <cell r="ED147">
            <v>38260</v>
          </cell>
          <cell r="EE147">
            <v>30</v>
          </cell>
          <cell r="EF147">
            <v>4</v>
          </cell>
          <cell r="EG147">
            <v>23867</v>
          </cell>
          <cell r="EH147">
            <v>0</v>
          </cell>
          <cell r="EI147">
            <v>0</v>
          </cell>
          <cell r="EJ147">
            <v>0</v>
          </cell>
          <cell r="EK147">
            <v>0</v>
          </cell>
          <cell r="EL147">
            <v>0</v>
          </cell>
          <cell r="EM147">
            <v>0</v>
          </cell>
          <cell r="EN147" t="str">
            <v/>
          </cell>
          <cell r="EO147" t="str">
            <v/>
          </cell>
          <cell r="EP147">
            <v>0</v>
          </cell>
          <cell r="EQ147">
            <v>0</v>
          </cell>
          <cell r="ER147">
            <v>0</v>
          </cell>
          <cell r="ES147">
            <v>0</v>
          </cell>
          <cell r="ET147">
            <v>0</v>
          </cell>
          <cell r="EU147">
            <v>0</v>
          </cell>
          <cell r="EV147">
            <v>0</v>
          </cell>
          <cell r="EW147">
            <v>0</v>
          </cell>
          <cell r="EX147">
            <v>23867</v>
          </cell>
          <cell r="EY147">
            <v>0</v>
          </cell>
          <cell r="EZ147">
            <v>179000</v>
          </cell>
          <cell r="FA147">
            <v>0</v>
          </cell>
          <cell r="FB147">
            <v>179000</v>
          </cell>
        </row>
        <row r="148">
          <cell r="A148">
            <v>4772</v>
          </cell>
          <cell r="B148">
            <v>56</v>
          </cell>
          <cell r="C148" t="str">
            <v>F-11</v>
          </cell>
          <cell r="D148">
            <v>53011</v>
          </cell>
          <cell r="E148" t="str">
            <v>フロンティア芝浦</v>
          </cell>
          <cell r="F148">
            <v>0</v>
          </cell>
          <cell r="G148">
            <v>1411</v>
          </cell>
          <cell r="I148" t="str">
            <v>東京都</v>
          </cell>
          <cell r="J148" t="str">
            <v>都心主要5区</v>
          </cell>
          <cell r="Q148">
            <v>62.9</v>
          </cell>
          <cell r="R148">
            <v>19.03</v>
          </cell>
          <cell r="S148" t="str">
            <v>1R</v>
          </cell>
          <cell r="U148" t="str">
            <v>住居</v>
          </cell>
          <cell r="V148" t="str">
            <v>Family</v>
          </cell>
          <cell r="X148">
            <v>1</v>
          </cell>
          <cell r="Y148" t="str">
            <v/>
          </cell>
          <cell r="Z148">
            <v>1</v>
          </cell>
          <cell r="AA148" t="str">
            <v/>
          </cell>
          <cell r="AB148" t="str">
            <v/>
          </cell>
          <cell r="AC148" t="str">
            <v/>
          </cell>
          <cell r="AD148" t="str">
            <v/>
          </cell>
          <cell r="AE148" t="str">
            <v/>
          </cell>
          <cell r="AG148">
            <v>38257</v>
          </cell>
          <cell r="AI148">
            <v>38257</v>
          </cell>
          <cell r="AJ148">
            <v>38986</v>
          </cell>
          <cell r="AK148" t="str">
            <v>清水建設㈱</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406000</v>
          </cell>
          <cell r="CJ148" t="str">
            <v>入居者：塚原雄太</v>
          </cell>
          <cell r="CL148" t="str">
            <v/>
          </cell>
          <cell r="CM148">
            <v>38257</v>
          </cell>
          <cell r="CN148" t="str">
            <v>有</v>
          </cell>
          <cell r="CO148">
            <v>38257</v>
          </cell>
          <cell r="CP148">
            <v>38256</v>
          </cell>
          <cell r="CQ148">
            <v>4</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K148" t="str">
            <v>OK</v>
          </cell>
          <cell r="DL148" t="str">
            <v>OK</v>
          </cell>
          <cell r="DM148" t="str">
            <v>OK</v>
          </cell>
          <cell r="DN148" t="str">
            <v>OK</v>
          </cell>
          <cell r="DO148" t="str">
            <v>OK</v>
          </cell>
          <cell r="DP148" t="str">
            <v>OK</v>
          </cell>
          <cell r="DR148" t="str">
            <v>OK</v>
          </cell>
          <cell r="DS148" t="str">
            <v>OK</v>
          </cell>
          <cell r="DU148" t="str">
            <v>OK</v>
          </cell>
          <cell r="DV148" t="str">
            <v>OK</v>
          </cell>
          <cell r="DW148" t="str">
            <v>OK</v>
          </cell>
          <cell r="DX148" t="str">
            <v>OK</v>
          </cell>
          <cell r="DZ148" t="str">
            <v>OK</v>
          </cell>
          <cell r="EA148" t="str">
            <v>OK</v>
          </cell>
          <cell r="EC148">
            <v>38257</v>
          </cell>
          <cell r="ED148">
            <v>38260</v>
          </cell>
          <cell r="EE148">
            <v>4</v>
          </cell>
          <cell r="EF148">
            <v>4</v>
          </cell>
          <cell r="EG148">
            <v>0</v>
          </cell>
          <cell r="EH148">
            <v>0</v>
          </cell>
          <cell r="EI148">
            <v>0</v>
          </cell>
          <cell r="EJ148">
            <v>0</v>
          </cell>
          <cell r="EK148">
            <v>0</v>
          </cell>
          <cell r="EL148">
            <v>0</v>
          </cell>
          <cell r="EM148">
            <v>0</v>
          </cell>
          <cell r="EN148" t="str">
            <v/>
          </cell>
          <cell r="EO148" t="str">
            <v/>
          </cell>
          <cell r="EP148">
            <v>0</v>
          </cell>
          <cell r="EQ148">
            <v>0</v>
          </cell>
          <cell r="ER148">
            <v>0</v>
          </cell>
          <cell r="ES148">
            <v>0</v>
          </cell>
          <cell r="ET148">
            <v>0</v>
          </cell>
          <cell r="EU148">
            <v>0</v>
          </cell>
          <cell r="EV148">
            <v>0</v>
          </cell>
          <cell r="EW148">
            <v>0</v>
          </cell>
          <cell r="EX148">
            <v>0</v>
          </cell>
          <cell r="EY148">
            <v>0</v>
          </cell>
          <cell r="EZ148">
            <v>0</v>
          </cell>
          <cell r="FA148">
            <v>0</v>
          </cell>
          <cell r="FB148">
            <v>0</v>
          </cell>
        </row>
        <row r="149">
          <cell r="A149">
            <v>4773</v>
          </cell>
          <cell r="B149">
            <v>56</v>
          </cell>
          <cell r="C149" t="str">
            <v>F-11</v>
          </cell>
          <cell r="D149">
            <v>53011</v>
          </cell>
          <cell r="E149" t="str">
            <v>フロンティア芝浦</v>
          </cell>
          <cell r="F149">
            <v>0</v>
          </cell>
          <cell r="G149">
            <v>1501</v>
          </cell>
          <cell r="I149" t="str">
            <v>東京都</v>
          </cell>
          <cell r="J149" t="str">
            <v>都心主要5区</v>
          </cell>
          <cell r="Q149">
            <v>62.9</v>
          </cell>
          <cell r="R149">
            <v>19.03</v>
          </cell>
          <cell r="S149" t="str">
            <v>1R</v>
          </cell>
          <cell r="U149" t="str">
            <v>住居</v>
          </cell>
          <cell r="V149" t="str">
            <v>Family</v>
          </cell>
          <cell r="X149">
            <v>1</v>
          </cell>
          <cell r="Y149" t="str">
            <v/>
          </cell>
          <cell r="Z149">
            <v>1</v>
          </cell>
          <cell r="AA149" t="str">
            <v/>
          </cell>
          <cell r="AB149" t="str">
            <v/>
          </cell>
          <cell r="AC149" t="str">
            <v/>
          </cell>
          <cell r="AD149" t="str">
            <v/>
          </cell>
          <cell r="AE149" t="str">
            <v/>
          </cell>
          <cell r="AG149">
            <v>38257</v>
          </cell>
          <cell r="AI149">
            <v>38257</v>
          </cell>
          <cell r="AJ149">
            <v>38986</v>
          </cell>
          <cell r="AK149" t="str">
            <v>清水建設㈱</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412000</v>
          </cell>
          <cell r="CJ149" t="str">
            <v>入居者：小塚隆久</v>
          </cell>
          <cell r="CL149" t="str">
            <v/>
          </cell>
          <cell r="CM149">
            <v>38257</v>
          </cell>
          <cell r="CN149" t="str">
            <v>有</v>
          </cell>
          <cell r="CO149">
            <v>38257</v>
          </cell>
          <cell r="CP149">
            <v>38256</v>
          </cell>
          <cell r="CQ149">
            <v>4</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K149" t="str">
            <v>OK</v>
          </cell>
          <cell r="DL149" t="str">
            <v>OK</v>
          </cell>
          <cell r="DM149" t="str">
            <v>OK</v>
          </cell>
          <cell r="DN149" t="str">
            <v>OK</v>
          </cell>
          <cell r="DO149" t="str">
            <v>OK</v>
          </cell>
          <cell r="DP149" t="str">
            <v>OK</v>
          </cell>
          <cell r="DR149" t="str">
            <v>OK</v>
          </cell>
          <cell r="DS149" t="str">
            <v>OK</v>
          </cell>
          <cell r="DU149" t="str">
            <v>OK</v>
          </cell>
          <cell r="DV149" t="str">
            <v>OK</v>
          </cell>
          <cell r="DW149" t="str">
            <v>OK</v>
          </cell>
          <cell r="DX149" t="str">
            <v>OK</v>
          </cell>
          <cell r="DZ149" t="str">
            <v>OK</v>
          </cell>
          <cell r="EA149" t="str">
            <v>OK</v>
          </cell>
          <cell r="EC149">
            <v>38257</v>
          </cell>
          <cell r="ED149">
            <v>38260</v>
          </cell>
          <cell r="EE149">
            <v>4</v>
          </cell>
          <cell r="EF149">
            <v>4</v>
          </cell>
          <cell r="EG149">
            <v>0</v>
          </cell>
          <cell r="EH149">
            <v>0</v>
          </cell>
          <cell r="EI149">
            <v>0</v>
          </cell>
          <cell r="EJ149">
            <v>0</v>
          </cell>
          <cell r="EK149">
            <v>0</v>
          </cell>
          <cell r="EL149">
            <v>0</v>
          </cell>
          <cell r="EM149">
            <v>0</v>
          </cell>
          <cell r="EN149" t="str">
            <v/>
          </cell>
          <cell r="EO149" t="str">
            <v/>
          </cell>
          <cell r="EP149">
            <v>0</v>
          </cell>
          <cell r="EQ149">
            <v>0</v>
          </cell>
          <cell r="ER149">
            <v>0</v>
          </cell>
          <cell r="ES149">
            <v>0</v>
          </cell>
          <cell r="ET149">
            <v>0</v>
          </cell>
          <cell r="EU149">
            <v>0</v>
          </cell>
          <cell r="EV149">
            <v>0</v>
          </cell>
          <cell r="EW149">
            <v>0</v>
          </cell>
          <cell r="EX149">
            <v>0</v>
          </cell>
          <cell r="EY149">
            <v>0</v>
          </cell>
          <cell r="EZ149">
            <v>0</v>
          </cell>
          <cell r="FA149">
            <v>0</v>
          </cell>
          <cell r="FB149">
            <v>0</v>
          </cell>
        </row>
        <row r="150">
          <cell r="A150">
            <v>4774</v>
          </cell>
          <cell r="B150">
            <v>56</v>
          </cell>
          <cell r="C150" t="str">
            <v>F-11</v>
          </cell>
          <cell r="D150">
            <v>53011</v>
          </cell>
          <cell r="E150" t="str">
            <v>フロンティア芝浦</v>
          </cell>
          <cell r="F150">
            <v>0</v>
          </cell>
          <cell r="G150">
            <v>1502</v>
          </cell>
          <cell r="I150" t="str">
            <v>東京都</v>
          </cell>
          <cell r="J150" t="str">
            <v>都心主要5区</v>
          </cell>
          <cell r="Q150">
            <v>52.37</v>
          </cell>
          <cell r="R150">
            <v>15.84</v>
          </cell>
          <cell r="S150" t="str">
            <v>1DK</v>
          </cell>
          <cell r="U150" t="str">
            <v>住居</v>
          </cell>
          <cell r="V150" t="str">
            <v>Family</v>
          </cell>
          <cell r="X150">
            <v>1</v>
          </cell>
          <cell r="Y150" t="str">
            <v/>
          </cell>
          <cell r="Z150">
            <v>1</v>
          </cell>
          <cell r="AA150" t="str">
            <v/>
          </cell>
          <cell r="AB150" t="str">
            <v/>
          </cell>
          <cell r="AC150" t="str">
            <v/>
          </cell>
          <cell r="AD150" t="str">
            <v/>
          </cell>
          <cell r="AE150" t="str">
            <v/>
          </cell>
          <cell r="AG150">
            <v>37506</v>
          </cell>
          <cell r="AI150">
            <v>37506</v>
          </cell>
          <cell r="AJ150">
            <v>38260</v>
          </cell>
          <cell r="AK150" t="str">
            <v>川北印刷㈱</v>
          </cell>
          <cell r="AN150">
            <v>183000</v>
          </cell>
          <cell r="BF150">
            <v>183000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366000</v>
          </cell>
          <cell r="CG150">
            <v>366000</v>
          </cell>
          <cell r="CJ150" t="str">
            <v>10月分未収</v>
          </cell>
          <cell r="CL150" t="str">
            <v/>
          </cell>
          <cell r="CM150">
            <v>38257</v>
          </cell>
          <cell r="CO150">
            <v>38231</v>
          </cell>
          <cell r="CP150">
            <v>38256</v>
          </cell>
          <cell r="CQ150">
            <v>30</v>
          </cell>
          <cell r="CR150">
            <v>26</v>
          </cell>
          <cell r="CS150">
            <v>158600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K150" t="str">
            <v>OK</v>
          </cell>
          <cell r="DL150" t="str">
            <v>OK</v>
          </cell>
          <cell r="DM150" t="str">
            <v>OK</v>
          </cell>
          <cell r="DN150" t="str">
            <v>OK</v>
          </cell>
          <cell r="DO150" t="str">
            <v>OK</v>
          </cell>
          <cell r="DP150" t="str">
            <v>OK</v>
          </cell>
          <cell r="DR150" t="str">
            <v>OK</v>
          </cell>
          <cell r="DS150" t="str">
            <v>OK</v>
          </cell>
          <cell r="DU150" t="str">
            <v>OK</v>
          </cell>
          <cell r="DV150" t="str">
            <v/>
          </cell>
          <cell r="DW150" t="str">
            <v>OK</v>
          </cell>
          <cell r="DX150" t="str">
            <v>OK</v>
          </cell>
          <cell r="DZ150" t="str">
            <v>OK</v>
          </cell>
          <cell r="EA150" t="str">
            <v>OK</v>
          </cell>
          <cell r="EC150">
            <v>38257</v>
          </cell>
          <cell r="ED150">
            <v>38260</v>
          </cell>
          <cell r="EE150">
            <v>30</v>
          </cell>
          <cell r="EF150">
            <v>4</v>
          </cell>
          <cell r="EG150">
            <v>24400</v>
          </cell>
          <cell r="EH150">
            <v>0</v>
          </cell>
          <cell r="EI150">
            <v>0</v>
          </cell>
          <cell r="EJ150">
            <v>0</v>
          </cell>
          <cell r="EK150">
            <v>0</v>
          </cell>
          <cell r="EL150">
            <v>0</v>
          </cell>
          <cell r="EM150">
            <v>0</v>
          </cell>
          <cell r="EN150" t="str">
            <v/>
          </cell>
          <cell r="EO150" t="str">
            <v/>
          </cell>
          <cell r="EP150">
            <v>0</v>
          </cell>
          <cell r="EQ150">
            <v>0</v>
          </cell>
          <cell r="ER150">
            <v>0</v>
          </cell>
          <cell r="ES150">
            <v>0</v>
          </cell>
          <cell r="ET150">
            <v>0</v>
          </cell>
          <cell r="EU150">
            <v>0</v>
          </cell>
          <cell r="EV150">
            <v>0</v>
          </cell>
          <cell r="EW150">
            <v>0</v>
          </cell>
          <cell r="EX150">
            <v>24400</v>
          </cell>
          <cell r="EY150">
            <v>0</v>
          </cell>
          <cell r="EZ150">
            <v>0</v>
          </cell>
          <cell r="FA150">
            <v>0</v>
          </cell>
          <cell r="FB150">
            <v>0</v>
          </cell>
        </row>
        <row r="151">
          <cell r="A151">
            <v>4775</v>
          </cell>
          <cell r="B151">
            <v>56</v>
          </cell>
          <cell r="C151" t="str">
            <v>F-11</v>
          </cell>
          <cell r="D151">
            <v>53011</v>
          </cell>
          <cell r="E151" t="str">
            <v>フロンティア芝浦</v>
          </cell>
          <cell r="F151">
            <v>0</v>
          </cell>
          <cell r="G151">
            <v>1503</v>
          </cell>
          <cell r="I151" t="str">
            <v>東京都</v>
          </cell>
          <cell r="J151" t="str">
            <v>都心主要5区</v>
          </cell>
          <cell r="Q151">
            <v>61.6</v>
          </cell>
          <cell r="R151">
            <v>18.63</v>
          </cell>
          <cell r="S151" t="str">
            <v>2DK</v>
          </cell>
          <cell r="U151" t="str">
            <v>住居</v>
          </cell>
          <cell r="V151" t="str">
            <v>Family</v>
          </cell>
          <cell r="X151">
            <v>1</v>
          </cell>
          <cell r="Y151" t="str">
            <v/>
          </cell>
          <cell r="Z151">
            <v>1</v>
          </cell>
          <cell r="AA151" t="str">
            <v/>
          </cell>
          <cell r="AB151" t="str">
            <v/>
          </cell>
          <cell r="AC151" t="str">
            <v/>
          </cell>
          <cell r="AD151" t="str">
            <v/>
          </cell>
          <cell r="AE151" t="str">
            <v/>
          </cell>
          <cell r="AG151">
            <v>38257</v>
          </cell>
          <cell r="AI151">
            <v>38257</v>
          </cell>
          <cell r="AJ151">
            <v>38986</v>
          </cell>
          <cell r="AK151" t="str">
            <v>清水建設㈱</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386000</v>
          </cell>
          <cell r="CJ151" t="str">
            <v>空室</v>
          </cell>
          <cell r="CL151" t="str">
            <v/>
          </cell>
          <cell r="CM151">
            <v>38257</v>
          </cell>
          <cell r="CN151" t="str">
            <v>有</v>
          </cell>
          <cell r="CO151">
            <v>38257</v>
          </cell>
          <cell r="CP151">
            <v>38256</v>
          </cell>
          <cell r="CQ151">
            <v>4</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K151" t="str">
            <v>OK</v>
          </cell>
          <cell r="DL151" t="str">
            <v>OK</v>
          </cell>
          <cell r="DM151" t="str">
            <v>OK</v>
          </cell>
          <cell r="DN151" t="str">
            <v>OK</v>
          </cell>
          <cell r="DO151" t="str">
            <v>OK</v>
          </cell>
          <cell r="DP151" t="str">
            <v>OK</v>
          </cell>
          <cell r="DR151" t="str">
            <v>OK</v>
          </cell>
          <cell r="DS151" t="str">
            <v>OK</v>
          </cell>
          <cell r="DU151" t="str">
            <v>OK</v>
          </cell>
          <cell r="DV151" t="str">
            <v>OK</v>
          </cell>
          <cell r="DW151" t="str">
            <v>OK</v>
          </cell>
          <cell r="DX151" t="str">
            <v>OK</v>
          </cell>
          <cell r="DZ151" t="str">
            <v>OK</v>
          </cell>
          <cell r="EA151" t="str">
            <v>OK</v>
          </cell>
          <cell r="EC151">
            <v>38257</v>
          </cell>
          <cell r="ED151">
            <v>38260</v>
          </cell>
          <cell r="EE151">
            <v>4</v>
          </cell>
          <cell r="EF151">
            <v>4</v>
          </cell>
          <cell r="EG151">
            <v>0</v>
          </cell>
          <cell r="EH151">
            <v>0</v>
          </cell>
          <cell r="EI151">
            <v>0</v>
          </cell>
          <cell r="EJ151">
            <v>0</v>
          </cell>
          <cell r="EK151">
            <v>0</v>
          </cell>
          <cell r="EL151">
            <v>0</v>
          </cell>
          <cell r="EM151">
            <v>0</v>
          </cell>
          <cell r="EN151" t="str">
            <v/>
          </cell>
          <cell r="EO151" t="str">
            <v/>
          </cell>
          <cell r="EP151">
            <v>0</v>
          </cell>
          <cell r="EQ151">
            <v>0</v>
          </cell>
          <cell r="ER151">
            <v>0</v>
          </cell>
          <cell r="ES151">
            <v>0</v>
          </cell>
          <cell r="ET151">
            <v>0</v>
          </cell>
          <cell r="EU151">
            <v>0</v>
          </cell>
          <cell r="EV151">
            <v>0</v>
          </cell>
          <cell r="EW151">
            <v>0</v>
          </cell>
          <cell r="EX151">
            <v>0</v>
          </cell>
          <cell r="EY151">
            <v>0</v>
          </cell>
          <cell r="EZ151">
            <v>0</v>
          </cell>
          <cell r="FA151">
            <v>0</v>
          </cell>
          <cell r="FB151">
            <v>0</v>
          </cell>
        </row>
        <row r="152">
          <cell r="A152">
            <v>4776</v>
          </cell>
          <cell r="B152">
            <v>56</v>
          </cell>
          <cell r="C152" t="str">
            <v>F-11</v>
          </cell>
          <cell r="D152">
            <v>53011</v>
          </cell>
          <cell r="E152" t="str">
            <v>フロンティア芝浦</v>
          </cell>
          <cell r="F152">
            <v>0</v>
          </cell>
          <cell r="G152">
            <v>1504</v>
          </cell>
          <cell r="I152" t="str">
            <v>東京都</v>
          </cell>
          <cell r="J152" t="str">
            <v>都心主要5区</v>
          </cell>
          <cell r="Q152">
            <v>53.06</v>
          </cell>
          <cell r="R152">
            <v>16.05</v>
          </cell>
          <cell r="S152" t="str">
            <v>1DK</v>
          </cell>
          <cell r="U152" t="str">
            <v>住居</v>
          </cell>
          <cell r="V152" t="str">
            <v>Family</v>
          </cell>
          <cell r="X152">
            <v>1</v>
          </cell>
          <cell r="Y152" t="str">
            <v/>
          </cell>
          <cell r="Z152">
            <v>1</v>
          </cell>
          <cell r="AA152" t="str">
            <v/>
          </cell>
          <cell r="AB152" t="str">
            <v/>
          </cell>
          <cell r="AC152" t="str">
            <v/>
          </cell>
          <cell r="AD152" t="str">
            <v/>
          </cell>
          <cell r="AE152" t="str">
            <v/>
          </cell>
          <cell r="AG152">
            <v>34121</v>
          </cell>
          <cell r="AI152">
            <v>37773</v>
          </cell>
          <cell r="AJ152">
            <v>41029</v>
          </cell>
          <cell r="AK152" t="str">
            <v>東京都港区</v>
          </cell>
          <cell r="AN152">
            <v>178000</v>
          </cell>
          <cell r="BF152">
            <v>178000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CL152" t="str">
            <v/>
          </cell>
          <cell r="CM152">
            <v>38257</v>
          </cell>
          <cell r="CN152" t="str">
            <v>有</v>
          </cell>
          <cell r="CO152">
            <v>38231</v>
          </cell>
          <cell r="CP152">
            <v>38256</v>
          </cell>
          <cell r="CQ152">
            <v>30</v>
          </cell>
          <cell r="CR152">
            <v>26</v>
          </cell>
          <cell r="CS152">
            <v>154267</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K152" t="str">
            <v>OK</v>
          </cell>
          <cell r="DL152" t="str">
            <v>OK</v>
          </cell>
          <cell r="DM152" t="str">
            <v>OK</v>
          </cell>
          <cell r="DN152" t="str">
            <v>OK</v>
          </cell>
          <cell r="DO152" t="str">
            <v>OK</v>
          </cell>
          <cell r="DP152" t="str">
            <v>OK</v>
          </cell>
          <cell r="DR152" t="str">
            <v>OK</v>
          </cell>
          <cell r="DS152" t="str">
            <v>OK</v>
          </cell>
          <cell r="DU152" t="str">
            <v>OK</v>
          </cell>
          <cell r="DV152" t="str">
            <v>OK</v>
          </cell>
          <cell r="DW152" t="str">
            <v>OK</v>
          </cell>
          <cell r="DX152" t="str">
            <v>OK</v>
          </cell>
          <cell r="DZ152" t="str">
            <v>OK</v>
          </cell>
          <cell r="EA152" t="str">
            <v>OK</v>
          </cell>
          <cell r="EC152">
            <v>38257</v>
          </cell>
          <cell r="ED152">
            <v>38260</v>
          </cell>
          <cell r="EE152">
            <v>30</v>
          </cell>
          <cell r="EF152">
            <v>4</v>
          </cell>
          <cell r="EG152">
            <v>23733</v>
          </cell>
          <cell r="EH152">
            <v>0</v>
          </cell>
          <cell r="EI152">
            <v>0</v>
          </cell>
          <cell r="EJ152">
            <v>0</v>
          </cell>
          <cell r="EK152">
            <v>0</v>
          </cell>
          <cell r="EL152">
            <v>0</v>
          </cell>
          <cell r="EM152">
            <v>0</v>
          </cell>
          <cell r="EN152" t="str">
            <v/>
          </cell>
          <cell r="EO152" t="str">
            <v/>
          </cell>
          <cell r="EP152">
            <v>0</v>
          </cell>
          <cell r="EQ152">
            <v>0</v>
          </cell>
          <cell r="ER152">
            <v>0</v>
          </cell>
          <cell r="ES152">
            <v>0</v>
          </cell>
          <cell r="ET152">
            <v>0</v>
          </cell>
          <cell r="EU152">
            <v>0</v>
          </cell>
          <cell r="EV152">
            <v>0</v>
          </cell>
          <cell r="EW152">
            <v>0</v>
          </cell>
          <cell r="EX152">
            <v>23733</v>
          </cell>
          <cell r="EY152">
            <v>0</v>
          </cell>
          <cell r="EZ152">
            <v>178000</v>
          </cell>
          <cell r="FA152">
            <v>0</v>
          </cell>
          <cell r="FB152">
            <v>178000</v>
          </cell>
        </row>
        <row r="153">
          <cell r="A153">
            <v>4777</v>
          </cell>
          <cell r="B153">
            <v>56</v>
          </cell>
          <cell r="C153" t="str">
            <v>F-11</v>
          </cell>
          <cell r="D153">
            <v>53011</v>
          </cell>
          <cell r="E153" t="str">
            <v>フロンティア芝浦</v>
          </cell>
          <cell r="F153">
            <v>0</v>
          </cell>
          <cell r="G153">
            <v>1505</v>
          </cell>
          <cell r="I153" t="str">
            <v>東京都</v>
          </cell>
          <cell r="J153" t="str">
            <v>都心主要5区</v>
          </cell>
          <cell r="Q153">
            <v>52.37</v>
          </cell>
          <cell r="R153">
            <v>15.84</v>
          </cell>
          <cell r="S153" t="str">
            <v>1DK</v>
          </cell>
          <cell r="U153" t="str">
            <v>住居</v>
          </cell>
          <cell r="V153" t="str">
            <v>Family</v>
          </cell>
          <cell r="X153">
            <v>1</v>
          </cell>
          <cell r="Y153" t="str">
            <v/>
          </cell>
          <cell r="Z153">
            <v>1</v>
          </cell>
          <cell r="AA153" t="str">
            <v/>
          </cell>
          <cell r="AB153" t="str">
            <v/>
          </cell>
          <cell r="AC153" t="str">
            <v/>
          </cell>
          <cell r="AD153" t="str">
            <v/>
          </cell>
          <cell r="AE153" t="str">
            <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CL153" t="str">
            <v/>
          </cell>
          <cell r="CM153">
            <v>38257</v>
          </cell>
          <cell r="CN153" t="str">
            <v>有</v>
          </cell>
          <cell r="CO153">
            <v>38231</v>
          </cell>
          <cell r="CP153">
            <v>38256</v>
          </cell>
          <cell r="CQ153">
            <v>30</v>
          </cell>
          <cell r="CR153">
            <v>26</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K153" t="str">
            <v>OK</v>
          </cell>
          <cell r="DL153" t="str">
            <v>OK</v>
          </cell>
          <cell r="DM153" t="str">
            <v>OK</v>
          </cell>
          <cell r="DN153" t="str">
            <v>OK</v>
          </cell>
          <cell r="DO153" t="str">
            <v>OK</v>
          </cell>
          <cell r="DP153" t="str">
            <v>OK</v>
          </cell>
          <cell r="DR153" t="str">
            <v>OK</v>
          </cell>
          <cell r="DS153" t="str">
            <v>OK</v>
          </cell>
          <cell r="DU153" t="str">
            <v>OK</v>
          </cell>
          <cell r="DV153" t="str">
            <v>OK</v>
          </cell>
          <cell r="DW153" t="str">
            <v>OK</v>
          </cell>
          <cell r="DX153" t="str">
            <v>OK</v>
          </cell>
          <cell r="DZ153" t="str">
            <v>OK</v>
          </cell>
          <cell r="EA153" t="str">
            <v>OK</v>
          </cell>
          <cell r="EC153">
            <v>38257</v>
          </cell>
          <cell r="ED153">
            <v>38260</v>
          </cell>
          <cell r="EE153">
            <v>30</v>
          </cell>
          <cell r="EF153">
            <v>4</v>
          </cell>
          <cell r="EG153">
            <v>0</v>
          </cell>
          <cell r="EH153">
            <v>0</v>
          </cell>
          <cell r="EI153">
            <v>0</v>
          </cell>
          <cell r="EJ153">
            <v>0</v>
          </cell>
          <cell r="EK153">
            <v>0</v>
          </cell>
          <cell r="EL153">
            <v>0</v>
          </cell>
          <cell r="EM153">
            <v>0</v>
          </cell>
          <cell r="EN153" t="str">
            <v/>
          </cell>
          <cell r="EO153" t="str">
            <v/>
          </cell>
          <cell r="EP153">
            <v>0</v>
          </cell>
          <cell r="EQ153">
            <v>0</v>
          </cell>
          <cell r="ER153">
            <v>0</v>
          </cell>
          <cell r="ES153">
            <v>0</v>
          </cell>
          <cell r="ET153">
            <v>0</v>
          </cell>
          <cell r="EU153">
            <v>0</v>
          </cell>
          <cell r="EV153">
            <v>0</v>
          </cell>
          <cell r="EW153">
            <v>0</v>
          </cell>
          <cell r="EX153">
            <v>0</v>
          </cell>
          <cell r="EY153">
            <v>0</v>
          </cell>
          <cell r="EZ153">
            <v>0</v>
          </cell>
          <cell r="FA153">
            <v>0</v>
          </cell>
          <cell r="FB153">
            <v>0</v>
          </cell>
        </row>
        <row r="154">
          <cell r="A154">
            <v>4778</v>
          </cell>
          <cell r="B154">
            <v>56</v>
          </cell>
          <cell r="C154" t="str">
            <v>F-11</v>
          </cell>
          <cell r="D154">
            <v>53011</v>
          </cell>
          <cell r="E154" t="str">
            <v>フロンティア芝浦</v>
          </cell>
          <cell r="F154">
            <v>0</v>
          </cell>
          <cell r="G154">
            <v>1506</v>
          </cell>
          <cell r="I154" t="str">
            <v>東京都</v>
          </cell>
          <cell r="J154" t="str">
            <v>都心主要5区</v>
          </cell>
          <cell r="Q154">
            <v>52.37</v>
          </cell>
          <cell r="R154">
            <v>15.84</v>
          </cell>
          <cell r="S154" t="str">
            <v>1DK</v>
          </cell>
          <cell r="U154" t="str">
            <v>住居</v>
          </cell>
          <cell r="V154" t="str">
            <v>Family</v>
          </cell>
          <cell r="X154">
            <v>1</v>
          </cell>
          <cell r="Y154" t="str">
            <v/>
          </cell>
          <cell r="Z154">
            <v>1</v>
          </cell>
          <cell r="AA154" t="str">
            <v/>
          </cell>
          <cell r="AB154" t="str">
            <v/>
          </cell>
          <cell r="AC154" t="str">
            <v/>
          </cell>
          <cell r="AD154" t="str">
            <v/>
          </cell>
          <cell r="AE154" t="str">
            <v/>
          </cell>
          <cell r="AG154">
            <v>38150</v>
          </cell>
          <cell r="AI154">
            <v>38150</v>
          </cell>
          <cell r="AJ154">
            <v>38898</v>
          </cell>
          <cell r="AK154" t="str">
            <v>高橋　洋一</v>
          </cell>
          <cell r="AN154">
            <v>189000</v>
          </cell>
          <cell r="BF154">
            <v>189000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378000</v>
          </cell>
          <cell r="CG154">
            <v>378000</v>
          </cell>
          <cell r="CL154" t="str">
            <v/>
          </cell>
          <cell r="CM154">
            <v>38257</v>
          </cell>
          <cell r="CN154" t="str">
            <v>有</v>
          </cell>
          <cell r="CO154">
            <v>38231</v>
          </cell>
          <cell r="CP154">
            <v>38256</v>
          </cell>
          <cell r="CQ154">
            <v>30</v>
          </cell>
          <cell r="CR154">
            <v>26</v>
          </cell>
          <cell r="CS154">
            <v>163800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K154" t="str">
            <v>OK</v>
          </cell>
          <cell r="DL154" t="str">
            <v>OK</v>
          </cell>
          <cell r="DM154" t="str">
            <v>OK</v>
          </cell>
          <cell r="DN154" t="str">
            <v>OK</v>
          </cell>
          <cell r="DO154" t="str">
            <v>OK</v>
          </cell>
          <cell r="DP154" t="str">
            <v>OK</v>
          </cell>
          <cell r="DR154" t="str">
            <v>OK</v>
          </cell>
          <cell r="DS154" t="str">
            <v>OK</v>
          </cell>
          <cell r="DU154" t="str">
            <v>OK</v>
          </cell>
          <cell r="DV154" t="str">
            <v>OK</v>
          </cell>
          <cell r="DW154" t="str">
            <v>OK</v>
          </cell>
          <cell r="DX154" t="str">
            <v>OK</v>
          </cell>
          <cell r="DZ154" t="str">
            <v>OK</v>
          </cell>
          <cell r="EA154" t="str">
            <v>OK</v>
          </cell>
          <cell r="EC154">
            <v>38257</v>
          </cell>
          <cell r="ED154">
            <v>38260</v>
          </cell>
          <cell r="EE154">
            <v>30</v>
          </cell>
          <cell r="EF154">
            <v>4</v>
          </cell>
          <cell r="EG154">
            <v>25200</v>
          </cell>
          <cell r="EH154">
            <v>0</v>
          </cell>
          <cell r="EI154">
            <v>0</v>
          </cell>
          <cell r="EJ154">
            <v>0</v>
          </cell>
          <cell r="EK154">
            <v>0</v>
          </cell>
          <cell r="EL154">
            <v>0</v>
          </cell>
          <cell r="EM154">
            <v>0</v>
          </cell>
          <cell r="EN154" t="str">
            <v/>
          </cell>
          <cell r="EO154" t="str">
            <v/>
          </cell>
          <cell r="EP154">
            <v>0</v>
          </cell>
          <cell r="EQ154">
            <v>0</v>
          </cell>
          <cell r="ER154">
            <v>0</v>
          </cell>
          <cell r="ES154">
            <v>0</v>
          </cell>
          <cell r="ET154">
            <v>0</v>
          </cell>
          <cell r="EU154">
            <v>0</v>
          </cell>
          <cell r="EV154">
            <v>0</v>
          </cell>
          <cell r="EW154">
            <v>0</v>
          </cell>
          <cell r="EX154">
            <v>25200</v>
          </cell>
          <cell r="EY154">
            <v>0</v>
          </cell>
          <cell r="EZ154">
            <v>189000</v>
          </cell>
          <cell r="FA154">
            <v>0</v>
          </cell>
          <cell r="FB154">
            <v>189000</v>
          </cell>
        </row>
        <row r="155">
          <cell r="A155">
            <v>4779</v>
          </cell>
          <cell r="B155">
            <v>56</v>
          </cell>
          <cell r="C155" t="str">
            <v>F-11</v>
          </cell>
          <cell r="D155">
            <v>53011</v>
          </cell>
          <cell r="E155" t="str">
            <v>フロンティア芝浦</v>
          </cell>
          <cell r="F155">
            <v>0</v>
          </cell>
          <cell r="G155">
            <v>1507</v>
          </cell>
          <cell r="I155" t="str">
            <v>東京都</v>
          </cell>
          <cell r="J155" t="str">
            <v>都心主要5区</v>
          </cell>
          <cell r="Q155">
            <v>52.37</v>
          </cell>
          <cell r="R155">
            <v>15.84</v>
          </cell>
          <cell r="S155" t="str">
            <v>1DK</v>
          </cell>
          <cell r="U155" t="str">
            <v>住居</v>
          </cell>
          <cell r="V155" t="str">
            <v>Family</v>
          </cell>
          <cell r="X155">
            <v>1</v>
          </cell>
          <cell r="Y155" t="str">
            <v/>
          </cell>
          <cell r="Z155">
            <v>1</v>
          </cell>
          <cell r="AA155" t="str">
            <v/>
          </cell>
          <cell r="AB155" t="str">
            <v/>
          </cell>
          <cell r="AC155" t="str">
            <v/>
          </cell>
          <cell r="AD155" t="str">
            <v/>
          </cell>
          <cell r="AE155" t="str">
            <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CL155" t="str">
            <v/>
          </cell>
          <cell r="CM155">
            <v>38257</v>
          </cell>
          <cell r="CN155" t="str">
            <v>有</v>
          </cell>
          <cell r="CO155">
            <v>38231</v>
          </cell>
          <cell r="CP155">
            <v>38256</v>
          </cell>
          <cell r="CQ155">
            <v>30</v>
          </cell>
          <cell r="CR155">
            <v>26</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K155" t="str">
            <v>OK</v>
          </cell>
          <cell r="DL155" t="str">
            <v>OK</v>
          </cell>
          <cell r="DM155" t="str">
            <v>OK</v>
          </cell>
          <cell r="DN155" t="str">
            <v>OK</v>
          </cell>
          <cell r="DO155" t="str">
            <v>OK</v>
          </cell>
          <cell r="DP155" t="str">
            <v>OK</v>
          </cell>
          <cell r="DR155" t="str">
            <v>OK</v>
          </cell>
          <cell r="DS155" t="str">
            <v>OK</v>
          </cell>
          <cell r="DU155" t="str">
            <v>OK</v>
          </cell>
          <cell r="DV155" t="str">
            <v>OK</v>
          </cell>
          <cell r="DW155" t="str">
            <v>OK</v>
          </cell>
          <cell r="DX155" t="str">
            <v>OK</v>
          </cell>
          <cell r="DZ155" t="str">
            <v>OK</v>
          </cell>
          <cell r="EA155" t="str">
            <v>OK</v>
          </cell>
          <cell r="EC155">
            <v>38257</v>
          </cell>
          <cell r="ED155">
            <v>38260</v>
          </cell>
          <cell r="EE155">
            <v>30</v>
          </cell>
          <cell r="EF155">
            <v>4</v>
          </cell>
          <cell r="EG155">
            <v>0</v>
          </cell>
          <cell r="EH155">
            <v>0</v>
          </cell>
          <cell r="EI155">
            <v>0</v>
          </cell>
          <cell r="EJ155">
            <v>0</v>
          </cell>
          <cell r="EK155">
            <v>0</v>
          </cell>
          <cell r="EL155">
            <v>0</v>
          </cell>
          <cell r="EM155">
            <v>0</v>
          </cell>
          <cell r="EN155" t="str">
            <v/>
          </cell>
          <cell r="EO155" t="str">
            <v/>
          </cell>
          <cell r="EP155">
            <v>0</v>
          </cell>
          <cell r="EQ155">
            <v>0</v>
          </cell>
          <cell r="ER155">
            <v>0</v>
          </cell>
          <cell r="ES155">
            <v>0</v>
          </cell>
          <cell r="ET155">
            <v>0</v>
          </cell>
          <cell r="EU155">
            <v>0</v>
          </cell>
          <cell r="EV155">
            <v>0</v>
          </cell>
          <cell r="EW155">
            <v>0</v>
          </cell>
          <cell r="EX155">
            <v>0</v>
          </cell>
          <cell r="EY155">
            <v>0</v>
          </cell>
          <cell r="EZ155">
            <v>0</v>
          </cell>
          <cell r="FA155">
            <v>0</v>
          </cell>
          <cell r="FB155">
            <v>0</v>
          </cell>
        </row>
        <row r="156">
          <cell r="A156">
            <v>4780</v>
          </cell>
          <cell r="B156">
            <v>56</v>
          </cell>
          <cell r="C156" t="str">
            <v>F-11</v>
          </cell>
          <cell r="D156">
            <v>53011</v>
          </cell>
          <cell r="E156" t="str">
            <v>フロンティア芝浦</v>
          </cell>
          <cell r="F156">
            <v>0</v>
          </cell>
          <cell r="G156">
            <v>1508</v>
          </cell>
          <cell r="I156" t="str">
            <v>東京都</v>
          </cell>
          <cell r="J156" t="str">
            <v>都心主要5区</v>
          </cell>
          <cell r="Q156">
            <v>52.37</v>
          </cell>
          <cell r="R156">
            <v>15.84</v>
          </cell>
          <cell r="S156" t="str">
            <v>1DK</v>
          </cell>
          <cell r="U156" t="str">
            <v>住居</v>
          </cell>
          <cell r="V156" t="str">
            <v>Family</v>
          </cell>
          <cell r="X156">
            <v>1</v>
          </cell>
          <cell r="Y156" t="str">
            <v/>
          </cell>
          <cell r="Z156">
            <v>1</v>
          </cell>
          <cell r="AA156" t="str">
            <v/>
          </cell>
          <cell r="AB156" t="str">
            <v/>
          </cell>
          <cell r="AC156" t="str">
            <v/>
          </cell>
          <cell r="AD156" t="str">
            <v/>
          </cell>
          <cell r="AE156" t="str">
            <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CL156" t="str">
            <v/>
          </cell>
          <cell r="CM156">
            <v>38257</v>
          </cell>
          <cell r="CN156" t="str">
            <v>有</v>
          </cell>
          <cell r="CO156">
            <v>38231</v>
          </cell>
          <cell r="CP156">
            <v>38256</v>
          </cell>
          <cell r="CQ156">
            <v>30</v>
          </cell>
          <cell r="CR156">
            <v>26</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K156" t="str">
            <v>OK</v>
          </cell>
          <cell r="DL156" t="str">
            <v>OK</v>
          </cell>
          <cell r="DM156" t="str">
            <v>OK</v>
          </cell>
          <cell r="DN156" t="str">
            <v>OK</v>
          </cell>
          <cell r="DO156" t="str">
            <v>OK</v>
          </cell>
          <cell r="DP156" t="str">
            <v>OK</v>
          </cell>
          <cell r="DR156" t="str">
            <v>OK</v>
          </cell>
          <cell r="DS156" t="str">
            <v>OK</v>
          </cell>
          <cell r="DU156" t="str">
            <v>OK</v>
          </cell>
          <cell r="DV156" t="str">
            <v>OK</v>
          </cell>
          <cell r="DW156" t="str">
            <v>OK</v>
          </cell>
          <cell r="DX156" t="str">
            <v>OK</v>
          </cell>
          <cell r="DZ156" t="str">
            <v>OK</v>
          </cell>
          <cell r="EA156" t="str">
            <v>OK</v>
          </cell>
          <cell r="EC156">
            <v>38257</v>
          </cell>
          <cell r="ED156">
            <v>38260</v>
          </cell>
          <cell r="EE156">
            <v>30</v>
          </cell>
          <cell r="EF156">
            <v>4</v>
          </cell>
          <cell r="EG156">
            <v>0</v>
          </cell>
          <cell r="EH156">
            <v>0</v>
          </cell>
          <cell r="EI156">
            <v>0</v>
          </cell>
          <cell r="EJ156">
            <v>0</v>
          </cell>
          <cell r="EK156">
            <v>0</v>
          </cell>
          <cell r="EL156">
            <v>0</v>
          </cell>
          <cell r="EM156">
            <v>0</v>
          </cell>
          <cell r="EN156" t="str">
            <v/>
          </cell>
          <cell r="EO156" t="str">
            <v/>
          </cell>
          <cell r="EP156">
            <v>0</v>
          </cell>
          <cell r="EQ156">
            <v>0</v>
          </cell>
          <cell r="ER156">
            <v>0</v>
          </cell>
          <cell r="ES156">
            <v>0</v>
          </cell>
          <cell r="ET156">
            <v>0</v>
          </cell>
          <cell r="EU156">
            <v>0</v>
          </cell>
          <cell r="EV156">
            <v>0</v>
          </cell>
          <cell r="EW156">
            <v>0</v>
          </cell>
          <cell r="EX156">
            <v>0</v>
          </cell>
          <cell r="EY156">
            <v>0</v>
          </cell>
          <cell r="EZ156">
            <v>0</v>
          </cell>
          <cell r="FA156">
            <v>0</v>
          </cell>
          <cell r="FB156">
            <v>0</v>
          </cell>
        </row>
        <row r="157">
          <cell r="A157">
            <v>4781</v>
          </cell>
          <cell r="B157">
            <v>56</v>
          </cell>
          <cell r="C157" t="str">
            <v>F-11</v>
          </cell>
          <cell r="D157">
            <v>53011</v>
          </cell>
          <cell r="E157" t="str">
            <v>フロンティア芝浦</v>
          </cell>
          <cell r="F157">
            <v>0</v>
          </cell>
          <cell r="G157">
            <v>1509</v>
          </cell>
          <cell r="I157" t="str">
            <v>東京都</v>
          </cell>
          <cell r="J157" t="str">
            <v>都心主要5区</v>
          </cell>
          <cell r="Q157">
            <v>53.06</v>
          </cell>
          <cell r="R157">
            <v>16.05</v>
          </cell>
          <cell r="S157" t="str">
            <v>1R</v>
          </cell>
          <cell r="U157" t="str">
            <v>住居</v>
          </cell>
          <cell r="V157" t="str">
            <v>Family</v>
          </cell>
          <cell r="X157">
            <v>1</v>
          </cell>
          <cell r="Y157" t="str">
            <v/>
          </cell>
          <cell r="Z157">
            <v>1</v>
          </cell>
          <cell r="AA157" t="str">
            <v/>
          </cell>
          <cell r="AB157" t="str">
            <v/>
          </cell>
          <cell r="AC157" t="str">
            <v/>
          </cell>
          <cell r="AD157" t="str">
            <v/>
          </cell>
          <cell r="AE157" t="str">
            <v/>
          </cell>
          <cell r="AG157">
            <v>37576</v>
          </cell>
          <cell r="AI157">
            <v>37576</v>
          </cell>
          <cell r="AJ157">
            <v>38321</v>
          </cell>
          <cell r="AK157" t="str">
            <v>市川　栄二</v>
          </cell>
          <cell r="AN157">
            <v>188000</v>
          </cell>
          <cell r="BF157">
            <v>188000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376000</v>
          </cell>
          <cell r="CG157">
            <v>376000</v>
          </cell>
          <cell r="CJ157" t="str">
            <v>11/26解約予定</v>
          </cell>
          <cell r="CL157" t="str">
            <v/>
          </cell>
          <cell r="CM157">
            <v>38257</v>
          </cell>
          <cell r="CN157" t="str">
            <v>有</v>
          </cell>
          <cell r="CO157">
            <v>38231</v>
          </cell>
          <cell r="CP157">
            <v>38256</v>
          </cell>
          <cell r="CQ157">
            <v>30</v>
          </cell>
          <cell r="CR157">
            <v>26</v>
          </cell>
          <cell r="CS157">
            <v>162933</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K157" t="str">
            <v>OK</v>
          </cell>
          <cell r="DL157" t="str">
            <v>OK</v>
          </cell>
          <cell r="DM157" t="str">
            <v>OK</v>
          </cell>
          <cell r="DN157" t="str">
            <v>OK</v>
          </cell>
          <cell r="DO157" t="str">
            <v>OK</v>
          </cell>
          <cell r="DP157" t="str">
            <v>OK</v>
          </cell>
          <cell r="DR157" t="str">
            <v>OK</v>
          </cell>
          <cell r="DS157" t="str">
            <v>OK</v>
          </cell>
          <cell r="DU157" t="str">
            <v>OK</v>
          </cell>
          <cell r="DV157" t="str">
            <v>OK</v>
          </cell>
          <cell r="DW157" t="str">
            <v>OK</v>
          </cell>
          <cell r="DX157" t="str">
            <v>OK</v>
          </cell>
          <cell r="DZ157" t="str">
            <v>OK</v>
          </cell>
          <cell r="EA157" t="str">
            <v>OK</v>
          </cell>
          <cell r="EC157">
            <v>38257</v>
          </cell>
          <cell r="ED157">
            <v>38260</v>
          </cell>
          <cell r="EE157">
            <v>30</v>
          </cell>
          <cell r="EF157">
            <v>4</v>
          </cell>
          <cell r="EG157">
            <v>25067</v>
          </cell>
          <cell r="EH157">
            <v>0</v>
          </cell>
          <cell r="EI157">
            <v>0</v>
          </cell>
          <cell r="EJ157">
            <v>0</v>
          </cell>
          <cell r="EK157">
            <v>0</v>
          </cell>
          <cell r="EL157">
            <v>0</v>
          </cell>
          <cell r="EM157">
            <v>0</v>
          </cell>
          <cell r="EN157" t="str">
            <v/>
          </cell>
          <cell r="EO157" t="str">
            <v/>
          </cell>
          <cell r="EP157">
            <v>0</v>
          </cell>
          <cell r="EQ157">
            <v>0</v>
          </cell>
          <cell r="ER157">
            <v>0</v>
          </cell>
          <cell r="ES157">
            <v>0</v>
          </cell>
          <cell r="ET157">
            <v>0</v>
          </cell>
          <cell r="EU157">
            <v>0</v>
          </cell>
          <cell r="EV157">
            <v>0</v>
          </cell>
          <cell r="EW157">
            <v>0</v>
          </cell>
          <cell r="EX157">
            <v>25067</v>
          </cell>
          <cell r="EY157">
            <v>0</v>
          </cell>
          <cell r="EZ157">
            <v>188000</v>
          </cell>
          <cell r="FA157">
            <v>0</v>
          </cell>
          <cell r="FB157">
            <v>188000</v>
          </cell>
        </row>
        <row r="158">
          <cell r="A158">
            <v>4782</v>
          </cell>
          <cell r="B158">
            <v>56</v>
          </cell>
          <cell r="C158" t="str">
            <v>F-11</v>
          </cell>
          <cell r="D158">
            <v>53011</v>
          </cell>
          <cell r="E158" t="str">
            <v>フロンティア芝浦</v>
          </cell>
          <cell r="F158">
            <v>0</v>
          </cell>
          <cell r="G158">
            <v>1510</v>
          </cell>
          <cell r="I158" t="str">
            <v>東京都</v>
          </cell>
          <cell r="J158" t="str">
            <v>都心主要5区</v>
          </cell>
          <cell r="Q158">
            <v>52.37</v>
          </cell>
          <cell r="R158">
            <v>15.84</v>
          </cell>
          <cell r="S158" t="str">
            <v>1R</v>
          </cell>
          <cell r="U158" t="str">
            <v>住居</v>
          </cell>
          <cell r="V158" t="str">
            <v>Family</v>
          </cell>
          <cell r="X158">
            <v>1</v>
          </cell>
          <cell r="Y158" t="str">
            <v/>
          </cell>
          <cell r="Z158">
            <v>1</v>
          </cell>
          <cell r="AA158" t="str">
            <v/>
          </cell>
          <cell r="AB158" t="str">
            <v/>
          </cell>
          <cell r="AC158" t="str">
            <v/>
          </cell>
          <cell r="AD158" t="str">
            <v/>
          </cell>
          <cell r="AE158" t="str">
            <v/>
          </cell>
          <cell r="AG158">
            <v>34465</v>
          </cell>
          <cell r="AI158">
            <v>38139</v>
          </cell>
          <cell r="AJ158">
            <v>38868</v>
          </cell>
          <cell r="AK158" t="str">
            <v>橋村　勉</v>
          </cell>
          <cell r="AN158">
            <v>180000</v>
          </cell>
          <cell r="BF158">
            <v>180000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384000</v>
          </cell>
          <cell r="CG158">
            <v>384000</v>
          </cell>
          <cell r="CL158" t="str">
            <v/>
          </cell>
          <cell r="CM158">
            <v>38257</v>
          </cell>
          <cell r="CN158" t="str">
            <v>有</v>
          </cell>
          <cell r="CO158">
            <v>38231</v>
          </cell>
          <cell r="CP158">
            <v>38256</v>
          </cell>
          <cell r="CQ158">
            <v>30</v>
          </cell>
          <cell r="CR158">
            <v>26</v>
          </cell>
          <cell r="CS158">
            <v>156000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K158" t="str">
            <v>OK</v>
          </cell>
          <cell r="DL158" t="str">
            <v>OK</v>
          </cell>
          <cell r="DM158" t="str">
            <v>OK</v>
          </cell>
          <cell r="DN158" t="str">
            <v>OK</v>
          </cell>
          <cell r="DO158" t="str">
            <v>OK</v>
          </cell>
          <cell r="DP158" t="str">
            <v>OK</v>
          </cell>
          <cell r="DR158" t="str">
            <v>OK</v>
          </cell>
          <cell r="DS158" t="str">
            <v>OK</v>
          </cell>
          <cell r="DU158" t="str">
            <v>OK</v>
          </cell>
          <cell r="DV158" t="str">
            <v>OK</v>
          </cell>
          <cell r="DW158" t="str">
            <v>OK</v>
          </cell>
          <cell r="DX158" t="str">
            <v>OK</v>
          </cell>
          <cell r="DZ158" t="str">
            <v>OK</v>
          </cell>
          <cell r="EA158" t="str">
            <v>OK</v>
          </cell>
          <cell r="EC158">
            <v>38257</v>
          </cell>
          <cell r="ED158">
            <v>38260</v>
          </cell>
          <cell r="EE158">
            <v>30</v>
          </cell>
          <cell r="EF158">
            <v>4</v>
          </cell>
          <cell r="EG158">
            <v>24000</v>
          </cell>
          <cell r="EH158">
            <v>0</v>
          </cell>
          <cell r="EI158">
            <v>0</v>
          </cell>
          <cell r="EJ158">
            <v>0</v>
          </cell>
          <cell r="EK158">
            <v>0</v>
          </cell>
          <cell r="EL158">
            <v>0</v>
          </cell>
          <cell r="EM158">
            <v>0</v>
          </cell>
          <cell r="EN158" t="str">
            <v/>
          </cell>
          <cell r="EO158" t="str">
            <v/>
          </cell>
          <cell r="EP158">
            <v>0</v>
          </cell>
          <cell r="EQ158">
            <v>0</v>
          </cell>
          <cell r="ER158">
            <v>0</v>
          </cell>
          <cell r="ES158">
            <v>0</v>
          </cell>
          <cell r="ET158">
            <v>0</v>
          </cell>
          <cell r="EU158">
            <v>0</v>
          </cell>
          <cell r="EV158">
            <v>0</v>
          </cell>
          <cell r="EW158">
            <v>0</v>
          </cell>
          <cell r="EX158">
            <v>24000</v>
          </cell>
          <cell r="EY158">
            <v>0</v>
          </cell>
          <cell r="EZ158">
            <v>180000</v>
          </cell>
          <cell r="FA158">
            <v>0</v>
          </cell>
          <cell r="FB158">
            <v>180000</v>
          </cell>
        </row>
        <row r="159">
          <cell r="A159">
            <v>4783</v>
          </cell>
          <cell r="B159">
            <v>56</v>
          </cell>
          <cell r="C159" t="str">
            <v>F-11</v>
          </cell>
          <cell r="D159">
            <v>53011</v>
          </cell>
          <cell r="E159" t="str">
            <v>フロンティア芝浦</v>
          </cell>
          <cell r="F159">
            <v>0</v>
          </cell>
          <cell r="G159">
            <v>1511</v>
          </cell>
          <cell r="I159" t="str">
            <v>東京都</v>
          </cell>
          <cell r="J159" t="str">
            <v>都心主要5区</v>
          </cell>
          <cell r="Q159">
            <v>62.9</v>
          </cell>
          <cell r="R159">
            <v>19.03</v>
          </cell>
          <cell r="S159" t="str">
            <v>1DK</v>
          </cell>
          <cell r="U159" t="str">
            <v>住居</v>
          </cell>
          <cell r="V159" t="str">
            <v>Family</v>
          </cell>
          <cell r="X159">
            <v>1</v>
          </cell>
          <cell r="Y159" t="str">
            <v/>
          </cell>
          <cell r="Z159">
            <v>1</v>
          </cell>
          <cell r="AA159" t="str">
            <v/>
          </cell>
          <cell r="AB159" t="str">
            <v/>
          </cell>
          <cell r="AC159" t="str">
            <v/>
          </cell>
          <cell r="AD159" t="str">
            <v/>
          </cell>
          <cell r="AE159" t="str">
            <v/>
          </cell>
          <cell r="AG159">
            <v>38257</v>
          </cell>
          <cell r="AI159">
            <v>38257</v>
          </cell>
          <cell r="AJ159">
            <v>38986</v>
          </cell>
          <cell r="AK159" t="str">
            <v>清水建設㈱</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414000</v>
          </cell>
          <cell r="CJ159" t="str">
            <v>入居者：芳賀純夫</v>
          </cell>
          <cell r="CL159" t="str">
            <v/>
          </cell>
          <cell r="CM159">
            <v>38257</v>
          </cell>
          <cell r="CN159" t="str">
            <v>有</v>
          </cell>
          <cell r="CO159">
            <v>38257</v>
          </cell>
          <cell r="CP159">
            <v>38256</v>
          </cell>
          <cell r="CQ159">
            <v>4</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K159" t="str">
            <v>OK</v>
          </cell>
          <cell r="DL159" t="str">
            <v>OK</v>
          </cell>
          <cell r="DM159" t="str">
            <v>OK</v>
          </cell>
          <cell r="DN159" t="str">
            <v>OK</v>
          </cell>
          <cell r="DO159" t="str">
            <v>OK</v>
          </cell>
          <cell r="DP159" t="str">
            <v>OK</v>
          </cell>
          <cell r="DR159" t="str">
            <v>OK</v>
          </cell>
          <cell r="DS159" t="str">
            <v>OK</v>
          </cell>
          <cell r="DU159" t="str">
            <v>OK</v>
          </cell>
          <cell r="DV159" t="str">
            <v>OK</v>
          </cell>
          <cell r="DW159" t="str">
            <v>OK</v>
          </cell>
          <cell r="DX159" t="str">
            <v>OK</v>
          </cell>
          <cell r="DZ159" t="str">
            <v>OK</v>
          </cell>
          <cell r="EA159" t="str">
            <v>OK</v>
          </cell>
          <cell r="EC159">
            <v>38257</v>
          </cell>
          <cell r="ED159">
            <v>38260</v>
          </cell>
          <cell r="EE159">
            <v>4</v>
          </cell>
          <cell r="EF159">
            <v>4</v>
          </cell>
          <cell r="EG159">
            <v>0</v>
          </cell>
          <cell r="EH159">
            <v>0</v>
          </cell>
          <cell r="EI159">
            <v>0</v>
          </cell>
          <cell r="EJ159">
            <v>0</v>
          </cell>
          <cell r="EK159">
            <v>0</v>
          </cell>
          <cell r="EL159">
            <v>0</v>
          </cell>
          <cell r="EM159">
            <v>0</v>
          </cell>
          <cell r="EN159" t="str">
            <v/>
          </cell>
          <cell r="EO159" t="str">
            <v/>
          </cell>
          <cell r="EP159">
            <v>0</v>
          </cell>
          <cell r="EQ159">
            <v>0</v>
          </cell>
          <cell r="ER159">
            <v>0</v>
          </cell>
          <cell r="ES159">
            <v>0</v>
          </cell>
          <cell r="ET159">
            <v>0</v>
          </cell>
          <cell r="EU159">
            <v>0</v>
          </cell>
          <cell r="EV159">
            <v>0</v>
          </cell>
          <cell r="EW159">
            <v>0</v>
          </cell>
          <cell r="EX159">
            <v>0</v>
          </cell>
          <cell r="EY159">
            <v>0</v>
          </cell>
          <cell r="EZ159">
            <v>0</v>
          </cell>
          <cell r="FA159">
            <v>0</v>
          </cell>
          <cell r="FB159">
            <v>0</v>
          </cell>
        </row>
        <row r="160">
          <cell r="A160">
            <v>4784</v>
          </cell>
          <cell r="B160">
            <v>56</v>
          </cell>
          <cell r="C160" t="str">
            <v>F-11</v>
          </cell>
          <cell r="D160">
            <v>53011</v>
          </cell>
          <cell r="E160" t="str">
            <v>フロンティア芝浦</v>
          </cell>
          <cell r="F160">
            <v>0</v>
          </cell>
          <cell r="G160" t="str">
            <v>P1</v>
          </cell>
          <cell r="I160" t="str">
            <v>東京都</v>
          </cell>
          <cell r="J160" t="str">
            <v>都心主要5区</v>
          </cell>
          <cell r="R160" t="str">
            <v/>
          </cell>
          <cell r="U160" t="str">
            <v>駐車場</v>
          </cell>
          <cell r="V160" t="str">
            <v>Parking</v>
          </cell>
          <cell r="X160">
            <v>0</v>
          </cell>
          <cell r="Y160" t="str">
            <v/>
          </cell>
          <cell r="Z160" t="str">
            <v/>
          </cell>
          <cell r="AA160" t="str">
            <v/>
          </cell>
          <cell r="AB160" t="str">
            <v/>
          </cell>
          <cell r="AC160" t="str">
            <v/>
          </cell>
          <cell r="AD160">
            <v>1</v>
          </cell>
          <cell r="AE160" t="str">
            <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CL160" t="str">
            <v/>
          </cell>
          <cell r="CM160">
            <v>38257</v>
          </cell>
          <cell r="CN160" t="str">
            <v>有</v>
          </cell>
          <cell r="CO160">
            <v>38231</v>
          </cell>
          <cell r="CP160">
            <v>38256</v>
          </cell>
          <cell r="CQ160">
            <v>30</v>
          </cell>
          <cell r="CR160">
            <v>26</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K160" t="str">
            <v>OK</v>
          </cell>
          <cell r="DL160" t="str">
            <v>OK</v>
          </cell>
          <cell r="DM160" t="str">
            <v>OK</v>
          </cell>
          <cell r="DN160" t="str">
            <v>OK</v>
          </cell>
          <cell r="DO160" t="str">
            <v>OK</v>
          </cell>
          <cell r="DP160" t="str">
            <v>OK</v>
          </cell>
          <cell r="DR160" t="str">
            <v>OK</v>
          </cell>
          <cell r="DS160" t="str">
            <v>OK</v>
          </cell>
          <cell r="DU160" t="str">
            <v>OK</v>
          </cell>
          <cell r="DV160" t="str">
            <v>OK</v>
          </cell>
          <cell r="DW160" t="str">
            <v>OK</v>
          </cell>
          <cell r="DX160" t="str">
            <v>OK</v>
          </cell>
          <cell r="DZ160" t="str">
            <v>OK</v>
          </cell>
          <cell r="EA160" t="str">
            <v>OK</v>
          </cell>
          <cell r="EC160">
            <v>38257</v>
          </cell>
          <cell r="ED160">
            <v>38260</v>
          </cell>
          <cell r="EE160">
            <v>30</v>
          </cell>
          <cell r="EF160">
            <v>4</v>
          </cell>
          <cell r="EG160">
            <v>0</v>
          </cell>
          <cell r="EH160">
            <v>0</v>
          </cell>
          <cell r="EI160">
            <v>0</v>
          </cell>
          <cell r="EJ160">
            <v>0</v>
          </cell>
          <cell r="EK160">
            <v>0</v>
          </cell>
          <cell r="EL160">
            <v>0</v>
          </cell>
          <cell r="EM160">
            <v>0</v>
          </cell>
          <cell r="EN160" t="str">
            <v/>
          </cell>
          <cell r="EO160" t="str">
            <v/>
          </cell>
          <cell r="EP160">
            <v>0</v>
          </cell>
          <cell r="EQ160">
            <v>0</v>
          </cell>
          <cell r="ER160">
            <v>0</v>
          </cell>
          <cell r="ES160">
            <v>0</v>
          </cell>
          <cell r="ET160">
            <v>0</v>
          </cell>
          <cell r="EU160">
            <v>0</v>
          </cell>
          <cell r="EV160">
            <v>0</v>
          </cell>
          <cell r="EW160">
            <v>0</v>
          </cell>
          <cell r="EX160">
            <v>0</v>
          </cell>
          <cell r="EY160">
            <v>0</v>
          </cell>
          <cell r="EZ160">
            <v>0</v>
          </cell>
          <cell r="FA160">
            <v>0</v>
          </cell>
          <cell r="FB160">
            <v>0</v>
          </cell>
        </row>
        <row r="161">
          <cell r="A161">
            <v>4785</v>
          </cell>
          <cell r="B161">
            <v>56</v>
          </cell>
          <cell r="C161" t="str">
            <v>F-11</v>
          </cell>
          <cell r="D161">
            <v>53011</v>
          </cell>
          <cell r="E161" t="str">
            <v>フロンティア芝浦</v>
          </cell>
          <cell r="F161">
            <v>0</v>
          </cell>
          <cell r="G161" t="str">
            <v>P2</v>
          </cell>
          <cell r="I161" t="str">
            <v>東京都</v>
          </cell>
          <cell r="J161" t="str">
            <v>都心主要5区</v>
          </cell>
          <cell r="U161" t="str">
            <v>駐車場</v>
          </cell>
          <cell r="V161" t="str">
            <v>Parking</v>
          </cell>
          <cell r="X161">
            <v>0</v>
          </cell>
          <cell r="Y161" t="str">
            <v/>
          </cell>
          <cell r="Z161" t="str">
            <v/>
          </cell>
          <cell r="AA161" t="str">
            <v/>
          </cell>
          <cell r="AB161" t="str">
            <v/>
          </cell>
          <cell r="AC161" t="str">
            <v/>
          </cell>
          <cell r="AD161">
            <v>1</v>
          </cell>
          <cell r="AE161" t="str">
            <v/>
          </cell>
          <cell r="AG161">
            <v>33506</v>
          </cell>
          <cell r="AI161">
            <v>37895</v>
          </cell>
          <cell r="AJ161">
            <v>38625</v>
          </cell>
          <cell r="AK161" t="str">
            <v>荒川　英敏</v>
          </cell>
          <cell r="AX161">
            <v>50000</v>
          </cell>
          <cell r="AY161">
            <v>2500</v>
          </cell>
          <cell r="BF161">
            <v>0</v>
          </cell>
          <cell r="BG161">
            <v>0</v>
          </cell>
          <cell r="BH161">
            <v>0</v>
          </cell>
          <cell r="BI161">
            <v>0</v>
          </cell>
          <cell r="BJ161">
            <v>0</v>
          </cell>
          <cell r="BK161">
            <v>0</v>
          </cell>
          <cell r="BL161">
            <v>0</v>
          </cell>
          <cell r="BM161">
            <v>0</v>
          </cell>
          <cell r="BN161">
            <v>0</v>
          </cell>
          <cell r="BO161">
            <v>0</v>
          </cell>
          <cell r="BP161">
            <v>50000</v>
          </cell>
          <cell r="BQ161">
            <v>2500</v>
          </cell>
          <cell r="BR161">
            <v>0</v>
          </cell>
          <cell r="BS161">
            <v>0</v>
          </cell>
          <cell r="BT161">
            <v>0</v>
          </cell>
          <cell r="BU161">
            <v>0</v>
          </cell>
          <cell r="BV161">
            <v>0</v>
          </cell>
          <cell r="CJ161" t="str">
            <v>#1007(名変後契約書紛失)
11/14解約予定</v>
          </cell>
          <cell r="CL161" t="str">
            <v/>
          </cell>
          <cell r="CM161">
            <v>38257</v>
          </cell>
          <cell r="CN161" t="str">
            <v>有</v>
          </cell>
          <cell r="CO161">
            <v>38231</v>
          </cell>
          <cell r="CP161">
            <v>38256</v>
          </cell>
          <cell r="CQ161">
            <v>30</v>
          </cell>
          <cell r="CR161">
            <v>26</v>
          </cell>
          <cell r="CS161">
            <v>0</v>
          </cell>
          <cell r="CT161">
            <v>0</v>
          </cell>
          <cell r="CU161">
            <v>0</v>
          </cell>
          <cell r="CV161">
            <v>0</v>
          </cell>
          <cell r="CW161">
            <v>0</v>
          </cell>
          <cell r="CX161">
            <v>0</v>
          </cell>
          <cell r="CY161">
            <v>0</v>
          </cell>
          <cell r="CZ161">
            <v>0</v>
          </cell>
          <cell r="DA161">
            <v>0</v>
          </cell>
          <cell r="DB161">
            <v>0</v>
          </cell>
          <cell r="DC161">
            <v>43333</v>
          </cell>
          <cell r="DD161">
            <v>2167</v>
          </cell>
          <cell r="DE161">
            <v>0</v>
          </cell>
          <cell r="DF161">
            <v>0</v>
          </cell>
          <cell r="DG161">
            <v>0</v>
          </cell>
          <cell r="DH161">
            <v>0</v>
          </cell>
          <cell r="DI161">
            <v>0</v>
          </cell>
          <cell r="DK161" t="str">
            <v>OK</v>
          </cell>
          <cell r="DL161" t="str">
            <v>OK</v>
          </cell>
          <cell r="DM161" t="str">
            <v>OK</v>
          </cell>
          <cell r="DN161" t="str">
            <v>OK</v>
          </cell>
          <cell r="DO161" t="str">
            <v>OK</v>
          </cell>
          <cell r="DP161" t="str">
            <v>OK</v>
          </cell>
          <cell r="DR161" t="str">
            <v>OK</v>
          </cell>
          <cell r="DS161" t="str">
            <v>OK</v>
          </cell>
          <cell r="DU161" t="str">
            <v>OK</v>
          </cell>
          <cell r="DV161" t="str">
            <v>OK</v>
          </cell>
          <cell r="DW161" t="str">
            <v>OK</v>
          </cell>
          <cell r="DX161" t="str">
            <v>OK</v>
          </cell>
          <cell r="DZ161" t="str">
            <v>OK</v>
          </cell>
          <cell r="EA161" t="str">
            <v>OK</v>
          </cell>
          <cell r="EC161">
            <v>38257</v>
          </cell>
          <cell r="ED161">
            <v>38260</v>
          </cell>
          <cell r="EE161">
            <v>30</v>
          </cell>
          <cell r="EF161">
            <v>4</v>
          </cell>
          <cell r="EG161">
            <v>0</v>
          </cell>
          <cell r="EH161">
            <v>0</v>
          </cell>
          <cell r="EI161">
            <v>0</v>
          </cell>
          <cell r="EJ161">
            <v>0</v>
          </cell>
          <cell r="EK161">
            <v>0</v>
          </cell>
          <cell r="EL161">
            <v>0</v>
          </cell>
          <cell r="EM161">
            <v>0</v>
          </cell>
          <cell r="EN161" t="str">
            <v/>
          </cell>
          <cell r="EO161" t="str">
            <v/>
          </cell>
          <cell r="EP161">
            <v>0</v>
          </cell>
          <cell r="EQ161">
            <v>6667</v>
          </cell>
          <cell r="ER161">
            <v>333</v>
          </cell>
          <cell r="ES161">
            <v>0</v>
          </cell>
          <cell r="ET161">
            <v>0</v>
          </cell>
          <cell r="EU161">
            <v>0</v>
          </cell>
          <cell r="EV161">
            <v>0</v>
          </cell>
          <cell r="EW161">
            <v>0</v>
          </cell>
          <cell r="EX161">
            <v>6667</v>
          </cell>
          <cell r="EY161">
            <v>333</v>
          </cell>
          <cell r="EZ161">
            <v>50000</v>
          </cell>
          <cell r="FA161">
            <v>2500</v>
          </cell>
          <cell r="FB161">
            <v>52500</v>
          </cell>
        </row>
        <row r="162">
          <cell r="A162">
            <v>4786</v>
          </cell>
          <cell r="B162">
            <v>56</v>
          </cell>
          <cell r="C162" t="str">
            <v>F-11</v>
          </cell>
          <cell r="D162">
            <v>53011</v>
          </cell>
          <cell r="E162" t="str">
            <v>フロンティア芝浦</v>
          </cell>
          <cell r="F162">
            <v>0</v>
          </cell>
          <cell r="G162" t="str">
            <v>P3</v>
          </cell>
          <cell r="I162" t="str">
            <v>東京都</v>
          </cell>
          <cell r="J162" t="str">
            <v>都心主要5区</v>
          </cell>
          <cell r="U162" t="str">
            <v>駐車場</v>
          </cell>
          <cell r="V162" t="str">
            <v>Parking</v>
          </cell>
          <cell r="X162">
            <v>0</v>
          </cell>
          <cell r="Y162" t="str">
            <v/>
          </cell>
          <cell r="Z162" t="str">
            <v/>
          </cell>
          <cell r="AA162" t="str">
            <v/>
          </cell>
          <cell r="AB162" t="str">
            <v/>
          </cell>
          <cell r="AC162" t="str">
            <v/>
          </cell>
          <cell r="AD162">
            <v>1</v>
          </cell>
          <cell r="AE162" t="str">
            <v/>
          </cell>
          <cell r="AG162">
            <v>37376</v>
          </cell>
          <cell r="AI162">
            <v>37742</v>
          </cell>
          <cell r="AJ162">
            <v>38472</v>
          </cell>
          <cell r="AK162" t="str">
            <v>田中　大介</v>
          </cell>
          <cell r="AX162">
            <v>50000</v>
          </cell>
          <cell r="AY162">
            <v>2500</v>
          </cell>
          <cell r="BF162">
            <v>0</v>
          </cell>
          <cell r="BG162">
            <v>0</v>
          </cell>
          <cell r="BH162">
            <v>0</v>
          </cell>
          <cell r="BI162">
            <v>0</v>
          </cell>
          <cell r="BJ162">
            <v>0</v>
          </cell>
          <cell r="BK162">
            <v>0</v>
          </cell>
          <cell r="BL162">
            <v>0</v>
          </cell>
          <cell r="BM162">
            <v>0</v>
          </cell>
          <cell r="BN162">
            <v>0</v>
          </cell>
          <cell r="BO162">
            <v>0</v>
          </cell>
          <cell r="BP162">
            <v>50000</v>
          </cell>
          <cell r="BQ162">
            <v>2500</v>
          </cell>
          <cell r="BR162">
            <v>0</v>
          </cell>
          <cell r="BS162">
            <v>0</v>
          </cell>
          <cell r="BT162">
            <v>0</v>
          </cell>
          <cell r="BU162">
            <v>0</v>
          </cell>
          <cell r="BV162">
            <v>0</v>
          </cell>
          <cell r="CJ162" t="str">
            <v>#1211（清水建設社宅）</v>
          </cell>
          <cell r="CL162" t="str">
            <v/>
          </cell>
          <cell r="CM162">
            <v>38257</v>
          </cell>
          <cell r="CN162" t="str">
            <v>有</v>
          </cell>
          <cell r="CO162">
            <v>38231</v>
          </cell>
          <cell r="CP162">
            <v>38256</v>
          </cell>
          <cell r="CQ162">
            <v>30</v>
          </cell>
          <cell r="CR162">
            <v>26</v>
          </cell>
          <cell r="CS162">
            <v>0</v>
          </cell>
          <cell r="CT162">
            <v>0</v>
          </cell>
          <cell r="CU162">
            <v>0</v>
          </cell>
          <cell r="CV162">
            <v>0</v>
          </cell>
          <cell r="CW162">
            <v>0</v>
          </cell>
          <cell r="CX162">
            <v>0</v>
          </cell>
          <cell r="CY162">
            <v>0</v>
          </cell>
          <cell r="CZ162">
            <v>0</v>
          </cell>
          <cell r="DA162">
            <v>0</v>
          </cell>
          <cell r="DB162">
            <v>0</v>
          </cell>
          <cell r="DC162">
            <v>43333</v>
          </cell>
          <cell r="DD162">
            <v>2167</v>
          </cell>
          <cell r="DE162">
            <v>0</v>
          </cell>
          <cell r="DF162">
            <v>0</v>
          </cell>
          <cell r="DG162">
            <v>0</v>
          </cell>
          <cell r="DH162">
            <v>0</v>
          </cell>
          <cell r="DI162">
            <v>0</v>
          </cell>
          <cell r="DK162" t="str">
            <v>OK</v>
          </cell>
          <cell r="DL162" t="str">
            <v>OK</v>
          </cell>
          <cell r="DM162" t="str">
            <v>OK</v>
          </cell>
          <cell r="DN162" t="str">
            <v>OK</v>
          </cell>
          <cell r="DO162" t="str">
            <v>OK</v>
          </cell>
          <cell r="DP162" t="str">
            <v>OK</v>
          </cell>
          <cell r="DR162" t="str">
            <v>OK</v>
          </cell>
          <cell r="DS162" t="str">
            <v>OK</v>
          </cell>
          <cell r="DU162" t="str">
            <v>OK</v>
          </cell>
          <cell r="DV162" t="str">
            <v>OK</v>
          </cell>
          <cell r="DW162" t="str">
            <v>OK</v>
          </cell>
          <cell r="DX162" t="str">
            <v>OK</v>
          </cell>
          <cell r="DZ162" t="str">
            <v>OK</v>
          </cell>
          <cell r="EA162" t="str">
            <v>OK</v>
          </cell>
          <cell r="EC162">
            <v>38257</v>
          </cell>
          <cell r="ED162">
            <v>38260</v>
          </cell>
          <cell r="EE162">
            <v>30</v>
          </cell>
          <cell r="EF162">
            <v>4</v>
          </cell>
          <cell r="EG162">
            <v>0</v>
          </cell>
          <cell r="EH162">
            <v>0</v>
          </cell>
          <cell r="EI162">
            <v>0</v>
          </cell>
          <cell r="EJ162">
            <v>0</v>
          </cell>
          <cell r="EK162">
            <v>0</v>
          </cell>
          <cell r="EL162">
            <v>0</v>
          </cell>
          <cell r="EM162">
            <v>0</v>
          </cell>
          <cell r="EN162" t="str">
            <v/>
          </cell>
          <cell r="EO162" t="str">
            <v/>
          </cell>
          <cell r="EP162">
            <v>0</v>
          </cell>
          <cell r="EQ162">
            <v>6667</v>
          </cell>
          <cell r="ER162">
            <v>333</v>
          </cell>
          <cell r="ES162">
            <v>0</v>
          </cell>
          <cell r="ET162">
            <v>0</v>
          </cell>
          <cell r="EU162">
            <v>0</v>
          </cell>
          <cell r="EV162">
            <v>0</v>
          </cell>
          <cell r="EW162">
            <v>0</v>
          </cell>
          <cell r="EX162">
            <v>6667</v>
          </cell>
          <cell r="EY162">
            <v>333</v>
          </cell>
          <cell r="EZ162">
            <v>50000</v>
          </cell>
          <cell r="FA162">
            <v>2500</v>
          </cell>
          <cell r="FB162">
            <v>52500</v>
          </cell>
        </row>
        <row r="163">
          <cell r="A163">
            <v>4787</v>
          </cell>
          <cell r="B163">
            <v>56</v>
          </cell>
          <cell r="C163" t="str">
            <v>F-11</v>
          </cell>
          <cell r="D163">
            <v>53011</v>
          </cell>
          <cell r="E163" t="str">
            <v>フロンティア芝浦</v>
          </cell>
          <cell r="F163">
            <v>0</v>
          </cell>
          <cell r="G163" t="str">
            <v>P4</v>
          </cell>
          <cell r="I163" t="str">
            <v>東京都</v>
          </cell>
          <cell r="J163" t="str">
            <v>都心主要5区</v>
          </cell>
          <cell r="U163" t="str">
            <v>駐車場</v>
          </cell>
          <cell r="V163" t="str">
            <v>Parking</v>
          </cell>
          <cell r="X163">
            <v>0</v>
          </cell>
          <cell r="Y163" t="str">
            <v/>
          </cell>
          <cell r="Z163" t="str">
            <v/>
          </cell>
          <cell r="AA163" t="str">
            <v/>
          </cell>
          <cell r="AB163" t="str">
            <v/>
          </cell>
          <cell r="AC163" t="str">
            <v/>
          </cell>
          <cell r="AD163">
            <v>1</v>
          </cell>
          <cell r="AE163" t="str">
            <v/>
          </cell>
          <cell r="AG163">
            <v>33530</v>
          </cell>
          <cell r="AI163">
            <v>37926</v>
          </cell>
          <cell r="AJ163">
            <v>38656</v>
          </cell>
          <cell r="AK163" t="str">
            <v>有馬　和夫</v>
          </cell>
          <cell r="AX163">
            <v>50000</v>
          </cell>
          <cell r="AY163">
            <v>2500</v>
          </cell>
          <cell r="BF163">
            <v>0</v>
          </cell>
          <cell r="BG163">
            <v>0</v>
          </cell>
          <cell r="BH163">
            <v>0</v>
          </cell>
          <cell r="BI163">
            <v>0</v>
          </cell>
          <cell r="BJ163">
            <v>0</v>
          </cell>
          <cell r="BK163">
            <v>0</v>
          </cell>
          <cell r="BL163">
            <v>0</v>
          </cell>
          <cell r="BM163">
            <v>0</v>
          </cell>
          <cell r="BN163">
            <v>0</v>
          </cell>
          <cell r="BO163">
            <v>0</v>
          </cell>
          <cell r="BP163">
            <v>50000</v>
          </cell>
          <cell r="BQ163">
            <v>2500</v>
          </cell>
          <cell r="BR163">
            <v>0</v>
          </cell>
          <cell r="BS163">
            <v>0</v>
          </cell>
          <cell r="BT163">
            <v>0</v>
          </cell>
          <cell r="BU163">
            <v>0</v>
          </cell>
          <cell r="BV163">
            <v>0</v>
          </cell>
          <cell r="CJ163" t="str">
            <v>#303</v>
          </cell>
          <cell r="CL163" t="str">
            <v/>
          </cell>
          <cell r="CM163">
            <v>38257</v>
          </cell>
          <cell r="CN163" t="str">
            <v>有</v>
          </cell>
          <cell r="CO163">
            <v>38231</v>
          </cell>
          <cell r="CP163">
            <v>38256</v>
          </cell>
          <cell r="CQ163">
            <v>30</v>
          </cell>
          <cell r="CR163">
            <v>26</v>
          </cell>
          <cell r="CS163">
            <v>0</v>
          </cell>
          <cell r="CT163">
            <v>0</v>
          </cell>
          <cell r="CU163">
            <v>0</v>
          </cell>
          <cell r="CV163">
            <v>0</v>
          </cell>
          <cell r="CW163">
            <v>0</v>
          </cell>
          <cell r="CX163">
            <v>0</v>
          </cell>
          <cell r="CY163">
            <v>0</v>
          </cell>
          <cell r="CZ163">
            <v>0</v>
          </cell>
          <cell r="DA163">
            <v>0</v>
          </cell>
          <cell r="DB163">
            <v>0</v>
          </cell>
          <cell r="DC163">
            <v>43333</v>
          </cell>
          <cell r="DD163">
            <v>2167</v>
          </cell>
          <cell r="DE163">
            <v>0</v>
          </cell>
          <cell r="DF163">
            <v>0</v>
          </cell>
          <cell r="DG163">
            <v>0</v>
          </cell>
          <cell r="DH163">
            <v>0</v>
          </cell>
          <cell r="DI163">
            <v>0</v>
          </cell>
          <cell r="DK163" t="str">
            <v>OK</v>
          </cell>
          <cell r="DL163" t="str">
            <v>OK</v>
          </cell>
          <cell r="DM163" t="str">
            <v>OK</v>
          </cell>
          <cell r="DN163" t="str">
            <v>OK</v>
          </cell>
          <cell r="DO163" t="str">
            <v>OK</v>
          </cell>
          <cell r="DP163" t="str">
            <v>OK</v>
          </cell>
          <cell r="DR163" t="str">
            <v>OK</v>
          </cell>
          <cell r="DS163" t="str">
            <v>OK</v>
          </cell>
          <cell r="DU163" t="str">
            <v>OK</v>
          </cell>
          <cell r="DV163" t="str">
            <v>OK</v>
          </cell>
          <cell r="DW163" t="str">
            <v>OK</v>
          </cell>
          <cell r="DX163" t="str">
            <v>OK</v>
          </cell>
          <cell r="DZ163" t="str">
            <v>OK</v>
          </cell>
          <cell r="EA163" t="str">
            <v>OK</v>
          </cell>
          <cell r="EC163">
            <v>38257</v>
          </cell>
          <cell r="ED163">
            <v>38260</v>
          </cell>
          <cell r="EE163">
            <v>30</v>
          </cell>
          <cell r="EF163">
            <v>4</v>
          </cell>
          <cell r="EG163">
            <v>0</v>
          </cell>
          <cell r="EH163">
            <v>0</v>
          </cell>
          <cell r="EI163">
            <v>0</v>
          </cell>
          <cell r="EJ163">
            <v>0</v>
          </cell>
          <cell r="EK163">
            <v>0</v>
          </cell>
          <cell r="EL163">
            <v>0</v>
          </cell>
          <cell r="EM163">
            <v>0</v>
          </cell>
          <cell r="EN163" t="str">
            <v/>
          </cell>
          <cell r="EO163" t="str">
            <v/>
          </cell>
          <cell r="EP163">
            <v>0</v>
          </cell>
          <cell r="EQ163">
            <v>6667</v>
          </cell>
          <cell r="ER163">
            <v>333</v>
          </cell>
          <cell r="ES163">
            <v>0</v>
          </cell>
          <cell r="ET163">
            <v>0</v>
          </cell>
          <cell r="EU163">
            <v>0</v>
          </cell>
          <cell r="EV163">
            <v>0</v>
          </cell>
          <cell r="EW163">
            <v>0</v>
          </cell>
          <cell r="EX163">
            <v>6667</v>
          </cell>
          <cell r="EY163">
            <v>333</v>
          </cell>
          <cell r="EZ163">
            <v>50000</v>
          </cell>
          <cell r="FA163">
            <v>2500</v>
          </cell>
          <cell r="FB163">
            <v>52500</v>
          </cell>
        </row>
        <row r="164">
          <cell r="A164">
            <v>4788</v>
          </cell>
          <cell r="B164">
            <v>56</v>
          </cell>
          <cell r="C164" t="str">
            <v>F-11</v>
          </cell>
          <cell r="D164">
            <v>53011</v>
          </cell>
          <cell r="E164" t="str">
            <v>フロンティア芝浦</v>
          </cell>
          <cell r="F164">
            <v>0</v>
          </cell>
          <cell r="G164" t="str">
            <v>P5</v>
          </cell>
          <cell r="I164" t="str">
            <v>東京都</v>
          </cell>
          <cell r="J164" t="str">
            <v>都心主要5区</v>
          </cell>
          <cell r="U164" t="str">
            <v>駐車場</v>
          </cell>
          <cell r="V164" t="str">
            <v>Parking</v>
          </cell>
          <cell r="X164">
            <v>0</v>
          </cell>
          <cell r="Y164" t="str">
            <v/>
          </cell>
          <cell r="Z164" t="str">
            <v/>
          </cell>
          <cell r="AA164" t="str">
            <v/>
          </cell>
          <cell r="AB164" t="str">
            <v/>
          </cell>
          <cell r="AC164" t="str">
            <v/>
          </cell>
          <cell r="AD164">
            <v>1</v>
          </cell>
          <cell r="AE164" t="str">
            <v/>
          </cell>
          <cell r="AG164">
            <v>36657</v>
          </cell>
          <cell r="AI164">
            <v>37803</v>
          </cell>
          <cell r="AJ164">
            <v>38533</v>
          </cell>
          <cell r="AK164" t="str">
            <v>鈴木　伸夫</v>
          </cell>
          <cell r="AX164">
            <v>50000</v>
          </cell>
          <cell r="AY164">
            <v>2500</v>
          </cell>
          <cell r="BF164">
            <v>0</v>
          </cell>
          <cell r="BG164">
            <v>0</v>
          </cell>
          <cell r="BH164">
            <v>0</v>
          </cell>
          <cell r="BI164">
            <v>0</v>
          </cell>
          <cell r="BJ164">
            <v>0</v>
          </cell>
          <cell r="BK164">
            <v>0</v>
          </cell>
          <cell r="BL164">
            <v>0</v>
          </cell>
          <cell r="BM164">
            <v>0</v>
          </cell>
          <cell r="BN164">
            <v>0</v>
          </cell>
          <cell r="BO164">
            <v>0</v>
          </cell>
          <cell r="BP164">
            <v>50000</v>
          </cell>
          <cell r="BQ164">
            <v>2500</v>
          </cell>
          <cell r="BR164">
            <v>0</v>
          </cell>
          <cell r="BS164">
            <v>0</v>
          </cell>
          <cell r="BT164">
            <v>0</v>
          </cell>
          <cell r="BU164">
            <v>0</v>
          </cell>
          <cell r="BV164">
            <v>0</v>
          </cell>
          <cell r="CJ164" t="str">
            <v>#1210</v>
          </cell>
          <cell r="CL164" t="str">
            <v/>
          </cell>
          <cell r="CM164">
            <v>38257</v>
          </cell>
          <cell r="CN164" t="str">
            <v>有</v>
          </cell>
          <cell r="CO164">
            <v>38231</v>
          </cell>
          <cell r="CP164">
            <v>38256</v>
          </cell>
          <cell r="CQ164">
            <v>30</v>
          </cell>
          <cell r="CR164">
            <v>26</v>
          </cell>
          <cell r="CS164">
            <v>0</v>
          </cell>
          <cell r="CT164">
            <v>0</v>
          </cell>
          <cell r="CU164">
            <v>0</v>
          </cell>
          <cell r="CV164">
            <v>0</v>
          </cell>
          <cell r="CW164">
            <v>0</v>
          </cell>
          <cell r="CX164">
            <v>0</v>
          </cell>
          <cell r="CY164">
            <v>0</v>
          </cell>
          <cell r="CZ164">
            <v>0</v>
          </cell>
          <cell r="DA164">
            <v>0</v>
          </cell>
          <cell r="DB164">
            <v>0</v>
          </cell>
          <cell r="DC164">
            <v>43333</v>
          </cell>
          <cell r="DD164">
            <v>2167</v>
          </cell>
          <cell r="DE164">
            <v>0</v>
          </cell>
          <cell r="DF164">
            <v>0</v>
          </cell>
          <cell r="DG164">
            <v>0</v>
          </cell>
          <cell r="DH164">
            <v>0</v>
          </cell>
          <cell r="DI164">
            <v>0</v>
          </cell>
          <cell r="DK164" t="str">
            <v>OK</v>
          </cell>
          <cell r="DL164" t="str">
            <v>OK</v>
          </cell>
          <cell r="DM164" t="str">
            <v>OK</v>
          </cell>
          <cell r="DN164" t="str">
            <v>OK</v>
          </cell>
          <cell r="DO164" t="str">
            <v>OK</v>
          </cell>
          <cell r="DP164" t="str">
            <v>OK</v>
          </cell>
          <cell r="DR164" t="str">
            <v>OK</v>
          </cell>
          <cell r="DS164" t="str">
            <v>OK</v>
          </cell>
          <cell r="DU164" t="str">
            <v>OK</v>
          </cell>
          <cell r="DV164" t="str">
            <v>OK</v>
          </cell>
          <cell r="DW164" t="str">
            <v>OK</v>
          </cell>
          <cell r="DX164" t="str">
            <v>OK</v>
          </cell>
          <cell r="DZ164" t="str">
            <v>OK</v>
          </cell>
          <cell r="EA164" t="str">
            <v>OK</v>
          </cell>
          <cell r="EC164">
            <v>38257</v>
          </cell>
          <cell r="ED164">
            <v>38260</v>
          </cell>
          <cell r="EE164">
            <v>30</v>
          </cell>
          <cell r="EF164">
            <v>4</v>
          </cell>
          <cell r="EG164">
            <v>0</v>
          </cell>
          <cell r="EH164">
            <v>0</v>
          </cell>
          <cell r="EI164">
            <v>0</v>
          </cell>
          <cell r="EJ164">
            <v>0</v>
          </cell>
          <cell r="EK164">
            <v>0</v>
          </cell>
          <cell r="EL164">
            <v>0</v>
          </cell>
          <cell r="EM164">
            <v>0</v>
          </cell>
          <cell r="EN164" t="str">
            <v/>
          </cell>
          <cell r="EO164" t="str">
            <v/>
          </cell>
          <cell r="EP164">
            <v>0</v>
          </cell>
          <cell r="EQ164">
            <v>6667</v>
          </cell>
          <cell r="ER164">
            <v>333</v>
          </cell>
          <cell r="ES164">
            <v>0</v>
          </cell>
          <cell r="ET164">
            <v>0</v>
          </cell>
          <cell r="EU164">
            <v>0</v>
          </cell>
          <cell r="EV164">
            <v>0</v>
          </cell>
          <cell r="EW164">
            <v>0</v>
          </cell>
          <cell r="EX164">
            <v>6667</v>
          </cell>
          <cell r="EY164">
            <v>333</v>
          </cell>
          <cell r="EZ164">
            <v>50000</v>
          </cell>
          <cell r="FA164">
            <v>2500</v>
          </cell>
          <cell r="FB164">
            <v>52500</v>
          </cell>
        </row>
        <row r="165">
          <cell r="A165">
            <v>4789</v>
          </cell>
          <cell r="B165">
            <v>56</v>
          </cell>
          <cell r="C165" t="str">
            <v>F-11</v>
          </cell>
          <cell r="D165">
            <v>53011</v>
          </cell>
          <cell r="E165" t="str">
            <v>フロンティア芝浦</v>
          </cell>
          <cell r="F165">
            <v>0</v>
          </cell>
          <cell r="G165" t="str">
            <v>P6</v>
          </cell>
          <cell r="I165" t="str">
            <v>東京都</v>
          </cell>
          <cell r="J165" t="str">
            <v>都心主要5区</v>
          </cell>
          <cell r="U165" t="str">
            <v>駐車場</v>
          </cell>
          <cell r="V165" t="str">
            <v>Parking</v>
          </cell>
          <cell r="X165">
            <v>0</v>
          </cell>
          <cell r="Y165" t="str">
            <v/>
          </cell>
          <cell r="Z165" t="str">
            <v/>
          </cell>
          <cell r="AA165" t="str">
            <v/>
          </cell>
          <cell r="AB165" t="str">
            <v/>
          </cell>
          <cell r="AC165" t="str">
            <v/>
          </cell>
          <cell r="AD165">
            <v>1</v>
          </cell>
          <cell r="AE165" t="str">
            <v/>
          </cell>
          <cell r="AG165">
            <v>36923</v>
          </cell>
          <cell r="AI165">
            <v>37742</v>
          </cell>
          <cell r="AJ165">
            <v>38472</v>
          </cell>
          <cell r="AK165" t="str">
            <v>中村　照明</v>
          </cell>
          <cell r="AX165">
            <v>50000</v>
          </cell>
          <cell r="AY165">
            <v>2500</v>
          </cell>
          <cell r="BF165">
            <v>0</v>
          </cell>
          <cell r="BG165">
            <v>0</v>
          </cell>
          <cell r="BH165">
            <v>0</v>
          </cell>
          <cell r="BI165">
            <v>0</v>
          </cell>
          <cell r="BJ165">
            <v>0</v>
          </cell>
          <cell r="BK165">
            <v>0</v>
          </cell>
          <cell r="BL165">
            <v>0</v>
          </cell>
          <cell r="BM165">
            <v>0</v>
          </cell>
          <cell r="BN165">
            <v>0</v>
          </cell>
          <cell r="BO165">
            <v>0</v>
          </cell>
          <cell r="BP165">
            <v>50000</v>
          </cell>
          <cell r="BQ165">
            <v>2500</v>
          </cell>
          <cell r="BR165">
            <v>0</v>
          </cell>
          <cell r="BS165">
            <v>0</v>
          </cell>
          <cell r="BT165">
            <v>0</v>
          </cell>
          <cell r="BU165">
            <v>0</v>
          </cell>
          <cell r="BV165">
            <v>0</v>
          </cell>
          <cell r="CJ165" t="str">
            <v>#509</v>
          </cell>
          <cell r="CL165" t="str">
            <v/>
          </cell>
          <cell r="CM165">
            <v>38257</v>
          </cell>
          <cell r="CN165" t="str">
            <v>有</v>
          </cell>
          <cell r="CO165">
            <v>38231</v>
          </cell>
          <cell r="CP165">
            <v>38256</v>
          </cell>
          <cell r="CQ165">
            <v>30</v>
          </cell>
          <cell r="CR165">
            <v>26</v>
          </cell>
          <cell r="CS165">
            <v>0</v>
          </cell>
          <cell r="CT165">
            <v>0</v>
          </cell>
          <cell r="CU165">
            <v>0</v>
          </cell>
          <cell r="CV165">
            <v>0</v>
          </cell>
          <cell r="CW165">
            <v>0</v>
          </cell>
          <cell r="CX165">
            <v>0</v>
          </cell>
          <cell r="CY165">
            <v>0</v>
          </cell>
          <cell r="CZ165">
            <v>0</v>
          </cell>
          <cell r="DA165">
            <v>0</v>
          </cell>
          <cell r="DB165">
            <v>0</v>
          </cell>
          <cell r="DC165">
            <v>43333</v>
          </cell>
          <cell r="DD165">
            <v>2167</v>
          </cell>
          <cell r="DE165">
            <v>0</v>
          </cell>
          <cell r="DF165">
            <v>0</v>
          </cell>
          <cell r="DG165">
            <v>0</v>
          </cell>
          <cell r="DH165">
            <v>0</v>
          </cell>
          <cell r="DI165">
            <v>0</v>
          </cell>
          <cell r="DK165" t="str">
            <v>OK</v>
          </cell>
          <cell r="DL165" t="str">
            <v>OK</v>
          </cell>
          <cell r="DM165" t="str">
            <v>OK</v>
          </cell>
          <cell r="DN165" t="str">
            <v>OK</v>
          </cell>
          <cell r="DO165" t="str">
            <v>OK</v>
          </cell>
          <cell r="DP165" t="str">
            <v>OK</v>
          </cell>
          <cell r="DR165" t="str">
            <v>OK</v>
          </cell>
          <cell r="DS165" t="str">
            <v>OK</v>
          </cell>
          <cell r="DU165" t="str">
            <v>OK</v>
          </cell>
          <cell r="DV165" t="str">
            <v>OK</v>
          </cell>
          <cell r="DW165" t="str">
            <v>OK</v>
          </cell>
          <cell r="DX165" t="str">
            <v>OK</v>
          </cell>
          <cell r="DZ165" t="str">
            <v>OK</v>
          </cell>
          <cell r="EA165" t="str">
            <v>OK</v>
          </cell>
          <cell r="EC165">
            <v>38257</v>
          </cell>
          <cell r="ED165">
            <v>38260</v>
          </cell>
          <cell r="EE165">
            <v>30</v>
          </cell>
          <cell r="EF165">
            <v>4</v>
          </cell>
          <cell r="EG165">
            <v>0</v>
          </cell>
          <cell r="EH165">
            <v>0</v>
          </cell>
          <cell r="EI165">
            <v>0</v>
          </cell>
          <cell r="EJ165">
            <v>0</v>
          </cell>
          <cell r="EK165">
            <v>0</v>
          </cell>
          <cell r="EL165">
            <v>0</v>
          </cell>
          <cell r="EM165">
            <v>0</v>
          </cell>
          <cell r="EN165" t="str">
            <v/>
          </cell>
          <cell r="EO165" t="str">
            <v/>
          </cell>
          <cell r="EP165">
            <v>0</v>
          </cell>
          <cell r="EQ165">
            <v>6667</v>
          </cell>
          <cell r="ER165">
            <v>333</v>
          </cell>
          <cell r="ES165">
            <v>0</v>
          </cell>
          <cell r="ET165">
            <v>0</v>
          </cell>
          <cell r="EU165">
            <v>0</v>
          </cell>
          <cell r="EV165">
            <v>0</v>
          </cell>
          <cell r="EW165">
            <v>0</v>
          </cell>
          <cell r="EX165">
            <v>6667</v>
          </cell>
          <cell r="EY165">
            <v>333</v>
          </cell>
          <cell r="EZ165">
            <v>50000</v>
          </cell>
          <cell r="FA165">
            <v>2500</v>
          </cell>
          <cell r="FB165">
            <v>52500</v>
          </cell>
        </row>
        <row r="166">
          <cell r="A166">
            <v>4790</v>
          </cell>
          <cell r="B166">
            <v>56</v>
          </cell>
          <cell r="C166" t="str">
            <v>F-11</v>
          </cell>
          <cell r="D166">
            <v>53011</v>
          </cell>
          <cell r="E166" t="str">
            <v>フロンティア芝浦</v>
          </cell>
          <cell r="F166">
            <v>0</v>
          </cell>
          <cell r="G166" t="str">
            <v>P7</v>
          </cell>
          <cell r="I166" t="str">
            <v>東京都</v>
          </cell>
          <cell r="J166" t="str">
            <v>都心主要5区</v>
          </cell>
          <cell r="U166" t="str">
            <v>駐車場</v>
          </cell>
          <cell r="V166" t="str">
            <v>Parking</v>
          </cell>
          <cell r="X166">
            <v>0</v>
          </cell>
          <cell r="Y166" t="str">
            <v/>
          </cell>
          <cell r="Z166" t="str">
            <v/>
          </cell>
          <cell r="AA166" t="str">
            <v/>
          </cell>
          <cell r="AB166" t="str">
            <v/>
          </cell>
          <cell r="AC166" t="str">
            <v/>
          </cell>
          <cell r="AD166">
            <v>1</v>
          </cell>
          <cell r="AE166" t="str">
            <v/>
          </cell>
          <cell r="AG166">
            <v>36130</v>
          </cell>
          <cell r="AI166">
            <v>37591</v>
          </cell>
          <cell r="AJ166">
            <v>38321</v>
          </cell>
          <cell r="AK166" t="str">
            <v>伊藤　ゆかり</v>
          </cell>
          <cell r="AX166">
            <v>50000</v>
          </cell>
          <cell r="AY166">
            <v>2500</v>
          </cell>
          <cell r="BF166">
            <v>0</v>
          </cell>
          <cell r="BG166">
            <v>0</v>
          </cell>
          <cell r="BH166">
            <v>0</v>
          </cell>
          <cell r="BI166">
            <v>0</v>
          </cell>
          <cell r="BJ166">
            <v>0</v>
          </cell>
          <cell r="BK166">
            <v>0</v>
          </cell>
          <cell r="BL166">
            <v>0</v>
          </cell>
          <cell r="BM166">
            <v>0</v>
          </cell>
          <cell r="BN166">
            <v>0</v>
          </cell>
          <cell r="BO166">
            <v>0</v>
          </cell>
          <cell r="BP166">
            <v>50000</v>
          </cell>
          <cell r="BQ166">
            <v>2500</v>
          </cell>
          <cell r="BR166">
            <v>0</v>
          </cell>
          <cell r="BS166">
            <v>0</v>
          </cell>
          <cell r="BT166">
            <v>0</v>
          </cell>
          <cell r="BU166">
            <v>0</v>
          </cell>
          <cell r="BV166">
            <v>0</v>
          </cell>
          <cell r="CJ166" t="str">
            <v>#910</v>
          </cell>
          <cell r="CL166" t="str">
            <v/>
          </cell>
          <cell r="CM166">
            <v>38257</v>
          </cell>
          <cell r="CN166" t="str">
            <v>有</v>
          </cell>
          <cell r="CO166">
            <v>38231</v>
          </cell>
          <cell r="CP166">
            <v>38256</v>
          </cell>
          <cell r="CQ166">
            <v>30</v>
          </cell>
          <cell r="CR166">
            <v>26</v>
          </cell>
          <cell r="CS166">
            <v>0</v>
          </cell>
          <cell r="CT166">
            <v>0</v>
          </cell>
          <cell r="CU166">
            <v>0</v>
          </cell>
          <cell r="CV166">
            <v>0</v>
          </cell>
          <cell r="CW166">
            <v>0</v>
          </cell>
          <cell r="CX166">
            <v>0</v>
          </cell>
          <cell r="CY166">
            <v>0</v>
          </cell>
          <cell r="CZ166">
            <v>0</v>
          </cell>
          <cell r="DA166">
            <v>0</v>
          </cell>
          <cell r="DB166">
            <v>0</v>
          </cell>
          <cell r="DC166">
            <v>43333</v>
          </cell>
          <cell r="DD166">
            <v>2167</v>
          </cell>
          <cell r="DE166">
            <v>0</v>
          </cell>
          <cell r="DF166">
            <v>0</v>
          </cell>
          <cell r="DG166">
            <v>0</v>
          </cell>
          <cell r="DH166">
            <v>0</v>
          </cell>
          <cell r="DI166">
            <v>0</v>
          </cell>
          <cell r="DK166" t="str">
            <v>OK</v>
          </cell>
          <cell r="DL166" t="str">
            <v>OK</v>
          </cell>
          <cell r="DM166" t="str">
            <v>OK</v>
          </cell>
          <cell r="DN166" t="str">
            <v>OK</v>
          </cell>
          <cell r="DO166" t="str">
            <v>OK</v>
          </cell>
          <cell r="DP166" t="str">
            <v>OK</v>
          </cell>
          <cell r="DR166" t="str">
            <v>OK</v>
          </cell>
          <cell r="DS166" t="str">
            <v>OK</v>
          </cell>
          <cell r="DU166" t="str">
            <v>OK</v>
          </cell>
          <cell r="DV166" t="str">
            <v>OK</v>
          </cell>
          <cell r="DW166" t="str">
            <v>OK</v>
          </cell>
          <cell r="DX166" t="str">
            <v>OK</v>
          </cell>
          <cell r="DZ166" t="str">
            <v>OK</v>
          </cell>
          <cell r="EA166" t="str">
            <v>OK</v>
          </cell>
          <cell r="EC166">
            <v>38257</v>
          </cell>
          <cell r="ED166">
            <v>38260</v>
          </cell>
          <cell r="EE166">
            <v>30</v>
          </cell>
          <cell r="EF166">
            <v>4</v>
          </cell>
          <cell r="EG166">
            <v>0</v>
          </cell>
          <cell r="EH166">
            <v>0</v>
          </cell>
          <cell r="EI166">
            <v>0</v>
          </cell>
          <cell r="EJ166">
            <v>0</v>
          </cell>
          <cell r="EK166">
            <v>0</v>
          </cell>
          <cell r="EL166">
            <v>0</v>
          </cell>
          <cell r="EM166">
            <v>0</v>
          </cell>
          <cell r="EN166" t="str">
            <v/>
          </cell>
          <cell r="EO166" t="str">
            <v/>
          </cell>
          <cell r="EP166">
            <v>0</v>
          </cell>
          <cell r="EQ166">
            <v>6667</v>
          </cell>
          <cell r="ER166">
            <v>333</v>
          </cell>
          <cell r="ES166">
            <v>0</v>
          </cell>
          <cell r="ET166">
            <v>0</v>
          </cell>
          <cell r="EU166">
            <v>0</v>
          </cell>
          <cell r="EV166">
            <v>0</v>
          </cell>
          <cell r="EW166">
            <v>0</v>
          </cell>
          <cell r="EX166">
            <v>6667</v>
          </cell>
          <cell r="EY166">
            <v>333</v>
          </cell>
          <cell r="EZ166">
            <v>50000</v>
          </cell>
          <cell r="FA166">
            <v>2500</v>
          </cell>
          <cell r="FB166">
            <v>52500</v>
          </cell>
        </row>
        <row r="167">
          <cell r="A167">
            <v>4791</v>
          </cell>
          <cell r="B167">
            <v>56</v>
          </cell>
          <cell r="C167" t="str">
            <v>F-11</v>
          </cell>
          <cell r="D167">
            <v>53011</v>
          </cell>
          <cell r="E167" t="str">
            <v>フロンティア芝浦</v>
          </cell>
          <cell r="F167">
            <v>0</v>
          </cell>
          <cell r="G167" t="str">
            <v>P8</v>
          </cell>
          <cell r="I167" t="str">
            <v>東京都</v>
          </cell>
          <cell r="J167" t="str">
            <v>都心主要5区</v>
          </cell>
          <cell r="U167" t="str">
            <v>駐車場</v>
          </cell>
          <cell r="V167" t="str">
            <v>Parking</v>
          </cell>
          <cell r="X167">
            <v>0</v>
          </cell>
          <cell r="Y167" t="str">
            <v/>
          </cell>
          <cell r="Z167" t="str">
            <v/>
          </cell>
          <cell r="AA167" t="str">
            <v/>
          </cell>
          <cell r="AB167" t="str">
            <v/>
          </cell>
          <cell r="AC167" t="str">
            <v/>
          </cell>
          <cell r="AD167">
            <v>1</v>
          </cell>
          <cell r="AE167" t="str">
            <v/>
          </cell>
          <cell r="AG167">
            <v>36246</v>
          </cell>
          <cell r="AI167">
            <v>37712</v>
          </cell>
          <cell r="AJ167">
            <v>38442</v>
          </cell>
          <cell r="AK167" t="str">
            <v>早乙女　進一</v>
          </cell>
          <cell r="AX167">
            <v>50000</v>
          </cell>
          <cell r="AY167">
            <v>2500</v>
          </cell>
          <cell r="BF167">
            <v>0</v>
          </cell>
          <cell r="BG167">
            <v>0</v>
          </cell>
          <cell r="BH167">
            <v>0</v>
          </cell>
          <cell r="BI167">
            <v>0</v>
          </cell>
          <cell r="BJ167">
            <v>0</v>
          </cell>
          <cell r="BK167">
            <v>0</v>
          </cell>
          <cell r="BL167">
            <v>0</v>
          </cell>
          <cell r="BM167">
            <v>0</v>
          </cell>
          <cell r="BN167">
            <v>0</v>
          </cell>
          <cell r="BO167">
            <v>0</v>
          </cell>
          <cell r="BP167">
            <v>50000</v>
          </cell>
          <cell r="BQ167">
            <v>2500</v>
          </cell>
          <cell r="BR167">
            <v>0</v>
          </cell>
          <cell r="BS167">
            <v>0</v>
          </cell>
          <cell r="BT167">
            <v>0</v>
          </cell>
          <cell r="BU167">
            <v>0</v>
          </cell>
          <cell r="BV167">
            <v>0</v>
          </cell>
          <cell r="CJ167" t="str">
            <v>#710</v>
          </cell>
          <cell r="CL167" t="str">
            <v/>
          </cell>
          <cell r="CM167">
            <v>38257</v>
          </cell>
          <cell r="CN167" t="str">
            <v>有</v>
          </cell>
          <cell r="CO167">
            <v>38231</v>
          </cell>
          <cell r="CP167">
            <v>38256</v>
          </cell>
          <cell r="CQ167">
            <v>30</v>
          </cell>
          <cell r="CR167">
            <v>26</v>
          </cell>
          <cell r="CS167">
            <v>0</v>
          </cell>
          <cell r="CT167">
            <v>0</v>
          </cell>
          <cell r="CU167">
            <v>0</v>
          </cell>
          <cell r="CV167">
            <v>0</v>
          </cell>
          <cell r="CW167">
            <v>0</v>
          </cell>
          <cell r="CX167">
            <v>0</v>
          </cell>
          <cell r="CY167">
            <v>0</v>
          </cell>
          <cell r="CZ167">
            <v>0</v>
          </cell>
          <cell r="DA167">
            <v>0</v>
          </cell>
          <cell r="DB167">
            <v>0</v>
          </cell>
          <cell r="DC167">
            <v>43333</v>
          </cell>
          <cell r="DD167">
            <v>2167</v>
          </cell>
          <cell r="DE167">
            <v>0</v>
          </cell>
          <cell r="DF167">
            <v>0</v>
          </cell>
          <cell r="DG167">
            <v>0</v>
          </cell>
          <cell r="DH167">
            <v>0</v>
          </cell>
          <cell r="DI167">
            <v>0</v>
          </cell>
          <cell r="DK167" t="str">
            <v>OK</v>
          </cell>
          <cell r="DL167" t="str">
            <v>OK</v>
          </cell>
          <cell r="DM167" t="str">
            <v>OK</v>
          </cell>
          <cell r="DN167" t="str">
            <v>OK</v>
          </cell>
          <cell r="DO167" t="str">
            <v>OK</v>
          </cell>
          <cell r="DP167" t="str">
            <v>OK</v>
          </cell>
          <cell r="DR167" t="str">
            <v>OK</v>
          </cell>
          <cell r="DS167" t="str">
            <v>OK</v>
          </cell>
          <cell r="DU167" t="str">
            <v>OK</v>
          </cell>
          <cell r="DV167" t="str">
            <v>OK</v>
          </cell>
          <cell r="DW167" t="str">
            <v>OK</v>
          </cell>
          <cell r="DX167" t="str">
            <v>OK</v>
          </cell>
          <cell r="DZ167" t="str">
            <v>OK</v>
          </cell>
          <cell r="EA167" t="str">
            <v>OK</v>
          </cell>
          <cell r="EC167">
            <v>38257</v>
          </cell>
          <cell r="ED167">
            <v>38260</v>
          </cell>
          <cell r="EE167">
            <v>30</v>
          </cell>
          <cell r="EF167">
            <v>4</v>
          </cell>
          <cell r="EG167">
            <v>0</v>
          </cell>
          <cell r="EH167">
            <v>0</v>
          </cell>
          <cell r="EI167">
            <v>0</v>
          </cell>
          <cell r="EJ167">
            <v>0</v>
          </cell>
          <cell r="EK167">
            <v>0</v>
          </cell>
          <cell r="EL167">
            <v>0</v>
          </cell>
          <cell r="EM167">
            <v>0</v>
          </cell>
          <cell r="EN167" t="str">
            <v/>
          </cell>
          <cell r="EO167" t="str">
            <v/>
          </cell>
          <cell r="EP167">
            <v>0</v>
          </cell>
          <cell r="EQ167">
            <v>6667</v>
          </cell>
          <cell r="ER167">
            <v>333</v>
          </cell>
          <cell r="ES167">
            <v>0</v>
          </cell>
          <cell r="ET167">
            <v>0</v>
          </cell>
          <cell r="EU167">
            <v>0</v>
          </cell>
          <cell r="EV167">
            <v>0</v>
          </cell>
          <cell r="EW167">
            <v>0</v>
          </cell>
          <cell r="EX167">
            <v>6667</v>
          </cell>
          <cell r="EY167">
            <v>333</v>
          </cell>
          <cell r="EZ167">
            <v>50000</v>
          </cell>
          <cell r="FA167">
            <v>2500</v>
          </cell>
          <cell r="FB167">
            <v>52500</v>
          </cell>
        </row>
        <row r="168">
          <cell r="A168">
            <v>4792</v>
          </cell>
          <cell r="B168">
            <v>56</v>
          </cell>
          <cell r="C168" t="str">
            <v>F-11</v>
          </cell>
          <cell r="D168">
            <v>53011</v>
          </cell>
          <cell r="E168" t="str">
            <v>フロンティア芝浦</v>
          </cell>
          <cell r="F168">
            <v>0</v>
          </cell>
          <cell r="G168" t="str">
            <v>P9</v>
          </cell>
          <cell r="I168" t="str">
            <v>東京都</v>
          </cell>
          <cell r="J168" t="str">
            <v>都心主要5区</v>
          </cell>
          <cell r="U168" t="str">
            <v>駐車場</v>
          </cell>
          <cell r="V168" t="str">
            <v>Parking</v>
          </cell>
          <cell r="X168">
            <v>0</v>
          </cell>
          <cell r="Y168" t="str">
            <v/>
          </cell>
          <cell r="Z168" t="str">
            <v/>
          </cell>
          <cell r="AA168" t="str">
            <v/>
          </cell>
          <cell r="AB168" t="str">
            <v/>
          </cell>
          <cell r="AC168" t="str">
            <v/>
          </cell>
          <cell r="AD168">
            <v>1</v>
          </cell>
          <cell r="AE168" t="str">
            <v/>
          </cell>
          <cell r="AG168">
            <v>38047</v>
          </cell>
          <cell r="AI168">
            <v>38047</v>
          </cell>
          <cell r="AJ168">
            <v>38807</v>
          </cell>
          <cell r="AK168" t="str">
            <v>㈱カナックス</v>
          </cell>
          <cell r="AX168">
            <v>50000</v>
          </cell>
          <cell r="AY168">
            <v>2500</v>
          </cell>
          <cell r="BF168">
            <v>0</v>
          </cell>
          <cell r="BG168">
            <v>0</v>
          </cell>
          <cell r="BH168">
            <v>0</v>
          </cell>
          <cell r="BI168">
            <v>0</v>
          </cell>
          <cell r="BJ168">
            <v>0</v>
          </cell>
          <cell r="BK168">
            <v>0</v>
          </cell>
          <cell r="BL168">
            <v>0</v>
          </cell>
          <cell r="BM168">
            <v>0</v>
          </cell>
          <cell r="BN168">
            <v>0</v>
          </cell>
          <cell r="BO168">
            <v>0</v>
          </cell>
          <cell r="BP168">
            <v>50000</v>
          </cell>
          <cell r="BQ168">
            <v>2500</v>
          </cell>
          <cell r="BR168">
            <v>0</v>
          </cell>
          <cell r="BS168">
            <v>0</v>
          </cell>
          <cell r="BT168">
            <v>0</v>
          </cell>
          <cell r="BU168">
            <v>0</v>
          </cell>
          <cell r="BV168">
            <v>0</v>
          </cell>
          <cell r="CL168" t="str">
            <v/>
          </cell>
          <cell r="CM168">
            <v>38257</v>
          </cell>
          <cell r="CN168" t="str">
            <v>有</v>
          </cell>
          <cell r="CO168">
            <v>38231</v>
          </cell>
          <cell r="CP168">
            <v>38256</v>
          </cell>
          <cell r="CQ168">
            <v>30</v>
          </cell>
          <cell r="CR168">
            <v>26</v>
          </cell>
          <cell r="CS168">
            <v>0</v>
          </cell>
          <cell r="CT168">
            <v>0</v>
          </cell>
          <cell r="CU168">
            <v>0</v>
          </cell>
          <cell r="CV168">
            <v>0</v>
          </cell>
          <cell r="CW168">
            <v>0</v>
          </cell>
          <cell r="CX168">
            <v>0</v>
          </cell>
          <cell r="CY168">
            <v>0</v>
          </cell>
          <cell r="CZ168">
            <v>0</v>
          </cell>
          <cell r="DA168">
            <v>0</v>
          </cell>
          <cell r="DB168">
            <v>0</v>
          </cell>
          <cell r="DC168">
            <v>43333</v>
          </cell>
          <cell r="DD168">
            <v>2167</v>
          </cell>
          <cell r="DE168">
            <v>0</v>
          </cell>
          <cell r="DF168">
            <v>0</v>
          </cell>
          <cell r="DG168">
            <v>0</v>
          </cell>
          <cell r="DH168">
            <v>0</v>
          </cell>
          <cell r="DI168">
            <v>0</v>
          </cell>
          <cell r="DK168" t="str">
            <v>OK</v>
          </cell>
          <cell r="DL168" t="str">
            <v>OK</v>
          </cell>
          <cell r="DM168" t="str">
            <v>OK</v>
          </cell>
          <cell r="DN168" t="str">
            <v>OK</v>
          </cell>
          <cell r="DO168" t="str">
            <v>OK</v>
          </cell>
          <cell r="DP168" t="str">
            <v>OK</v>
          </cell>
          <cell r="DR168" t="str">
            <v>OK</v>
          </cell>
          <cell r="DS168" t="str">
            <v>OK</v>
          </cell>
          <cell r="DU168" t="str">
            <v>OK</v>
          </cell>
          <cell r="DV168" t="str">
            <v>OK</v>
          </cell>
          <cell r="DW168" t="str">
            <v>OK</v>
          </cell>
          <cell r="DX168" t="str">
            <v>OK</v>
          </cell>
          <cell r="DZ168" t="str">
            <v>OK</v>
          </cell>
          <cell r="EA168" t="str">
            <v>OK</v>
          </cell>
          <cell r="EC168">
            <v>38257</v>
          </cell>
          <cell r="ED168">
            <v>38260</v>
          </cell>
          <cell r="EE168">
            <v>30</v>
          </cell>
          <cell r="EF168">
            <v>4</v>
          </cell>
          <cell r="EG168">
            <v>0</v>
          </cell>
          <cell r="EH168">
            <v>0</v>
          </cell>
          <cell r="EI168">
            <v>0</v>
          </cell>
          <cell r="EJ168">
            <v>0</v>
          </cell>
          <cell r="EK168">
            <v>0</v>
          </cell>
          <cell r="EL168">
            <v>0</v>
          </cell>
          <cell r="EM168">
            <v>0</v>
          </cell>
          <cell r="EN168" t="str">
            <v/>
          </cell>
          <cell r="EO168" t="str">
            <v/>
          </cell>
          <cell r="EP168">
            <v>0</v>
          </cell>
          <cell r="EQ168">
            <v>6667</v>
          </cell>
          <cell r="ER168">
            <v>333</v>
          </cell>
          <cell r="ES168">
            <v>0</v>
          </cell>
          <cell r="ET168">
            <v>0</v>
          </cell>
          <cell r="EU168">
            <v>0</v>
          </cell>
          <cell r="EV168">
            <v>0</v>
          </cell>
          <cell r="EW168">
            <v>0</v>
          </cell>
          <cell r="EX168">
            <v>6667</v>
          </cell>
          <cell r="EY168">
            <v>333</v>
          </cell>
          <cell r="EZ168">
            <v>50000</v>
          </cell>
          <cell r="FA168">
            <v>2500</v>
          </cell>
          <cell r="FB168">
            <v>52500</v>
          </cell>
        </row>
        <row r="169">
          <cell r="A169">
            <v>4793</v>
          </cell>
          <cell r="B169">
            <v>56</v>
          </cell>
          <cell r="C169" t="str">
            <v>F-11</v>
          </cell>
          <cell r="D169">
            <v>53011</v>
          </cell>
          <cell r="E169" t="str">
            <v>フロンティア芝浦</v>
          </cell>
          <cell r="F169">
            <v>0</v>
          </cell>
          <cell r="G169" t="str">
            <v>P10</v>
          </cell>
          <cell r="I169" t="str">
            <v>東京都</v>
          </cell>
          <cell r="J169" t="str">
            <v>都心主要5区</v>
          </cell>
          <cell r="U169" t="str">
            <v>駐車場</v>
          </cell>
          <cell r="V169" t="str">
            <v>Parking</v>
          </cell>
          <cell r="X169">
            <v>0</v>
          </cell>
          <cell r="Y169" t="str">
            <v/>
          </cell>
          <cell r="Z169" t="str">
            <v/>
          </cell>
          <cell r="AA169" t="str">
            <v/>
          </cell>
          <cell r="AB169" t="str">
            <v/>
          </cell>
          <cell r="AC169" t="str">
            <v/>
          </cell>
          <cell r="AD169">
            <v>1</v>
          </cell>
          <cell r="AE169" t="str">
            <v/>
          </cell>
          <cell r="AG169">
            <v>38047</v>
          </cell>
          <cell r="AI169">
            <v>38047</v>
          </cell>
          <cell r="AJ169">
            <v>38807</v>
          </cell>
          <cell r="AK169" t="str">
            <v>㈱カナックス</v>
          </cell>
          <cell r="AX169">
            <v>50000</v>
          </cell>
          <cell r="AY169">
            <v>2500</v>
          </cell>
          <cell r="BF169">
            <v>0</v>
          </cell>
          <cell r="BG169">
            <v>0</v>
          </cell>
          <cell r="BH169">
            <v>0</v>
          </cell>
          <cell r="BI169">
            <v>0</v>
          </cell>
          <cell r="BJ169">
            <v>0</v>
          </cell>
          <cell r="BK169">
            <v>0</v>
          </cell>
          <cell r="BL169">
            <v>0</v>
          </cell>
          <cell r="BM169">
            <v>0</v>
          </cell>
          <cell r="BN169">
            <v>0</v>
          </cell>
          <cell r="BO169">
            <v>0</v>
          </cell>
          <cell r="BP169">
            <v>50000</v>
          </cell>
          <cell r="BQ169">
            <v>2500</v>
          </cell>
          <cell r="BR169">
            <v>0</v>
          </cell>
          <cell r="BS169">
            <v>0</v>
          </cell>
          <cell r="BT169">
            <v>0</v>
          </cell>
          <cell r="BU169">
            <v>0</v>
          </cell>
          <cell r="BV169">
            <v>0</v>
          </cell>
          <cell r="CL169" t="str">
            <v/>
          </cell>
          <cell r="CM169">
            <v>38257</v>
          </cell>
          <cell r="CN169" t="str">
            <v>有</v>
          </cell>
          <cell r="CO169">
            <v>38231</v>
          </cell>
          <cell r="CP169">
            <v>38256</v>
          </cell>
          <cell r="CQ169">
            <v>30</v>
          </cell>
          <cell r="CR169">
            <v>26</v>
          </cell>
          <cell r="CS169">
            <v>0</v>
          </cell>
          <cell r="CT169">
            <v>0</v>
          </cell>
          <cell r="CU169">
            <v>0</v>
          </cell>
          <cell r="CV169">
            <v>0</v>
          </cell>
          <cell r="CW169">
            <v>0</v>
          </cell>
          <cell r="CX169">
            <v>0</v>
          </cell>
          <cell r="CY169">
            <v>0</v>
          </cell>
          <cell r="CZ169">
            <v>0</v>
          </cell>
          <cell r="DA169">
            <v>0</v>
          </cell>
          <cell r="DB169">
            <v>0</v>
          </cell>
          <cell r="DC169">
            <v>43333</v>
          </cell>
          <cell r="DD169">
            <v>2167</v>
          </cell>
          <cell r="DE169">
            <v>0</v>
          </cell>
          <cell r="DF169">
            <v>0</v>
          </cell>
          <cell r="DG169">
            <v>0</v>
          </cell>
          <cell r="DH169">
            <v>0</v>
          </cell>
          <cell r="DI169">
            <v>0</v>
          </cell>
          <cell r="DK169" t="str">
            <v>OK</v>
          </cell>
          <cell r="DL169" t="str">
            <v>OK</v>
          </cell>
          <cell r="DM169" t="str">
            <v>OK</v>
          </cell>
          <cell r="DN169" t="str">
            <v>OK</v>
          </cell>
          <cell r="DO169" t="str">
            <v>OK</v>
          </cell>
          <cell r="DP169" t="str">
            <v>OK</v>
          </cell>
          <cell r="DR169" t="str">
            <v>OK</v>
          </cell>
          <cell r="DS169" t="str">
            <v>OK</v>
          </cell>
          <cell r="DU169" t="str">
            <v>OK</v>
          </cell>
          <cell r="DV169" t="str">
            <v>OK</v>
          </cell>
          <cell r="DW169" t="str">
            <v>OK</v>
          </cell>
          <cell r="DX169" t="str">
            <v>OK</v>
          </cell>
          <cell r="DZ169" t="str">
            <v>OK</v>
          </cell>
          <cell r="EA169" t="str">
            <v>OK</v>
          </cell>
          <cell r="EC169">
            <v>38257</v>
          </cell>
          <cell r="ED169">
            <v>38260</v>
          </cell>
          <cell r="EE169">
            <v>30</v>
          </cell>
          <cell r="EF169">
            <v>4</v>
          </cell>
          <cell r="EG169">
            <v>0</v>
          </cell>
          <cell r="EH169">
            <v>0</v>
          </cell>
          <cell r="EI169">
            <v>0</v>
          </cell>
          <cell r="EJ169">
            <v>0</v>
          </cell>
          <cell r="EK169">
            <v>0</v>
          </cell>
          <cell r="EL169">
            <v>0</v>
          </cell>
          <cell r="EM169">
            <v>0</v>
          </cell>
          <cell r="EN169" t="str">
            <v/>
          </cell>
          <cell r="EO169" t="str">
            <v/>
          </cell>
          <cell r="EP169">
            <v>0</v>
          </cell>
          <cell r="EQ169">
            <v>6667</v>
          </cell>
          <cell r="ER169">
            <v>333</v>
          </cell>
          <cell r="ES169">
            <v>0</v>
          </cell>
          <cell r="ET169">
            <v>0</v>
          </cell>
          <cell r="EU169">
            <v>0</v>
          </cell>
          <cell r="EV169">
            <v>0</v>
          </cell>
          <cell r="EW169">
            <v>0</v>
          </cell>
          <cell r="EX169">
            <v>6667</v>
          </cell>
          <cell r="EY169">
            <v>333</v>
          </cell>
          <cell r="EZ169">
            <v>50000</v>
          </cell>
          <cell r="FA169">
            <v>2500</v>
          </cell>
          <cell r="FB169">
            <v>52500</v>
          </cell>
        </row>
        <row r="170">
          <cell r="A170">
            <v>4794</v>
          </cell>
          <cell r="B170">
            <v>56</v>
          </cell>
          <cell r="C170" t="str">
            <v>F-11</v>
          </cell>
          <cell r="D170">
            <v>53011</v>
          </cell>
          <cell r="E170" t="str">
            <v>フロンティア芝浦</v>
          </cell>
          <cell r="F170">
            <v>0</v>
          </cell>
          <cell r="G170" t="str">
            <v>P11</v>
          </cell>
          <cell r="I170" t="str">
            <v>東京都</v>
          </cell>
          <cell r="J170" t="str">
            <v>都心主要5区</v>
          </cell>
          <cell r="U170" t="str">
            <v>駐車場</v>
          </cell>
          <cell r="V170" t="str">
            <v>Parking</v>
          </cell>
          <cell r="X170">
            <v>0</v>
          </cell>
          <cell r="Y170" t="str">
            <v/>
          </cell>
          <cell r="Z170" t="str">
            <v/>
          </cell>
          <cell r="AA170" t="str">
            <v/>
          </cell>
          <cell r="AB170" t="str">
            <v/>
          </cell>
          <cell r="AC170" t="str">
            <v/>
          </cell>
          <cell r="AD170">
            <v>1</v>
          </cell>
          <cell r="AE170" t="str">
            <v/>
          </cell>
          <cell r="AG170">
            <v>37865</v>
          </cell>
          <cell r="AI170">
            <v>37865</v>
          </cell>
          <cell r="AJ170">
            <v>38595</v>
          </cell>
          <cell r="AK170" t="str">
            <v>川名　テル子</v>
          </cell>
          <cell r="AX170">
            <v>50000</v>
          </cell>
          <cell r="AY170">
            <v>2500</v>
          </cell>
          <cell r="BF170">
            <v>0</v>
          </cell>
          <cell r="BG170">
            <v>0</v>
          </cell>
          <cell r="BH170">
            <v>0</v>
          </cell>
          <cell r="BI170">
            <v>0</v>
          </cell>
          <cell r="BJ170">
            <v>0</v>
          </cell>
          <cell r="BK170">
            <v>0</v>
          </cell>
          <cell r="BL170">
            <v>0</v>
          </cell>
          <cell r="BM170">
            <v>0</v>
          </cell>
          <cell r="BN170">
            <v>0</v>
          </cell>
          <cell r="BO170">
            <v>0</v>
          </cell>
          <cell r="BP170">
            <v>50000</v>
          </cell>
          <cell r="BQ170">
            <v>2500</v>
          </cell>
          <cell r="BR170">
            <v>0</v>
          </cell>
          <cell r="BS170">
            <v>0</v>
          </cell>
          <cell r="BT170">
            <v>0</v>
          </cell>
          <cell r="BU170">
            <v>0</v>
          </cell>
          <cell r="BV170">
            <v>0</v>
          </cell>
          <cell r="CJ170" t="str">
            <v>#504　10月分500円未収</v>
          </cell>
          <cell r="CL170" t="str">
            <v/>
          </cell>
          <cell r="CM170">
            <v>38257</v>
          </cell>
          <cell r="CN170" t="str">
            <v>有</v>
          </cell>
          <cell r="CO170">
            <v>38231</v>
          </cell>
          <cell r="CP170">
            <v>38256</v>
          </cell>
          <cell r="CQ170">
            <v>30</v>
          </cell>
          <cell r="CR170">
            <v>26</v>
          </cell>
          <cell r="CS170">
            <v>0</v>
          </cell>
          <cell r="CT170">
            <v>0</v>
          </cell>
          <cell r="CU170">
            <v>0</v>
          </cell>
          <cell r="CV170">
            <v>0</v>
          </cell>
          <cell r="CW170">
            <v>0</v>
          </cell>
          <cell r="CX170">
            <v>0</v>
          </cell>
          <cell r="CY170">
            <v>0</v>
          </cell>
          <cell r="CZ170">
            <v>0</v>
          </cell>
          <cell r="DA170">
            <v>0</v>
          </cell>
          <cell r="DB170">
            <v>0</v>
          </cell>
          <cell r="DC170">
            <v>43333</v>
          </cell>
          <cell r="DD170">
            <v>2167</v>
          </cell>
          <cell r="DE170">
            <v>0</v>
          </cell>
          <cell r="DF170">
            <v>0</v>
          </cell>
          <cell r="DG170">
            <v>0</v>
          </cell>
          <cell r="DH170">
            <v>0</v>
          </cell>
          <cell r="DI170">
            <v>0</v>
          </cell>
          <cell r="DK170" t="str">
            <v>OK</v>
          </cell>
          <cell r="DL170" t="str">
            <v>OK</v>
          </cell>
          <cell r="DM170" t="str">
            <v>OK</v>
          </cell>
          <cell r="DN170" t="str">
            <v>OK</v>
          </cell>
          <cell r="DO170" t="str">
            <v>OK</v>
          </cell>
          <cell r="DP170" t="str">
            <v>OK</v>
          </cell>
          <cell r="DR170" t="str">
            <v>OK</v>
          </cell>
          <cell r="DS170" t="str">
            <v>OK</v>
          </cell>
          <cell r="DU170" t="str">
            <v>OK</v>
          </cell>
          <cell r="DV170" t="str">
            <v>OK</v>
          </cell>
          <cell r="DW170" t="str">
            <v>OK</v>
          </cell>
          <cell r="DX170" t="str">
            <v>OK</v>
          </cell>
          <cell r="DZ170" t="str">
            <v>OK</v>
          </cell>
          <cell r="EA170" t="str">
            <v>OK</v>
          </cell>
          <cell r="EC170">
            <v>38257</v>
          </cell>
          <cell r="ED170">
            <v>38260</v>
          </cell>
          <cell r="EE170">
            <v>30</v>
          </cell>
          <cell r="EF170">
            <v>4</v>
          </cell>
          <cell r="EG170">
            <v>0</v>
          </cell>
          <cell r="EH170">
            <v>0</v>
          </cell>
          <cell r="EI170">
            <v>0</v>
          </cell>
          <cell r="EJ170">
            <v>0</v>
          </cell>
          <cell r="EK170">
            <v>0</v>
          </cell>
          <cell r="EL170">
            <v>0</v>
          </cell>
          <cell r="EM170">
            <v>0</v>
          </cell>
          <cell r="EN170" t="str">
            <v/>
          </cell>
          <cell r="EO170" t="str">
            <v/>
          </cell>
          <cell r="EP170">
            <v>0</v>
          </cell>
          <cell r="EQ170">
            <v>6667</v>
          </cell>
          <cell r="ER170">
            <v>333</v>
          </cell>
          <cell r="ES170">
            <v>0</v>
          </cell>
          <cell r="ET170">
            <v>0</v>
          </cell>
          <cell r="EU170">
            <v>0</v>
          </cell>
          <cell r="EV170">
            <v>0</v>
          </cell>
          <cell r="EW170">
            <v>0</v>
          </cell>
          <cell r="EX170">
            <v>6667</v>
          </cell>
          <cell r="EY170">
            <v>333</v>
          </cell>
          <cell r="EZ170">
            <v>49524</v>
          </cell>
          <cell r="FA170">
            <v>2476</v>
          </cell>
          <cell r="FB170">
            <v>52000</v>
          </cell>
        </row>
        <row r="171">
          <cell r="A171">
            <v>4795</v>
          </cell>
          <cell r="B171">
            <v>56</v>
          </cell>
          <cell r="C171" t="str">
            <v>F-11</v>
          </cell>
          <cell r="D171">
            <v>53011</v>
          </cell>
          <cell r="E171" t="str">
            <v>フロンティア芝浦</v>
          </cell>
          <cell r="F171">
            <v>0</v>
          </cell>
          <cell r="G171" t="str">
            <v>P12</v>
          </cell>
          <cell r="I171" t="str">
            <v>東京都</v>
          </cell>
          <cell r="J171" t="str">
            <v>都心主要5区</v>
          </cell>
          <cell r="U171" t="str">
            <v>駐車場</v>
          </cell>
          <cell r="V171" t="str">
            <v>Parking</v>
          </cell>
          <cell r="X171">
            <v>0</v>
          </cell>
          <cell r="Y171" t="str">
            <v/>
          </cell>
          <cell r="Z171" t="str">
            <v/>
          </cell>
          <cell r="AA171" t="str">
            <v/>
          </cell>
          <cell r="AB171" t="str">
            <v/>
          </cell>
          <cell r="AC171" t="str">
            <v/>
          </cell>
          <cell r="AD171">
            <v>1</v>
          </cell>
          <cell r="AE171" t="str">
            <v/>
          </cell>
          <cell r="AG171">
            <v>37576</v>
          </cell>
          <cell r="AI171">
            <v>37576</v>
          </cell>
          <cell r="AJ171">
            <v>38321</v>
          </cell>
          <cell r="AK171" t="str">
            <v>市川　栄二</v>
          </cell>
          <cell r="AX171">
            <v>50000</v>
          </cell>
          <cell r="AY171">
            <v>2500</v>
          </cell>
          <cell r="BF171">
            <v>0</v>
          </cell>
          <cell r="BG171">
            <v>0</v>
          </cell>
          <cell r="BH171">
            <v>0</v>
          </cell>
          <cell r="BI171">
            <v>0</v>
          </cell>
          <cell r="BJ171">
            <v>0</v>
          </cell>
          <cell r="BK171">
            <v>0</v>
          </cell>
          <cell r="BL171">
            <v>0</v>
          </cell>
          <cell r="BM171">
            <v>0</v>
          </cell>
          <cell r="BN171">
            <v>0</v>
          </cell>
          <cell r="BO171">
            <v>0</v>
          </cell>
          <cell r="BP171">
            <v>50000</v>
          </cell>
          <cell r="BQ171">
            <v>2500</v>
          </cell>
          <cell r="BR171">
            <v>0</v>
          </cell>
          <cell r="BS171">
            <v>0</v>
          </cell>
          <cell r="BT171">
            <v>0</v>
          </cell>
          <cell r="BU171">
            <v>0</v>
          </cell>
          <cell r="BV171">
            <v>0</v>
          </cell>
          <cell r="CJ171" t="str">
            <v>#1509</v>
          </cell>
          <cell r="CL171" t="str">
            <v/>
          </cell>
          <cell r="CM171">
            <v>38257</v>
          </cell>
          <cell r="CN171" t="str">
            <v>有</v>
          </cell>
          <cell r="CO171">
            <v>38231</v>
          </cell>
          <cell r="CP171">
            <v>38256</v>
          </cell>
          <cell r="CQ171">
            <v>30</v>
          </cell>
          <cell r="CR171">
            <v>26</v>
          </cell>
          <cell r="CS171">
            <v>0</v>
          </cell>
          <cell r="CT171">
            <v>0</v>
          </cell>
          <cell r="CU171">
            <v>0</v>
          </cell>
          <cell r="CV171">
            <v>0</v>
          </cell>
          <cell r="CW171">
            <v>0</v>
          </cell>
          <cell r="CX171">
            <v>0</v>
          </cell>
          <cell r="CY171">
            <v>0</v>
          </cell>
          <cell r="CZ171">
            <v>0</v>
          </cell>
          <cell r="DA171">
            <v>0</v>
          </cell>
          <cell r="DB171">
            <v>0</v>
          </cell>
          <cell r="DC171">
            <v>43333</v>
          </cell>
          <cell r="DD171">
            <v>2167</v>
          </cell>
          <cell r="DE171">
            <v>0</v>
          </cell>
          <cell r="DF171">
            <v>0</v>
          </cell>
          <cell r="DG171">
            <v>0</v>
          </cell>
          <cell r="DH171">
            <v>0</v>
          </cell>
          <cell r="DI171">
            <v>0</v>
          </cell>
          <cell r="DK171" t="str">
            <v>OK</v>
          </cell>
          <cell r="DL171" t="str">
            <v>OK</v>
          </cell>
          <cell r="DM171" t="str">
            <v>OK</v>
          </cell>
          <cell r="DN171" t="str">
            <v>OK</v>
          </cell>
          <cell r="DO171" t="str">
            <v>OK</v>
          </cell>
          <cell r="DP171" t="str">
            <v>OK</v>
          </cell>
          <cell r="DR171" t="str">
            <v>OK</v>
          </cell>
          <cell r="DS171" t="str">
            <v>OK</v>
          </cell>
          <cell r="DU171" t="str">
            <v>OK</v>
          </cell>
          <cell r="DV171" t="str">
            <v>OK</v>
          </cell>
          <cell r="DW171" t="str">
            <v>OK</v>
          </cell>
          <cell r="DX171" t="str">
            <v>OK</v>
          </cell>
          <cell r="DZ171" t="str">
            <v>OK</v>
          </cell>
          <cell r="EA171" t="str">
            <v>OK</v>
          </cell>
          <cell r="EC171">
            <v>38257</v>
          </cell>
          <cell r="ED171">
            <v>38260</v>
          </cell>
          <cell r="EE171">
            <v>30</v>
          </cell>
          <cell r="EF171">
            <v>4</v>
          </cell>
          <cell r="EG171">
            <v>0</v>
          </cell>
          <cell r="EH171">
            <v>0</v>
          </cell>
          <cell r="EI171">
            <v>0</v>
          </cell>
          <cell r="EJ171">
            <v>0</v>
          </cell>
          <cell r="EK171">
            <v>0</v>
          </cell>
          <cell r="EL171">
            <v>0</v>
          </cell>
          <cell r="EM171">
            <v>0</v>
          </cell>
          <cell r="EN171" t="str">
            <v/>
          </cell>
          <cell r="EO171" t="str">
            <v/>
          </cell>
          <cell r="EP171">
            <v>0</v>
          </cell>
          <cell r="EQ171">
            <v>6667</v>
          </cell>
          <cell r="ER171">
            <v>333</v>
          </cell>
          <cell r="ES171">
            <v>0</v>
          </cell>
          <cell r="ET171">
            <v>0</v>
          </cell>
          <cell r="EU171">
            <v>0</v>
          </cell>
          <cell r="EV171">
            <v>0</v>
          </cell>
          <cell r="EW171">
            <v>0</v>
          </cell>
          <cell r="EX171">
            <v>6667</v>
          </cell>
          <cell r="EY171">
            <v>333</v>
          </cell>
          <cell r="EZ171">
            <v>50000</v>
          </cell>
          <cell r="FA171">
            <v>2500</v>
          </cell>
          <cell r="FB171">
            <v>52500</v>
          </cell>
        </row>
        <row r="172">
          <cell r="A172">
            <v>4796</v>
          </cell>
          <cell r="B172">
            <v>56</v>
          </cell>
          <cell r="C172" t="str">
            <v>F-11</v>
          </cell>
          <cell r="D172">
            <v>53011</v>
          </cell>
          <cell r="E172" t="str">
            <v>フロンティア芝浦</v>
          </cell>
          <cell r="F172">
            <v>0</v>
          </cell>
          <cell r="G172" t="str">
            <v>P13</v>
          </cell>
          <cell r="I172" t="str">
            <v>東京都</v>
          </cell>
          <cell r="J172" t="str">
            <v>都心主要5区</v>
          </cell>
          <cell r="U172" t="str">
            <v>駐車場</v>
          </cell>
          <cell r="V172" t="str">
            <v>Parking</v>
          </cell>
          <cell r="X172">
            <v>0</v>
          </cell>
          <cell r="Y172" t="str">
            <v/>
          </cell>
          <cell r="Z172" t="str">
            <v/>
          </cell>
          <cell r="AA172" t="str">
            <v/>
          </cell>
          <cell r="AB172" t="str">
            <v/>
          </cell>
          <cell r="AC172" t="str">
            <v/>
          </cell>
          <cell r="AD172">
            <v>1</v>
          </cell>
          <cell r="AE172" t="str">
            <v/>
          </cell>
          <cell r="AG172">
            <v>38057</v>
          </cell>
          <cell r="AI172">
            <v>38057</v>
          </cell>
          <cell r="AJ172">
            <v>38383</v>
          </cell>
          <cell r="AK172" t="str">
            <v>広和通商㈱</v>
          </cell>
          <cell r="AX172">
            <v>50000</v>
          </cell>
          <cell r="AY172">
            <v>2500</v>
          </cell>
          <cell r="BF172">
            <v>0</v>
          </cell>
          <cell r="BG172">
            <v>0</v>
          </cell>
          <cell r="BH172">
            <v>0</v>
          </cell>
          <cell r="BI172">
            <v>0</v>
          </cell>
          <cell r="BJ172">
            <v>0</v>
          </cell>
          <cell r="BK172">
            <v>0</v>
          </cell>
          <cell r="BL172">
            <v>0</v>
          </cell>
          <cell r="BM172">
            <v>0</v>
          </cell>
          <cell r="BN172">
            <v>0</v>
          </cell>
          <cell r="BO172">
            <v>0</v>
          </cell>
          <cell r="BP172">
            <v>50000</v>
          </cell>
          <cell r="BQ172">
            <v>2500</v>
          </cell>
          <cell r="BR172">
            <v>0</v>
          </cell>
          <cell r="BS172">
            <v>0</v>
          </cell>
          <cell r="BT172">
            <v>0</v>
          </cell>
          <cell r="BU172">
            <v>0</v>
          </cell>
          <cell r="BV172">
            <v>0</v>
          </cell>
          <cell r="CJ172" t="str">
            <v>#708
11/5解約予定</v>
          </cell>
          <cell r="CL172" t="str">
            <v/>
          </cell>
          <cell r="CM172">
            <v>38257</v>
          </cell>
          <cell r="CN172" t="str">
            <v>有</v>
          </cell>
          <cell r="CO172">
            <v>38231</v>
          </cell>
          <cell r="CP172">
            <v>38256</v>
          </cell>
          <cell r="CQ172">
            <v>30</v>
          </cell>
          <cell r="CR172">
            <v>26</v>
          </cell>
          <cell r="CS172">
            <v>0</v>
          </cell>
          <cell r="CT172">
            <v>0</v>
          </cell>
          <cell r="CU172">
            <v>0</v>
          </cell>
          <cell r="CV172">
            <v>0</v>
          </cell>
          <cell r="CW172">
            <v>0</v>
          </cell>
          <cell r="CX172">
            <v>0</v>
          </cell>
          <cell r="CY172">
            <v>0</v>
          </cell>
          <cell r="CZ172">
            <v>0</v>
          </cell>
          <cell r="DA172">
            <v>0</v>
          </cell>
          <cell r="DB172">
            <v>0</v>
          </cell>
          <cell r="DC172">
            <v>43333</v>
          </cell>
          <cell r="DD172">
            <v>2167</v>
          </cell>
          <cell r="DE172">
            <v>0</v>
          </cell>
          <cell r="DF172">
            <v>0</v>
          </cell>
          <cell r="DG172">
            <v>0</v>
          </cell>
          <cell r="DH172">
            <v>0</v>
          </cell>
          <cell r="DI172">
            <v>0</v>
          </cell>
          <cell r="DK172" t="str">
            <v>OK</v>
          </cell>
          <cell r="DL172" t="str">
            <v>OK</v>
          </cell>
          <cell r="DM172" t="str">
            <v>OK</v>
          </cell>
          <cell r="DN172" t="str">
            <v>OK</v>
          </cell>
          <cell r="DO172" t="str">
            <v>OK</v>
          </cell>
          <cell r="DP172" t="str">
            <v>OK</v>
          </cell>
          <cell r="DR172" t="str">
            <v>OK</v>
          </cell>
          <cell r="DS172" t="str">
            <v>OK</v>
          </cell>
          <cell r="DU172" t="str">
            <v>OK</v>
          </cell>
          <cell r="DV172" t="str">
            <v>OK</v>
          </cell>
          <cell r="DW172" t="str">
            <v>OK</v>
          </cell>
          <cell r="DX172" t="str">
            <v>OK</v>
          </cell>
          <cell r="DZ172" t="str">
            <v>OK</v>
          </cell>
          <cell r="EA172" t="str">
            <v>OK</v>
          </cell>
          <cell r="EC172">
            <v>38257</v>
          </cell>
          <cell r="ED172">
            <v>38260</v>
          </cell>
          <cell r="EE172">
            <v>30</v>
          </cell>
          <cell r="EF172">
            <v>4</v>
          </cell>
          <cell r="EG172">
            <v>0</v>
          </cell>
          <cell r="EH172">
            <v>0</v>
          </cell>
          <cell r="EI172">
            <v>0</v>
          </cell>
          <cell r="EJ172">
            <v>0</v>
          </cell>
          <cell r="EK172">
            <v>0</v>
          </cell>
          <cell r="EL172">
            <v>0</v>
          </cell>
          <cell r="EM172">
            <v>0</v>
          </cell>
          <cell r="EN172" t="str">
            <v/>
          </cell>
          <cell r="EO172" t="str">
            <v/>
          </cell>
          <cell r="EP172">
            <v>0</v>
          </cell>
          <cell r="EQ172">
            <v>6667</v>
          </cell>
          <cell r="ER172">
            <v>333</v>
          </cell>
          <cell r="ES172">
            <v>0</v>
          </cell>
          <cell r="ET172">
            <v>0</v>
          </cell>
          <cell r="EU172">
            <v>0</v>
          </cell>
          <cell r="EV172">
            <v>0</v>
          </cell>
          <cell r="EW172">
            <v>0</v>
          </cell>
          <cell r="EX172">
            <v>6667</v>
          </cell>
          <cell r="EY172">
            <v>333</v>
          </cell>
          <cell r="EZ172">
            <v>50000</v>
          </cell>
          <cell r="FA172">
            <v>2500</v>
          </cell>
          <cell r="FB172">
            <v>52500</v>
          </cell>
        </row>
        <row r="173">
          <cell r="A173">
            <v>4797</v>
          </cell>
          <cell r="B173">
            <v>56</v>
          </cell>
          <cell r="C173" t="str">
            <v>F-11</v>
          </cell>
          <cell r="D173">
            <v>53011</v>
          </cell>
          <cell r="E173" t="str">
            <v>フロンティア芝浦</v>
          </cell>
          <cell r="F173">
            <v>0</v>
          </cell>
          <cell r="G173" t="str">
            <v>P14</v>
          </cell>
          <cell r="I173" t="str">
            <v>東京都</v>
          </cell>
          <cell r="J173" t="str">
            <v>都心主要5区</v>
          </cell>
          <cell r="U173" t="str">
            <v>駐車場</v>
          </cell>
          <cell r="V173" t="str">
            <v>Parking</v>
          </cell>
          <cell r="X173">
            <v>0</v>
          </cell>
          <cell r="Y173" t="str">
            <v/>
          </cell>
          <cell r="Z173" t="str">
            <v/>
          </cell>
          <cell r="AA173" t="str">
            <v/>
          </cell>
          <cell r="AB173" t="str">
            <v/>
          </cell>
          <cell r="AC173" t="str">
            <v/>
          </cell>
          <cell r="AD173">
            <v>1</v>
          </cell>
          <cell r="AE173" t="str">
            <v/>
          </cell>
          <cell r="AG173">
            <v>38056</v>
          </cell>
          <cell r="AI173">
            <v>38056</v>
          </cell>
          <cell r="AJ173">
            <v>38807</v>
          </cell>
          <cell r="AK173" t="str">
            <v>㈱カナックス</v>
          </cell>
          <cell r="AX173">
            <v>50000</v>
          </cell>
          <cell r="AY173">
            <v>2500</v>
          </cell>
          <cell r="BF173">
            <v>0</v>
          </cell>
          <cell r="BG173">
            <v>0</v>
          </cell>
          <cell r="BH173">
            <v>0</v>
          </cell>
          <cell r="BI173">
            <v>0</v>
          </cell>
          <cell r="BJ173">
            <v>0</v>
          </cell>
          <cell r="BK173">
            <v>0</v>
          </cell>
          <cell r="BL173">
            <v>0</v>
          </cell>
          <cell r="BM173">
            <v>0</v>
          </cell>
          <cell r="BN173">
            <v>0</v>
          </cell>
          <cell r="BO173">
            <v>0</v>
          </cell>
          <cell r="BP173">
            <v>50000</v>
          </cell>
          <cell r="BQ173">
            <v>2500</v>
          </cell>
          <cell r="BR173">
            <v>0</v>
          </cell>
          <cell r="BS173">
            <v>0</v>
          </cell>
          <cell r="BT173">
            <v>0</v>
          </cell>
          <cell r="BU173">
            <v>0</v>
          </cell>
          <cell r="BV173">
            <v>0</v>
          </cell>
          <cell r="CL173" t="str">
            <v/>
          </cell>
          <cell r="CM173">
            <v>38257</v>
          </cell>
          <cell r="CN173" t="str">
            <v>有</v>
          </cell>
          <cell r="CO173">
            <v>38231</v>
          </cell>
          <cell r="CP173">
            <v>38256</v>
          </cell>
          <cell r="CQ173">
            <v>30</v>
          </cell>
          <cell r="CR173">
            <v>26</v>
          </cell>
          <cell r="CS173">
            <v>0</v>
          </cell>
          <cell r="CT173">
            <v>0</v>
          </cell>
          <cell r="CU173">
            <v>0</v>
          </cell>
          <cell r="CV173">
            <v>0</v>
          </cell>
          <cell r="CW173">
            <v>0</v>
          </cell>
          <cell r="CX173">
            <v>0</v>
          </cell>
          <cell r="CY173">
            <v>0</v>
          </cell>
          <cell r="CZ173">
            <v>0</v>
          </cell>
          <cell r="DA173">
            <v>0</v>
          </cell>
          <cell r="DB173">
            <v>0</v>
          </cell>
          <cell r="DC173">
            <v>43333</v>
          </cell>
          <cell r="DD173">
            <v>2167</v>
          </cell>
          <cell r="DE173">
            <v>0</v>
          </cell>
          <cell r="DF173">
            <v>0</v>
          </cell>
          <cell r="DG173">
            <v>0</v>
          </cell>
          <cell r="DH173">
            <v>0</v>
          </cell>
          <cell r="DI173">
            <v>0</v>
          </cell>
          <cell r="DK173" t="str">
            <v>OK</v>
          </cell>
          <cell r="DL173" t="str">
            <v>OK</v>
          </cell>
          <cell r="DM173" t="str">
            <v>OK</v>
          </cell>
          <cell r="DN173" t="str">
            <v>OK</v>
          </cell>
          <cell r="DO173" t="str">
            <v>OK</v>
          </cell>
          <cell r="DP173" t="str">
            <v>OK</v>
          </cell>
          <cell r="DR173" t="str">
            <v>OK</v>
          </cell>
          <cell r="DS173" t="str">
            <v>OK</v>
          </cell>
          <cell r="DU173" t="str">
            <v>OK</v>
          </cell>
          <cell r="DV173" t="str">
            <v>OK</v>
          </cell>
          <cell r="DW173" t="str">
            <v>OK</v>
          </cell>
          <cell r="DX173" t="str">
            <v>OK</v>
          </cell>
          <cell r="DZ173" t="str">
            <v>OK</v>
          </cell>
          <cell r="EA173" t="str">
            <v>OK</v>
          </cell>
          <cell r="EC173">
            <v>38257</v>
          </cell>
          <cell r="ED173">
            <v>38260</v>
          </cell>
          <cell r="EE173">
            <v>30</v>
          </cell>
          <cell r="EF173">
            <v>4</v>
          </cell>
          <cell r="EG173">
            <v>0</v>
          </cell>
          <cell r="EH173">
            <v>0</v>
          </cell>
          <cell r="EI173">
            <v>0</v>
          </cell>
          <cell r="EJ173">
            <v>0</v>
          </cell>
          <cell r="EK173">
            <v>0</v>
          </cell>
          <cell r="EL173">
            <v>0</v>
          </cell>
          <cell r="EM173">
            <v>0</v>
          </cell>
          <cell r="EN173" t="str">
            <v/>
          </cell>
          <cell r="EO173" t="str">
            <v/>
          </cell>
          <cell r="EP173">
            <v>0</v>
          </cell>
          <cell r="EQ173">
            <v>6667</v>
          </cell>
          <cell r="ER173">
            <v>333</v>
          </cell>
          <cell r="ES173">
            <v>0</v>
          </cell>
          <cell r="ET173">
            <v>0</v>
          </cell>
          <cell r="EU173">
            <v>0</v>
          </cell>
          <cell r="EV173">
            <v>0</v>
          </cell>
          <cell r="EW173">
            <v>0</v>
          </cell>
          <cell r="EX173">
            <v>6667</v>
          </cell>
          <cell r="EY173">
            <v>333</v>
          </cell>
          <cell r="EZ173">
            <v>50000</v>
          </cell>
          <cell r="FA173">
            <v>2500</v>
          </cell>
          <cell r="FB173">
            <v>52500</v>
          </cell>
        </row>
        <row r="174">
          <cell r="A174">
            <v>4798</v>
          </cell>
          <cell r="B174">
            <v>56</v>
          </cell>
          <cell r="C174" t="str">
            <v>F-11</v>
          </cell>
          <cell r="D174">
            <v>53011</v>
          </cell>
          <cell r="E174" t="str">
            <v>フロンティア芝浦</v>
          </cell>
          <cell r="F174">
            <v>0</v>
          </cell>
          <cell r="G174" t="str">
            <v>P15</v>
          </cell>
          <cell r="I174" t="str">
            <v>東京都</v>
          </cell>
          <cell r="J174" t="str">
            <v>都心主要5区</v>
          </cell>
          <cell r="U174" t="str">
            <v>駐車場</v>
          </cell>
          <cell r="V174" t="str">
            <v>Parking</v>
          </cell>
          <cell r="X174">
            <v>0</v>
          </cell>
          <cell r="Y174" t="str">
            <v/>
          </cell>
          <cell r="Z174" t="str">
            <v/>
          </cell>
          <cell r="AA174" t="str">
            <v/>
          </cell>
          <cell r="AB174" t="str">
            <v/>
          </cell>
          <cell r="AC174" t="str">
            <v/>
          </cell>
          <cell r="AD174">
            <v>1</v>
          </cell>
          <cell r="AE174" t="str">
            <v/>
          </cell>
          <cell r="AG174">
            <v>37821</v>
          </cell>
          <cell r="AI174">
            <v>37821</v>
          </cell>
          <cell r="AJ174">
            <v>38564</v>
          </cell>
          <cell r="AK174" t="str">
            <v>高橋　直子</v>
          </cell>
          <cell r="AX174">
            <v>21905</v>
          </cell>
          <cell r="AY174">
            <v>1095</v>
          </cell>
          <cell r="BF174">
            <v>0</v>
          </cell>
          <cell r="BG174">
            <v>0</v>
          </cell>
          <cell r="BH174">
            <v>0</v>
          </cell>
          <cell r="BI174">
            <v>0</v>
          </cell>
          <cell r="BJ174">
            <v>0</v>
          </cell>
          <cell r="BK174">
            <v>0</v>
          </cell>
          <cell r="BL174">
            <v>0</v>
          </cell>
          <cell r="BM174">
            <v>0</v>
          </cell>
          <cell r="BN174">
            <v>0</v>
          </cell>
          <cell r="BO174">
            <v>0</v>
          </cell>
          <cell r="BP174">
            <v>21905</v>
          </cell>
          <cell r="BQ174">
            <v>1095</v>
          </cell>
          <cell r="BR174">
            <v>0</v>
          </cell>
          <cell r="BS174">
            <v>0</v>
          </cell>
          <cell r="BT174">
            <v>0</v>
          </cell>
          <cell r="BU174">
            <v>0</v>
          </cell>
          <cell r="BV174">
            <v>0</v>
          </cell>
          <cell r="CJ174" t="str">
            <v>#1308と一括契約</v>
          </cell>
          <cell r="CL174" t="str">
            <v/>
          </cell>
          <cell r="CM174">
            <v>38257</v>
          </cell>
          <cell r="CN174" t="str">
            <v>有</v>
          </cell>
          <cell r="CO174">
            <v>38231</v>
          </cell>
          <cell r="CP174">
            <v>38256</v>
          </cell>
          <cell r="CQ174">
            <v>30</v>
          </cell>
          <cell r="CR174">
            <v>26</v>
          </cell>
          <cell r="CS174">
            <v>0</v>
          </cell>
          <cell r="CT174">
            <v>0</v>
          </cell>
          <cell r="CU174">
            <v>0</v>
          </cell>
          <cell r="CV174">
            <v>0</v>
          </cell>
          <cell r="CW174">
            <v>0</v>
          </cell>
          <cell r="CX174">
            <v>0</v>
          </cell>
          <cell r="CY174">
            <v>0</v>
          </cell>
          <cell r="CZ174">
            <v>0</v>
          </cell>
          <cell r="DA174">
            <v>0</v>
          </cell>
          <cell r="DB174">
            <v>0</v>
          </cell>
          <cell r="DC174">
            <v>18984</v>
          </cell>
          <cell r="DD174">
            <v>949</v>
          </cell>
          <cell r="DE174">
            <v>0</v>
          </cell>
          <cell r="DF174">
            <v>0</v>
          </cell>
          <cell r="DG174">
            <v>0</v>
          </cell>
          <cell r="DH174">
            <v>0</v>
          </cell>
          <cell r="DI174">
            <v>0</v>
          </cell>
          <cell r="DK174" t="str">
            <v>OK</v>
          </cell>
          <cell r="DL174" t="str">
            <v>OK</v>
          </cell>
          <cell r="DM174" t="str">
            <v>OK</v>
          </cell>
          <cell r="DN174" t="str">
            <v>OK</v>
          </cell>
          <cell r="DO174" t="str">
            <v>OK</v>
          </cell>
          <cell r="DP174" t="str">
            <v>OK</v>
          </cell>
          <cell r="DR174" t="str">
            <v>OK</v>
          </cell>
          <cell r="DS174" t="str">
            <v>OK</v>
          </cell>
          <cell r="DU174" t="str">
            <v>OK</v>
          </cell>
          <cell r="DV174" t="str">
            <v>OK</v>
          </cell>
          <cell r="DW174" t="str">
            <v>OK</v>
          </cell>
          <cell r="DX174" t="str">
            <v>OK</v>
          </cell>
          <cell r="DZ174" t="str">
            <v>OK</v>
          </cell>
          <cell r="EA174" t="str">
            <v>OK</v>
          </cell>
          <cell r="EC174">
            <v>38257</v>
          </cell>
          <cell r="ED174">
            <v>38260</v>
          </cell>
          <cell r="EE174">
            <v>30</v>
          </cell>
          <cell r="EF174">
            <v>4</v>
          </cell>
          <cell r="EG174">
            <v>0</v>
          </cell>
          <cell r="EH174">
            <v>0</v>
          </cell>
          <cell r="EI174">
            <v>0</v>
          </cell>
          <cell r="EJ174">
            <v>0</v>
          </cell>
          <cell r="EK174">
            <v>0</v>
          </cell>
          <cell r="EL174">
            <v>0</v>
          </cell>
          <cell r="EM174">
            <v>0</v>
          </cell>
          <cell r="EN174" t="str">
            <v/>
          </cell>
          <cell r="EO174" t="str">
            <v/>
          </cell>
          <cell r="EP174">
            <v>0</v>
          </cell>
          <cell r="EQ174">
            <v>2921</v>
          </cell>
          <cell r="ER174">
            <v>146</v>
          </cell>
          <cell r="ES174">
            <v>0</v>
          </cell>
          <cell r="ET174">
            <v>0</v>
          </cell>
          <cell r="EU174">
            <v>0</v>
          </cell>
          <cell r="EV174">
            <v>0</v>
          </cell>
          <cell r="EW174">
            <v>0</v>
          </cell>
          <cell r="EX174">
            <v>2921</v>
          </cell>
          <cell r="EY174">
            <v>146</v>
          </cell>
          <cell r="EZ174">
            <v>21905</v>
          </cell>
          <cell r="FA174">
            <v>1095</v>
          </cell>
          <cell r="FB174">
            <v>23000</v>
          </cell>
        </row>
        <row r="175">
          <cell r="A175">
            <v>4799</v>
          </cell>
          <cell r="B175">
            <v>56</v>
          </cell>
          <cell r="C175" t="str">
            <v>F-11</v>
          </cell>
          <cell r="D175">
            <v>53011</v>
          </cell>
          <cell r="E175" t="str">
            <v>フロンティア芝浦</v>
          </cell>
          <cell r="F175">
            <v>0</v>
          </cell>
          <cell r="G175" t="str">
            <v>P16</v>
          </cell>
          <cell r="I175" t="str">
            <v>東京都</v>
          </cell>
          <cell r="J175" t="str">
            <v>都心主要5区</v>
          </cell>
          <cell r="U175" t="str">
            <v>駐車場</v>
          </cell>
          <cell r="V175" t="str">
            <v>Parking</v>
          </cell>
          <cell r="X175">
            <v>0</v>
          </cell>
          <cell r="Y175" t="str">
            <v/>
          </cell>
          <cell r="Z175" t="str">
            <v/>
          </cell>
          <cell r="AA175" t="str">
            <v/>
          </cell>
          <cell r="AB175" t="str">
            <v/>
          </cell>
          <cell r="AC175" t="str">
            <v/>
          </cell>
          <cell r="AD175">
            <v>1</v>
          </cell>
          <cell r="AE175" t="str">
            <v/>
          </cell>
          <cell r="AG175">
            <v>38056</v>
          </cell>
          <cell r="AI175">
            <v>38056</v>
          </cell>
          <cell r="AJ175">
            <v>38807</v>
          </cell>
          <cell r="AK175" t="str">
            <v>㈱カナックス</v>
          </cell>
          <cell r="AX175">
            <v>50000</v>
          </cell>
          <cell r="AY175">
            <v>2500</v>
          </cell>
          <cell r="BF175">
            <v>0</v>
          </cell>
          <cell r="BG175">
            <v>0</v>
          </cell>
          <cell r="BH175">
            <v>0</v>
          </cell>
          <cell r="BI175">
            <v>0</v>
          </cell>
          <cell r="BJ175">
            <v>0</v>
          </cell>
          <cell r="BK175">
            <v>0</v>
          </cell>
          <cell r="BL175">
            <v>0</v>
          </cell>
          <cell r="BM175">
            <v>0</v>
          </cell>
          <cell r="BN175">
            <v>0</v>
          </cell>
          <cell r="BO175">
            <v>0</v>
          </cell>
          <cell r="BP175">
            <v>50000</v>
          </cell>
          <cell r="BQ175">
            <v>2500</v>
          </cell>
          <cell r="BR175">
            <v>0</v>
          </cell>
          <cell r="BS175">
            <v>0</v>
          </cell>
          <cell r="BT175">
            <v>0</v>
          </cell>
          <cell r="BU175">
            <v>0</v>
          </cell>
          <cell r="BV175">
            <v>0</v>
          </cell>
          <cell r="CL175" t="str">
            <v/>
          </cell>
          <cell r="CM175">
            <v>38257</v>
          </cell>
          <cell r="CN175" t="str">
            <v>有</v>
          </cell>
          <cell r="CO175">
            <v>38231</v>
          </cell>
          <cell r="CP175">
            <v>38256</v>
          </cell>
          <cell r="CQ175">
            <v>30</v>
          </cell>
          <cell r="CR175">
            <v>26</v>
          </cell>
          <cell r="CS175">
            <v>0</v>
          </cell>
          <cell r="CT175">
            <v>0</v>
          </cell>
          <cell r="CU175">
            <v>0</v>
          </cell>
          <cell r="CV175">
            <v>0</v>
          </cell>
          <cell r="CW175">
            <v>0</v>
          </cell>
          <cell r="CX175">
            <v>0</v>
          </cell>
          <cell r="CY175">
            <v>0</v>
          </cell>
          <cell r="CZ175">
            <v>0</v>
          </cell>
          <cell r="DA175">
            <v>0</v>
          </cell>
          <cell r="DB175">
            <v>0</v>
          </cell>
          <cell r="DC175">
            <v>43333</v>
          </cell>
          <cell r="DD175">
            <v>2167</v>
          </cell>
          <cell r="DE175">
            <v>0</v>
          </cell>
          <cell r="DF175">
            <v>0</v>
          </cell>
          <cell r="DG175">
            <v>0</v>
          </cell>
          <cell r="DH175">
            <v>0</v>
          </cell>
          <cell r="DI175">
            <v>0</v>
          </cell>
          <cell r="DK175" t="str">
            <v>OK</v>
          </cell>
          <cell r="DL175" t="str">
            <v>OK</v>
          </cell>
          <cell r="DM175" t="str">
            <v>OK</v>
          </cell>
          <cell r="DN175" t="str">
            <v>OK</v>
          </cell>
          <cell r="DO175" t="str">
            <v>OK</v>
          </cell>
          <cell r="DP175" t="str">
            <v>OK</v>
          </cell>
          <cell r="DR175" t="str">
            <v>OK</v>
          </cell>
          <cell r="DS175" t="str">
            <v>OK</v>
          </cell>
          <cell r="DU175" t="str">
            <v>OK</v>
          </cell>
          <cell r="DV175" t="str">
            <v>OK</v>
          </cell>
          <cell r="DW175" t="str">
            <v>OK</v>
          </cell>
          <cell r="DX175" t="str">
            <v>OK</v>
          </cell>
          <cell r="DZ175" t="str">
            <v>OK</v>
          </cell>
          <cell r="EA175" t="str">
            <v>OK</v>
          </cell>
          <cell r="EC175">
            <v>38257</v>
          </cell>
          <cell r="ED175">
            <v>38260</v>
          </cell>
          <cell r="EE175">
            <v>30</v>
          </cell>
          <cell r="EF175">
            <v>4</v>
          </cell>
          <cell r="EG175">
            <v>0</v>
          </cell>
          <cell r="EH175">
            <v>0</v>
          </cell>
          <cell r="EI175">
            <v>0</v>
          </cell>
          <cell r="EJ175">
            <v>0</v>
          </cell>
          <cell r="EK175">
            <v>0</v>
          </cell>
          <cell r="EL175">
            <v>0</v>
          </cell>
          <cell r="EM175">
            <v>0</v>
          </cell>
          <cell r="EN175" t="str">
            <v/>
          </cell>
          <cell r="EO175" t="str">
            <v/>
          </cell>
          <cell r="EP175">
            <v>0</v>
          </cell>
          <cell r="EQ175">
            <v>6667</v>
          </cell>
          <cell r="ER175">
            <v>333</v>
          </cell>
          <cell r="ES175">
            <v>0</v>
          </cell>
          <cell r="ET175">
            <v>0</v>
          </cell>
          <cell r="EU175">
            <v>0</v>
          </cell>
          <cell r="EV175">
            <v>0</v>
          </cell>
          <cell r="EW175">
            <v>0</v>
          </cell>
          <cell r="EX175">
            <v>6667</v>
          </cell>
          <cell r="EY175">
            <v>333</v>
          </cell>
          <cell r="EZ175">
            <v>50000</v>
          </cell>
          <cell r="FA175">
            <v>2500</v>
          </cell>
          <cell r="FB175">
            <v>52500</v>
          </cell>
        </row>
        <row r="176">
          <cell r="A176">
            <v>4800</v>
          </cell>
          <cell r="B176">
            <v>56</v>
          </cell>
          <cell r="C176" t="str">
            <v>F-11</v>
          </cell>
          <cell r="D176">
            <v>53011</v>
          </cell>
          <cell r="E176" t="str">
            <v>フロンティア芝浦</v>
          </cell>
          <cell r="F176">
            <v>0</v>
          </cell>
          <cell r="G176" t="str">
            <v>P17</v>
          </cell>
          <cell r="I176" t="str">
            <v>東京都</v>
          </cell>
          <cell r="J176" t="str">
            <v>都心主要5区</v>
          </cell>
          <cell r="U176" t="str">
            <v>駐車場</v>
          </cell>
          <cell r="V176" t="str">
            <v>Parking</v>
          </cell>
          <cell r="X176">
            <v>0</v>
          </cell>
          <cell r="Y176" t="str">
            <v/>
          </cell>
          <cell r="Z176" t="str">
            <v/>
          </cell>
          <cell r="AA176" t="str">
            <v/>
          </cell>
          <cell r="AB176" t="str">
            <v/>
          </cell>
          <cell r="AC176" t="str">
            <v/>
          </cell>
          <cell r="AD176">
            <v>1</v>
          </cell>
          <cell r="AE176" t="str">
            <v/>
          </cell>
          <cell r="AG176">
            <v>38087</v>
          </cell>
          <cell r="AI176">
            <v>38087</v>
          </cell>
          <cell r="AJ176">
            <v>38837</v>
          </cell>
          <cell r="AK176" t="str">
            <v>㈱キーエンス</v>
          </cell>
          <cell r="AX176">
            <v>22857</v>
          </cell>
          <cell r="AY176">
            <v>1143</v>
          </cell>
          <cell r="BF176">
            <v>0</v>
          </cell>
          <cell r="BG176">
            <v>0</v>
          </cell>
          <cell r="BH176">
            <v>0</v>
          </cell>
          <cell r="BI176">
            <v>0</v>
          </cell>
          <cell r="BJ176">
            <v>0</v>
          </cell>
          <cell r="BK176">
            <v>0</v>
          </cell>
          <cell r="BL176">
            <v>0</v>
          </cell>
          <cell r="BM176">
            <v>0</v>
          </cell>
          <cell r="BN176">
            <v>0</v>
          </cell>
          <cell r="BO176">
            <v>0</v>
          </cell>
          <cell r="BP176">
            <v>22857</v>
          </cell>
          <cell r="BQ176">
            <v>1143</v>
          </cell>
          <cell r="BR176">
            <v>0</v>
          </cell>
          <cell r="BS176">
            <v>0</v>
          </cell>
          <cell r="BT176">
            <v>0</v>
          </cell>
          <cell r="BU176">
            <v>0</v>
          </cell>
          <cell r="BV176">
            <v>0</v>
          </cell>
          <cell r="CJ176" t="str">
            <v>#205と一括契約</v>
          </cell>
          <cell r="CL176" t="str">
            <v/>
          </cell>
          <cell r="CM176">
            <v>38257</v>
          </cell>
          <cell r="CN176" t="str">
            <v>有</v>
          </cell>
          <cell r="CO176">
            <v>38231</v>
          </cell>
          <cell r="CP176">
            <v>38256</v>
          </cell>
          <cell r="CQ176">
            <v>30</v>
          </cell>
          <cell r="CR176">
            <v>26</v>
          </cell>
          <cell r="CS176">
            <v>0</v>
          </cell>
          <cell r="CT176">
            <v>0</v>
          </cell>
          <cell r="CU176">
            <v>0</v>
          </cell>
          <cell r="CV176">
            <v>0</v>
          </cell>
          <cell r="CW176">
            <v>0</v>
          </cell>
          <cell r="CX176">
            <v>0</v>
          </cell>
          <cell r="CY176">
            <v>0</v>
          </cell>
          <cell r="CZ176">
            <v>0</v>
          </cell>
          <cell r="DA176">
            <v>0</v>
          </cell>
          <cell r="DB176">
            <v>0</v>
          </cell>
          <cell r="DC176">
            <v>19809</v>
          </cell>
          <cell r="DD176">
            <v>991</v>
          </cell>
          <cell r="DE176">
            <v>0</v>
          </cell>
          <cell r="DF176">
            <v>0</v>
          </cell>
          <cell r="DG176">
            <v>0</v>
          </cell>
          <cell r="DH176">
            <v>0</v>
          </cell>
          <cell r="DI176">
            <v>0</v>
          </cell>
          <cell r="DK176" t="str">
            <v>OK</v>
          </cell>
          <cell r="DL176" t="str">
            <v>OK</v>
          </cell>
          <cell r="DM176" t="str">
            <v>OK</v>
          </cell>
          <cell r="DN176" t="str">
            <v>OK</v>
          </cell>
          <cell r="DO176" t="str">
            <v>OK</v>
          </cell>
          <cell r="DP176" t="str">
            <v>OK</v>
          </cell>
          <cell r="DR176" t="str">
            <v>OK</v>
          </cell>
          <cell r="DS176" t="str">
            <v>OK</v>
          </cell>
          <cell r="DU176" t="str">
            <v>OK</v>
          </cell>
          <cell r="DV176" t="str">
            <v>OK</v>
          </cell>
          <cell r="DW176" t="str">
            <v>OK</v>
          </cell>
          <cell r="DX176" t="str">
            <v>OK</v>
          </cell>
          <cell r="DZ176" t="str">
            <v>OK</v>
          </cell>
          <cell r="EA176" t="str">
            <v>OK</v>
          </cell>
          <cell r="EC176">
            <v>38257</v>
          </cell>
          <cell r="ED176">
            <v>38260</v>
          </cell>
          <cell r="EE176">
            <v>30</v>
          </cell>
          <cell r="EF176">
            <v>4</v>
          </cell>
          <cell r="EG176">
            <v>0</v>
          </cell>
          <cell r="EH176">
            <v>0</v>
          </cell>
          <cell r="EI176">
            <v>0</v>
          </cell>
          <cell r="EJ176">
            <v>0</v>
          </cell>
          <cell r="EK176">
            <v>0</v>
          </cell>
          <cell r="EL176">
            <v>0</v>
          </cell>
          <cell r="EM176">
            <v>0</v>
          </cell>
          <cell r="EN176" t="str">
            <v/>
          </cell>
          <cell r="EO176" t="str">
            <v/>
          </cell>
          <cell r="EP176">
            <v>0</v>
          </cell>
          <cell r="EQ176">
            <v>3048</v>
          </cell>
          <cell r="ER176">
            <v>152</v>
          </cell>
          <cell r="ES176">
            <v>0</v>
          </cell>
          <cell r="ET176">
            <v>0</v>
          </cell>
          <cell r="EU176">
            <v>0</v>
          </cell>
          <cell r="EV176">
            <v>0</v>
          </cell>
          <cell r="EW176">
            <v>0</v>
          </cell>
          <cell r="EX176">
            <v>3048</v>
          </cell>
          <cell r="EY176">
            <v>152</v>
          </cell>
          <cell r="EZ176">
            <v>22857</v>
          </cell>
          <cell r="FA176">
            <v>1143</v>
          </cell>
          <cell r="FB176">
            <v>24000</v>
          </cell>
        </row>
        <row r="177">
          <cell r="A177">
            <v>4801</v>
          </cell>
          <cell r="B177">
            <v>56</v>
          </cell>
          <cell r="C177" t="str">
            <v>F-11</v>
          </cell>
          <cell r="D177">
            <v>53011</v>
          </cell>
          <cell r="E177" t="str">
            <v>フロンティア芝浦</v>
          </cell>
          <cell r="F177">
            <v>0</v>
          </cell>
          <cell r="G177" t="str">
            <v>P18</v>
          </cell>
          <cell r="I177" t="str">
            <v>東京都</v>
          </cell>
          <cell r="J177" t="str">
            <v>都心主要5区</v>
          </cell>
          <cell r="U177" t="str">
            <v>駐車場</v>
          </cell>
          <cell r="V177" t="str">
            <v>Parking</v>
          </cell>
          <cell r="X177">
            <v>0</v>
          </cell>
          <cell r="Y177" t="str">
            <v/>
          </cell>
          <cell r="Z177" t="str">
            <v/>
          </cell>
          <cell r="AA177" t="str">
            <v/>
          </cell>
          <cell r="AB177" t="str">
            <v/>
          </cell>
          <cell r="AC177" t="str">
            <v/>
          </cell>
          <cell r="AD177">
            <v>1</v>
          </cell>
          <cell r="AE177" t="str">
            <v/>
          </cell>
          <cell r="AG177">
            <v>38056</v>
          </cell>
          <cell r="AI177">
            <v>38056</v>
          </cell>
          <cell r="AJ177">
            <v>38807</v>
          </cell>
          <cell r="AK177" t="str">
            <v>㈱カナックス</v>
          </cell>
          <cell r="AX177">
            <v>50000</v>
          </cell>
          <cell r="AY177">
            <v>2500</v>
          </cell>
          <cell r="BF177">
            <v>0</v>
          </cell>
          <cell r="BG177">
            <v>0</v>
          </cell>
          <cell r="BH177">
            <v>0</v>
          </cell>
          <cell r="BI177">
            <v>0</v>
          </cell>
          <cell r="BJ177">
            <v>0</v>
          </cell>
          <cell r="BK177">
            <v>0</v>
          </cell>
          <cell r="BL177">
            <v>0</v>
          </cell>
          <cell r="BM177">
            <v>0</v>
          </cell>
          <cell r="BN177">
            <v>0</v>
          </cell>
          <cell r="BO177">
            <v>0</v>
          </cell>
          <cell r="BP177">
            <v>50000</v>
          </cell>
          <cell r="BQ177">
            <v>2500</v>
          </cell>
          <cell r="BR177">
            <v>0</v>
          </cell>
          <cell r="BS177">
            <v>0</v>
          </cell>
          <cell r="BT177">
            <v>0</v>
          </cell>
          <cell r="BU177">
            <v>0</v>
          </cell>
          <cell r="BV177">
            <v>0</v>
          </cell>
          <cell r="CL177" t="str">
            <v/>
          </cell>
          <cell r="CM177">
            <v>38257</v>
          </cell>
          <cell r="CN177" t="str">
            <v>有</v>
          </cell>
          <cell r="CO177">
            <v>38231</v>
          </cell>
          <cell r="CP177">
            <v>38256</v>
          </cell>
          <cell r="CQ177">
            <v>30</v>
          </cell>
          <cell r="CR177">
            <v>26</v>
          </cell>
          <cell r="CS177">
            <v>0</v>
          </cell>
          <cell r="CT177">
            <v>0</v>
          </cell>
          <cell r="CU177">
            <v>0</v>
          </cell>
          <cell r="CV177">
            <v>0</v>
          </cell>
          <cell r="CW177">
            <v>0</v>
          </cell>
          <cell r="CX177">
            <v>0</v>
          </cell>
          <cell r="CY177">
            <v>0</v>
          </cell>
          <cell r="CZ177">
            <v>0</v>
          </cell>
          <cell r="DA177">
            <v>0</v>
          </cell>
          <cell r="DB177">
            <v>0</v>
          </cell>
          <cell r="DC177">
            <v>43333</v>
          </cell>
          <cell r="DD177">
            <v>2167</v>
          </cell>
          <cell r="DE177">
            <v>0</v>
          </cell>
          <cell r="DF177">
            <v>0</v>
          </cell>
          <cell r="DG177">
            <v>0</v>
          </cell>
          <cell r="DH177">
            <v>0</v>
          </cell>
          <cell r="DI177">
            <v>0</v>
          </cell>
          <cell r="DK177" t="str">
            <v>OK</v>
          </cell>
          <cell r="DL177" t="str">
            <v>OK</v>
          </cell>
          <cell r="DM177" t="str">
            <v>OK</v>
          </cell>
          <cell r="DN177" t="str">
            <v>OK</v>
          </cell>
          <cell r="DO177" t="str">
            <v>OK</v>
          </cell>
          <cell r="DP177" t="str">
            <v>OK</v>
          </cell>
          <cell r="DR177" t="str">
            <v>OK</v>
          </cell>
          <cell r="DS177" t="str">
            <v>OK</v>
          </cell>
          <cell r="DU177" t="str">
            <v>OK</v>
          </cell>
          <cell r="DV177" t="str">
            <v>OK</v>
          </cell>
          <cell r="DW177" t="str">
            <v>OK</v>
          </cell>
          <cell r="DX177" t="str">
            <v>OK</v>
          </cell>
          <cell r="DZ177" t="str">
            <v>OK</v>
          </cell>
          <cell r="EA177" t="str">
            <v>OK</v>
          </cell>
          <cell r="EC177">
            <v>38257</v>
          </cell>
          <cell r="ED177">
            <v>38260</v>
          </cell>
          <cell r="EE177">
            <v>30</v>
          </cell>
          <cell r="EF177">
            <v>4</v>
          </cell>
          <cell r="EG177">
            <v>0</v>
          </cell>
          <cell r="EH177">
            <v>0</v>
          </cell>
          <cell r="EI177">
            <v>0</v>
          </cell>
          <cell r="EJ177">
            <v>0</v>
          </cell>
          <cell r="EK177">
            <v>0</v>
          </cell>
          <cell r="EL177">
            <v>0</v>
          </cell>
          <cell r="EM177">
            <v>0</v>
          </cell>
          <cell r="EN177" t="str">
            <v/>
          </cell>
          <cell r="EO177" t="str">
            <v/>
          </cell>
          <cell r="EP177">
            <v>0</v>
          </cell>
          <cell r="EQ177">
            <v>6667</v>
          </cell>
          <cell r="ER177">
            <v>333</v>
          </cell>
          <cell r="ES177">
            <v>0</v>
          </cell>
          <cell r="ET177">
            <v>0</v>
          </cell>
          <cell r="EU177">
            <v>0</v>
          </cell>
          <cell r="EV177">
            <v>0</v>
          </cell>
          <cell r="EW177">
            <v>0</v>
          </cell>
          <cell r="EX177">
            <v>6667</v>
          </cell>
          <cell r="EY177">
            <v>333</v>
          </cell>
          <cell r="EZ177">
            <v>50000</v>
          </cell>
          <cell r="FA177">
            <v>2500</v>
          </cell>
          <cell r="FB177">
            <v>52500</v>
          </cell>
        </row>
        <row r="178">
          <cell r="A178">
            <v>4802</v>
          </cell>
          <cell r="B178">
            <v>56</v>
          </cell>
          <cell r="C178" t="str">
            <v>F-11</v>
          </cell>
          <cell r="D178">
            <v>53011</v>
          </cell>
          <cell r="E178" t="str">
            <v>フロンティア芝浦</v>
          </cell>
          <cell r="F178">
            <v>0</v>
          </cell>
          <cell r="G178" t="str">
            <v>P19</v>
          </cell>
          <cell r="I178" t="str">
            <v>東京都</v>
          </cell>
          <cell r="J178" t="str">
            <v>都心主要5区</v>
          </cell>
          <cell r="U178" t="str">
            <v>駐車場</v>
          </cell>
          <cell r="V178" t="str">
            <v>Parking</v>
          </cell>
          <cell r="X178">
            <v>0</v>
          </cell>
          <cell r="Y178" t="str">
            <v/>
          </cell>
          <cell r="Z178" t="str">
            <v/>
          </cell>
          <cell r="AA178" t="str">
            <v/>
          </cell>
          <cell r="AB178" t="str">
            <v/>
          </cell>
          <cell r="AC178" t="str">
            <v/>
          </cell>
          <cell r="AD178">
            <v>1</v>
          </cell>
          <cell r="AE178" t="str">
            <v/>
          </cell>
          <cell r="AG178">
            <v>38061</v>
          </cell>
          <cell r="AI178">
            <v>38061</v>
          </cell>
          <cell r="AJ178">
            <v>38807</v>
          </cell>
          <cell r="AK178" t="str">
            <v>ビデオジェット㈱</v>
          </cell>
          <cell r="AX178">
            <v>50000</v>
          </cell>
          <cell r="AY178">
            <v>2500</v>
          </cell>
          <cell r="BF178">
            <v>0</v>
          </cell>
          <cell r="BG178">
            <v>0</v>
          </cell>
          <cell r="BH178">
            <v>0</v>
          </cell>
          <cell r="BI178">
            <v>0</v>
          </cell>
          <cell r="BJ178">
            <v>0</v>
          </cell>
          <cell r="BK178">
            <v>0</v>
          </cell>
          <cell r="BL178">
            <v>0</v>
          </cell>
          <cell r="BM178">
            <v>0</v>
          </cell>
          <cell r="BN178">
            <v>0</v>
          </cell>
          <cell r="BO178">
            <v>0</v>
          </cell>
          <cell r="BP178">
            <v>50000</v>
          </cell>
          <cell r="BQ178">
            <v>2500</v>
          </cell>
          <cell r="BR178">
            <v>0</v>
          </cell>
          <cell r="BS178">
            <v>0</v>
          </cell>
          <cell r="BT178">
            <v>0</v>
          </cell>
          <cell r="BU178">
            <v>0</v>
          </cell>
          <cell r="BV178">
            <v>0</v>
          </cell>
          <cell r="CL178" t="str">
            <v/>
          </cell>
          <cell r="CM178">
            <v>38257</v>
          </cell>
          <cell r="CN178" t="str">
            <v>有</v>
          </cell>
          <cell r="CO178">
            <v>38231</v>
          </cell>
          <cell r="CP178">
            <v>38256</v>
          </cell>
          <cell r="CQ178">
            <v>30</v>
          </cell>
          <cell r="CR178">
            <v>26</v>
          </cell>
          <cell r="CS178">
            <v>0</v>
          </cell>
          <cell r="CT178">
            <v>0</v>
          </cell>
          <cell r="CU178">
            <v>0</v>
          </cell>
          <cell r="CV178">
            <v>0</v>
          </cell>
          <cell r="CW178">
            <v>0</v>
          </cell>
          <cell r="CX178">
            <v>0</v>
          </cell>
          <cell r="CY178">
            <v>0</v>
          </cell>
          <cell r="CZ178">
            <v>0</v>
          </cell>
          <cell r="DA178">
            <v>0</v>
          </cell>
          <cell r="DB178">
            <v>0</v>
          </cell>
          <cell r="DC178">
            <v>43333</v>
          </cell>
          <cell r="DD178">
            <v>2167</v>
          </cell>
          <cell r="DE178">
            <v>0</v>
          </cell>
          <cell r="DF178">
            <v>0</v>
          </cell>
          <cell r="DG178">
            <v>0</v>
          </cell>
          <cell r="DH178">
            <v>0</v>
          </cell>
          <cell r="DI178">
            <v>0</v>
          </cell>
          <cell r="DK178" t="str">
            <v>OK</v>
          </cell>
          <cell r="DL178" t="str">
            <v>OK</v>
          </cell>
          <cell r="DM178" t="str">
            <v>OK</v>
          </cell>
          <cell r="DN178" t="str">
            <v>OK</v>
          </cell>
          <cell r="DO178" t="str">
            <v>OK</v>
          </cell>
          <cell r="DP178" t="str">
            <v>OK</v>
          </cell>
          <cell r="DR178" t="str">
            <v>OK</v>
          </cell>
          <cell r="DS178" t="str">
            <v>OK</v>
          </cell>
          <cell r="DU178" t="str">
            <v>OK</v>
          </cell>
          <cell r="DV178" t="str">
            <v>OK</v>
          </cell>
          <cell r="DW178" t="str">
            <v>OK</v>
          </cell>
          <cell r="DX178" t="str">
            <v>OK</v>
          </cell>
          <cell r="DZ178" t="str">
            <v>OK</v>
          </cell>
          <cell r="EA178" t="str">
            <v>OK</v>
          </cell>
          <cell r="EC178">
            <v>38257</v>
          </cell>
          <cell r="ED178">
            <v>38260</v>
          </cell>
          <cell r="EE178">
            <v>30</v>
          </cell>
          <cell r="EF178">
            <v>4</v>
          </cell>
          <cell r="EG178">
            <v>0</v>
          </cell>
          <cell r="EH178">
            <v>0</v>
          </cell>
          <cell r="EI178">
            <v>0</v>
          </cell>
          <cell r="EJ178">
            <v>0</v>
          </cell>
          <cell r="EK178">
            <v>0</v>
          </cell>
          <cell r="EL178">
            <v>0</v>
          </cell>
          <cell r="EM178">
            <v>0</v>
          </cell>
          <cell r="EN178" t="str">
            <v/>
          </cell>
          <cell r="EO178" t="str">
            <v/>
          </cell>
          <cell r="EP178">
            <v>0</v>
          </cell>
          <cell r="EQ178">
            <v>6667</v>
          </cell>
          <cell r="ER178">
            <v>333</v>
          </cell>
          <cell r="ES178">
            <v>0</v>
          </cell>
          <cell r="ET178">
            <v>0</v>
          </cell>
          <cell r="EU178">
            <v>0</v>
          </cell>
          <cell r="EV178">
            <v>0</v>
          </cell>
          <cell r="EW178">
            <v>0</v>
          </cell>
          <cell r="EX178">
            <v>6667</v>
          </cell>
          <cell r="EY178">
            <v>333</v>
          </cell>
          <cell r="EZ178">
            <v>50000</v>
          </cell>
          <cell r="FA178">
            <v>2500</v>
          </cell>
          <cell r="FB178">
            <v>52500</v>
          </cell>
        </row>
        <row r="179">
          <cell r="A179">
            <v>4803</v>
          </cell>
          <cell r="B179">
            <v>56</v>
          </cell>
          <cell r="C179" t="str">
            <v>F-11</v>
          </cell>
          <cell r="D179">
            <v>53011</v>
          </cell>
          <cell r="E179" t="str">
            <v>フロンティア芝浦</v>
          </cell>
          <cell r="F179">
            <v>0</v>
          </cell>
          <cell r="G179" t="str">
            <v>P20</v>
          </cell>
          <cell r="I179" t="str">
            <v>東京都</v>
          </cell>
          <cell r="J179" t="str">
            <v>都心主要5区</v>
          </cell>
          <cell r="U179" t="str">
            <v>駐車場</v>
          </cell>
          <cell r="V179" t="str">
            <v>Parking</v>
          </cell>
          <cell r="X179">
            <v>0</v>
          </cell>
          <cell r="Y179" t="str">
            <v/>
          </cell>
          <cell r="Z179" t="str">
            <v/>
          </cell>
          <cell r="AA179" t="str">
            <v/>
          </cell>
          <cell r="AB179" t="str">
            <v/>
          </cell>
          <cell r="AC179" t="str">
            <v/>
          </cell>
          <cell r="AD179">
            <v>1</v>
          </cell>
          <cell r="AE179" t="str">
            <v/>
          </cell>
          <cell r="AG179">
            <v>38061</v>
          </cell>
          <cell r="AI179">
            <v>38061</v>
          </cell>
          <cell r="AJ179">
            <v>38807</v>
          </cell>
          <cell r="AK179" t="str">
            <v>ビデオジェット㈱</v>
          </cell>
          <cell r="AX179">
            <v>50000</v>
          </cell>
          <cell r="AY179">
            <v>2500</v>
          </cell>
          <cell r="BF179">
            <v>0</v>
          </cell>
          <cell r="BG179">
            <v>0</v>
          </cell>
          <cell r="BH179">
            <v>0</v>
          </cell>
          <cell r="BI179">
            <v>0</v>
          </cell>
          <cell r="BJ179">
            <v>0</v>
          </cell>
          <cell r="BK179">
            <v>0</v>
          </cell>
          <cell r="BL179">
            <v>0</v>
          </cell>
          <cell r="BM179">
            <v>0</v>
          </cell>
          <cell r="BN179">
            <v>0</v>
          </cell>
          <cell r="BO179">
            <v>0</v>
          </cell>
          <cell r="BP179">
            <v>50000</v>
          </cell>
          <cell r="BQ179">
            <v>2500</v>
          </cell>
          <cell r="BR179">
            <v>0</v>
          </cell>
          <cell r="BS179">
            <v>0</v>
          </cell>
          <cell r="BT179">
            <v>0</v>
          </cell>
          <cell r="BU179">
            <v>0</v>
          </cell>
          <cell r="BV179">
            <v>0</v>
          </cell>
          <cell r="CL179" t="str">
            <v/>
          </cell>
          <cell r="CM179">
            <v>38257</v>
          </cell>
          <cell r="CN179" t="str">
            <v>有</v>
          </cell>
          <cell r="CO179">
            <v>38231</v>
          </cell>
          <cell r="CP179">
            <v>38256</v>
          </cell>
          <cell r="CQ179">
            <v>30</v>
          </cell>
          <cell r="CR179">
            <v>26</v>
          </cell>
          <cell r="CS179">
            <v>0</v>
          </cell>
          <cell r="CT179">
            <v>0</v>
          </cell>
          <cell r="CU179">
            <v>0</v>
          </cell>
          <cell r="CV179">
            <v>0</v>
          </cell>
          <cell r="CW179">
            <v>0</v>
          </cell>
          <cell r="CX179">
            <v>0</v>
          </cell>
          <cell r="CY179">
            <v>0</v>
          </cell>
          <cell r="CZ179">
            <v>0</v>
          </cell>
          <cell r="DA179">
            <v>0</v>
          </cell>
          <cell r="DB179">
            <v>0</v>
          </cell>
          <cell r="DC179">
            <v>43333</v>
          </cell>
          <cell r="DD179">
            <v>2167</v>
          </cell>
          <cell r="DE179">
            <v>0</v>
          </cell>
          <cell r="DF179">
            <v>0</v>
          </cell>
          <cell r="DG179">
            <v>0</v>
          </cell>
          <cell r="DH179">
            <v>0</v>
          </cell>
          <cell r="DI179">
            <v>0</v>
          </cell>
          <cell r="DK179" t="str">
            <v>OK</v>
          </cell>
          <cell r="DL179" t="str">
            <v>OK</v>
          </cell>
          <cell r="DM179" t="str">
            <v>OK</v>
          </cell>
          <cell r="DN179" t="str">
            <v>OK</v>
          </cell>
          <cell r="DO179" t="str">
            <v>OK</v>
          </cell>
          <cell r="DP179" t="str">
            <v>OK</v>
          </cell>
          <cell r="DR179" t="str">
            <v>OK</v>
          </cell>
          <cell r="DS179" t="str">
            <v>OK</v>
          </cell>
          <cell r="DU179" t="str">
            <v>OK</v>
          </cell>
          <cell r="DV179" t="str">
            <v>OK</v>
          </cell>
          <cell r="DW179" t="str">
            <v>OK</v>
          </cell>
          <cell r="DX179" t="str">
            <v>OK</v>
          </cell>
          <cell r="DZ179" t="str">
            <v>OK</v>
          </cell>
          <cell r="EA179" t="str">
            <v>OK</v>
          </cell>
          <cell r="EC179">
            <v>38257</v>
          </cell>
          <cell r="ED179">
            <v>38260</v>
          </cell>
          <cell r="EE179">
            <v>30</v>
          </cell>
          <cell r="EF179">
            <v>4</v>
          </cell>
          <cell r="EG179">
            <v>0</v>
          </cell>
          <cell r="EH179">
            <v>0</v>
          </cell>
          <cell r="EI179">
            <v>0</v>
          </cell>
          <cell r="EJ179">
            <v>0</v>
          </cell>
          <cell r="EK179">
            <v>0</v>
          </cell>
          <cell r="EL179">
            <v>0</v>
          </cell>
          <cell r="EM179">
            <v>0</v>
          </cell>
          <cell r="EN179" t="str">
            <v/>
          </cell>
          <cell r="EO179" t="str">
            <v/>
          </cell>
          <cell r="EP179">
            <v>0</v>
          </cell>
          <cell r="EQ179">
            <v>6667</v>
          </cell>
          <cell r="ER179">
            <v>333</v>
          </cell>
          <cell r="ES179">
            <v>0</v>
          </cell>
          <cell r="ET179">
            <v>0</v>
          </cell>
          <cell r="EU179">
            <v>0</v>
          </cell>
          <cell r="EV179">
            <v>0</v>
          </cell>
          <cell r="EW179">
            <v>0</v>
          </cell>
          <cell r="EX179">
            <v>6667</v>
          </cell>
          <cell r="EY179">
            <v>333</v>
          </cell>
          <cell r="EZ179">
            <v>50000</v>
          </cell>
          <cell r="FA179">
            <v>2500</v>
          </cell>
          <cell r="FB179">
            <v>52500</v>
          </cell>
        </row>
        <row r="180">
          <cell r="A180">
            <v>4804</v>
          </cell>
          <cell r="B180">
            <v>56</v>
          </cell>
          <cell r="C180" t="str">
            <v>F-11</v>
          </cell>
          <cell r="D180">
            <v>53011</v>
          </cell>
          <cell r="E180" t="str">
            <v>フロンティア芝浦</v>
          </cell>
          <cell r="F180">
            <v>0</v>
          </cell>
          <cell r="G180" t="str">
            <v>P21</v>
          </cell>
          <cell r="I180" t="str">
            <v>東京都</v>
          </cell>
          <cell r="J180" t="str">
            <v>都心主要5区</v>
          </cell>
          <cell r="U180" t="str">
            <v>駐車場</v>
          </cell>
          <cell r="V180" t="str">
            <v>Parking</v>
          </cell>
          <cell r="X180">
            <v>0</v>
          </cell>
          <cell r="Y180" t="str">
            <v/>
          </cell>
          <cell r="Z180" t="str">
            <v/>
          </cell>
          <cell r="AA180" t="str">
            <v/>
          </cell>
          <cell r="AB180" t="str">
            <v/>
          </cell>
          <cell r="AC180" t="str">
            <v/>
          </cell>
          <cell r="AD180">
            <v>1</v>
          </cell>
          <cell r="AE180" t="str">
            <v/>
          </cell>
          <cell r="AG180">
            <v>36742</v>
          </cell>
          <cell r="AI180">
            <v>38231</v>
          </cell>
          <cell r="AJ180">
            <v>38960</v>
          </cell>
          <cell r="AK180" t="str">
            <v>小松崎　利幸</v>
          </cell>
          <cell r="AX180">
            <v>50000</v>
          </cell>
          <cell r="AY180">
            <v>2500</v>
          </cell>
          <cell r="BF180">
            <v>0</v>
          </cell>
          <cell r="BG180">
            <v>0</v>
          </cell>
          <cell r="BH180">
            <v>0</v>
          </cell>
          <cell r="BI180">
            <v>0</v>
          </cell>
          <cell r="BJ180">
            <v>0</v>
          </cell>
          <cell r="BK180">
            <v>0</v>
          </cell>
          <cell r="BL180">
            <v>0</v>
          </cell>
          <cell r="BM180">
            <v>0</v>
          </cell>
          <cell r="BN180">
            <v>0</v>
          </cell>
          <cell r="BO180">
            <v>0</v>
          </cell>
          <cell r="BP180">
            <v>50000</v>
          </cell>
          <cell r="BQ180">
            <v>2500</v>
          </cell>
          <cell r="BR180">
            <v>0</v>
          </cell>
          <cell r="BS180">
            <v>0</v>
          </cell>
          <cell r="BT180">
            <v>0</v>
          </cell>
          <cell r="BU180">
            <v>0</v>
          </cell>
          <cell r="BV180">
            <v>0</v>
          </cell>
          <cell r="CJ180" t="str">
            <v>#611　10月分未収</v>
          </cell>
          <cell r="CL180" t="str">
            <v/>
          </cell>
          <cell r="CM180">
            <v>38257</v>
          </cell>
          <cell r="CO180">
            <v>38231</v>
          </cell>
          <cell r="CP180">
            <v>38256</v>
          </cell>
          <cell r="CQ180">
            <v>30</v>
          </cell>
          <cell r="CR180">
            <v>26</v>
          </cell>
          <cell r="CS180">
            <v>0</v>
          </cell>
          <cell r="CT180">
            <v>0</v>
          </cell>
          <cell r="CU180">
            <v>0</v>
          </cell>
          <cell r="CV180">
            <v>0</v>
          </cell>
          <cell r="CW180">
            <v>0</v>
          </cell>
          <cell r="CX180">
            <v>0</v>
          </cell>
          <cell r="CY180">
            <v>0</v>
          </cell>
          <cell r="CZ180">
            <v>0</v>
          </cell>
          <cell r="DA180">
            <v>0</v>
          </cell>
          <cell r="DB180">
            <v>0</v>
          </cell>
          <cell r="DC180">
            <v>43333</v>
          </cell>
          <cell r="DD180">
            <v>2167</v>
          </cell>
          <cell r="DE180">
            <v>0</v>
          </cell>
          <cell r="DF180">
            <v>0</v>
          </cell>
          <cell r="DG180">
            <v>0</v>
          </cell>
          <cell r="DH180">
            <v>0</v>
          </cell>
          <cell r="DI180">
            <v>0</v>
          </cell>
          <cell r="DK180" t="str">
            <v>OK</v>
          </cell>
          <cell r="DL180" t="str">
            <v>OK</v>
          </cell>
          <cell r="DM180" t="str">
            <v>OK</v>
          </cell>
          <cell r="DN180" t="str">
            <v>OK</v>
          </cell>
          <cell r="DO180" t="str">
            <v>OK</v>
          </cell>
          <cell r="DP180" t="str">
            <v>OK</v>
          </cell>
          <cell r="DR180" t="str">
            <v>OK</v>
          </cell>
          <cell r="DS180" t="str">
            <v>OK</v>
          </cell>
          <cell r="DU180" t="str">
            <v>OK</v>
          </cell>
          <cell r="DV180" t="str">
            <v/>
          </cell>
          <cell r="DW180" t="str">
            <v>OK</v>
          </cell>
          <cell r="DX180" t="str">
            <v>OK</v>
          </cell>
          <cell r="DZ180" t="str">
            <v>OK</v>
          </cell>
          <cell r="EA180" t="str">
            <v>OK</v>
          </cell>
          <cell r="EC180">
            <v>38257</v>
          </cell>
          <cell r="ED180">
            <v>38260</v>
          </cell>
          <cell r="EE180">
            <v>30</v>
          </cell>
          <cell r="EF180">
            <v>4</v>
          </cell>
          <cell r="EG180">
            <v>0</v>
          </cell>
          <cell r="EH180">
            <v>0</v>
          </cell>
          <cell r="EI180">
            <v>0</v>
          </cell>
          <cell r="EJ180">
            <v>0</v>
          </cell>
          <cell r="EK180">
            <v>0</v>
          </cell>
          <cell r="EL180">
            <v>0</v>
          </cell>
          <cell r="EM180">
            <v>0</v>
          </cell>
          <cell r="EN180" t="str">
            <v/>
          </cell>
          <cell r="EO180" t="str">
            <v/>
          </cell>
          <cell r="EP180">
            <v>0</v>
          </cell>
          <cell r="EQ180">
            <v>6667</v>
          </cell>
          <cell r="ER180">
            <v>333</v>
          </cell>
          <cell r="ES180">
            <v>0</v>
          </cell>
          <cell r="ET180">
            <v>0</v>
          </cell>
          <cell r="EU180">
            <v>0</v>
          </cell>
          <cell r="EV180">
            <v>0</v>
          </cell>
          <cell r="EW180">
            <v>0</v>
          </cell>
          <cell r="EX180">
            <v>6667</v>
          </cell>
          <cell r="EY180">
            <v>333</v>
          </cell>
          <cell r="EZ180">
            <v>0</v>
          </cell>
          <cell r="FA180">
            <v>0</v>
          </cell>
          <cell r="FB180">
            <v>0</v>
          </cell>
        </row>
        <row r="181">
          <cell r="A181">
            <v>4805</v>
          </cell>
          <cell r="B181">
            <v>56</v>
          </cell>
          <cell r="C181" t="str">
            <v>F-11</v>
          </cell>
          <cell r="D181">
            <v>53011</v>
          </cell>
          <cell r="E181" t="str">
            <v>フロンティア芝浦</v>
          </cell>
          <cell r="F181">
            <v>0</v>
          </cell>
          <cell r="G181" t="str">
            <v>P22</v>
          </cell>
          <cell r="I181" t="str">
            <v>東京都</v>
          </cell>
          <cell r="J181" t="str">
            <v>都心主要5区</v>
          </cell>
          <cell r="U181" t="str">
            <v>駐車場</v>
          </cell>
          <cell r="V181" t="str">
            <v>Parking</v>
          </cell>
          <cell r="X181">
            <v>0</v>
          </cell>
          <cell r="Y181" t="str">
            <v/>
          </cell>
          <cell r="Z181" t="str">
            <v/>
          </cell>
          <cell r="AA181" t="str">
            <v/>
          </cell>
          <cell r="AB181" t="str">
            <v/>
          </cell>
          <cell r="AC181" t="str">
            <v/>
          </cell>
          <cell r="AD181">
            <v>1</v>
          </cell>
          <cell r="AE181" t="str">
            <v/>
          </cell>
          <cell r="AG181">
            <v>36260</v>
          </cell>
          <cell r="AI181">
            <v>37742</v>
          </cell>
          <cell r="AJ181">
            <v>38472</v>
          </cell>
          <cell r="AK181" t="str">
            <v>日本ｼｽﾃﾑﾗﾎﾞﾗﾄﾘ㈱</v>
          </cell>
          <cell r="AX181">
            <v>50000</v>
          </cell>
          <cell r="AY181">
            <v>2500</v>
          </cell>
          <cell r="BF181">
            <v>0</v>
          </cell>
          <cell r="BG181">
            <v>0</v>
          </cell>
          <cell r="BH181">
            <v>0</v>
          </cell>
          <cell r="BI181">
            <v>0</v>
          </cell>
          <cell r="BJ181">
            <v>0</v>
          </cell>
          <cell r="BK181">
            <v>0</v>
          </cell>
          <cell r="BL181">
            <v>0</v>
          </cell>
          <cell r="BM181">
            <v>0</v>
          </cell>
          <cell r="BN181">
            <v>0</v>
          </cell>
          <cell r="BO181">
            <v>0</v>
          </cell>
          <cell r="BP181">
            <v>50000</v>
          </cell>
          <cell r="BQ181">
            <v>2500</v>
          </cell>
          <cell r="BR181">
            <v>0</v>
          </cell>
          <cell r="BS181">
            <v>0</v>
          </cell>
          <cell r="BT181">
            <v>0</v>
          </cell>
          <cell r="BU181">
            <v>0</v>
          </cell>
          <cell r="BV181">
            <v>0</v>
          </cell>
          <cell r="CJ181" t="str">
            <v>#1106</v>
          </cell>
          <cell r="CL181" t="str">
            <v/>
          </cell>
          <cell r="CM181">
            <v>38257</v>
          </cell>
          <cell r="CN181" t="str">
            <v>有</v>
          </cell>
          <cell r="CO181">
            <v>38231</v>
          </cell>
          <cell r="CP181">
            <v>38256</v>
          </cell>
          <cell r="CQ181">
            <v>30</v>
          </cell>
          <cell r="CR181">
            <v>26</v>
          </cell>
          <cell r="CS181">
            <v>0</v>
          </cell>
          <cell r="CT181">
            <v>0</v>
          </cell>
          <cell r="CU181">
            <v>0</v>
          </cell>
          <cell r="CV181">
            <v>0</v>
          </cell>
          <cell r="CW181">
            <v>0</v>
          </cell>
          <cell r="CX181">
            <v>0</v>
          </cell>
          <cell r="CY181">
            <v>0</v>
          </cell>
          <cell r="CZ181">
            <v>0</v>
          </cell>
          <cell r="DA181">
            <v>0</v>
          </cell>
          <cell r="DB181">
            <v>0</v>
          </cell>
          <cell r="DC181">
            <v>43333</v>
          </cell>
          <cell r="DD181">
            <v>2167</v>
          </cell>
          <cell r="DE181">
            <v>0</v>
          </cell>
          <cell r="DF181">
            <v>0</v>
          </cell>
          <cell r="DG181">
            <v>0</v>
          </cell>
          <cell r="DH181">
            <v>0</v>
          </cell>
          <cell r="DI181">
            <v>0</v>
          </cell>
          <cell r="DK181" t="str">
            <v>OK</v>
          </cell>
          <cell r="DL181" t="str">
            <v>OK</v>
          </cell>
          <cell r="DM181" t="str">
            <v>OK</v>
          </cell>
          <cell r="DN181" t="str">
            <v>OK</v>
          </cell>
          <cell r="DO181" t="str">
            <v>OK</v>
          </cell>
          <cell r="DP181" t="str">
            <v>OK</v>
          </cell>
          <cell r="DR181" t="str">
            <v>OK</v>
          </cell>
          <cell r="DS181" t="str">
            <v>OK</v>
          </cell>
          <cell r="DU181" t="str">
            <v>OK</v>
          </cell>
          <cell r="DV181" t="str">
            <v>OK</v>
          </cell>
          <cell r="DW181" t="str">
            <v>OK</v>
          </cell>
          <cell r="DX181" t="str">
            <v>OK</v>
          </cell>
          <cell r="DZ181" t="str">
            <v>OK</v>
          </cell>
          <cell r="EA181" t="str">
            <v>OK</v>
          </cell>
          <cell r="EC181">
            <v>38257</v>
          </cell>
          <cell r="ED181">
            <v>38260</v>
          </cell>
          <cell r="EE181">
            <v>30</v>
          </cell>
          <cell r="EF181">
            <v>4</v>
          </cell>
          <cell r="EG181">
            <v>0</v>
          </cell>
          <cell r="EH181">
            <v>0</v>
          </cell>
          <cell r="EI181">
            <v>0</v>
          </cell>
          <cell r="EJ181">
            <v>0</v>
          </cell>
          <cell r="EK181">
            <v>0</v>
          </cell>
          <cell r="EL181">
            <v>0</v>
          </cell>
          <cell r="EM181">
            <v>0</v>
          </cell>
          <cell r="EN181" t="str">
            <v/>
          </cell>
          <cell r="EO181" t="str">
            <v/>
          </cell>
          <cell r="EP181">
            <v>0</v>
          </cell>
          <cell r="EQ181">
            <v>6667</v>
          </cell>
          <cell r="ER181">
            <v>333</v>
          </cell>
          <cell r="ES181">
            <v>0</v>
          </cell>
          <cell r="ET181">
            <v>0</v>
          </cell>
          <cell r="EU181">
            <v>0</v>
          </cell>
          <cell r="EV181">
            <v>0</v>
          </cell>
          <cell r="EW181">
            <v>0</v>
          </cell>
          <cell r="EX181">
            <v>6667</v>
          </cell>
          <cell r="EY181">
            <v>333</v>
          </cell>
          <cell r="EZ181">
            <v>50000</v>
          </cell>
          <cell r="FA181">
            <v>2500</v>
          </cell>
          <cell r="FB181">
            <v>52500</v>
          </cell>
        </row>
        <row r="182">
          <cell r="A182">
            <v>4806</v>
          </cell>
          <cell r="B182">
            <v>56</v>
          </cell>
          <cell r="C182" t="str">
            <v>F-11</v>
          </cell>
          <cell r="D182">
            <v>53011</v>
          </cell>
          <cell r="E182" t="str">
            <v>フロンティア芝浦</v>
          </cell>
          <cell r="F182">
            <v>0</v>
          </cell>
          <cell r="G182" t="str">
            <v>P23</v>
          </cell>
          <cell r="I182" t="str">
            <v>東京都</v>
          </cell>
          <cell r="J182" t="str">
            <v>都心主要5区</v>
          </cell>
          <cell r="U182" t="str">
            <v>駐車場</v>
          </cell>
          <cell r="V182" t="str">
            <v>Parking</v>
          </cell>
          <cell r="X182">
            <v>0</v>
          </cell>
          <cell r="Y182" t="str">
            <v/>
          </cell>
          <cell r="Z182" t="str">
            <v/>
          </cell>
          <cell r="AA182" t="str">
            <v/>
          </cell>
          <cell r="AB182" t="str">
            <v/>
          </cell>
          <cell r="AC182" t="str">
            <v/>
          </cell>
          <cell r="AD182">
            <v>1</v>
          </cell>
          <cell r="AE182" t="str">
            <v/>
          </cell>
          <cell r="AG182">
            <v>35096</v>
          </cell>
          <cell r="AI182">
            <v>37773</v>
          </cell>
          <cell r="AJ182">
            <v>38503</v>
          </cell>
          <cell r="AK182" t="str">
            <v>冨田　幸（東京都港区）</v>
          </cell>
          <cell r="AX182">
            <v>50000</v>
          </cell>
          <cell r="AY182">
            <v>2500</v>
          </cell>
          <cell r="BF182">
            <v>0</v>
          </cell>
          <cell r="BG182">
            <v>0</v>
          </cell>
          <cell r="BH182">
            <v>0</v>
          </cell>
          <cell r="BI182">
            <v>0</v>
          </cell>
          <cell r="BJ182">
            <v>0</v>
          </cell>
          <cell r="BK182">
            <v>0</v>
          </cell>
          <cell r="BL182">
            <v>0</v>
          </cell>
          <cell r="BM182">
            <v>0</v>
          </cell>
          <cell r="BN182">
            <v>0</v>
          </cell>
          <cell r="BO182">
            <v>0</v>
          </cell>
          <cell r="BP182">
            <v>50000</v>
          </cell>
          <cell r="BQ182">
            <v>2500</v>
          </cell>
          <cell r="BR182">
            <v>0</v>
          </cell>
          <cell r="BS182">
            <v>0</v>
          </cell>
          <cell r="BT182">
            <v>0</v>
          </cell>
          <cell r="BU182">
            <v>0</v>
          </cell>
          <cell r="BV182">
            <v>0</v>
          </cell>
          <cell r="CJ182" t="str">
            <v>#1408</v>
          </cell>
          <cell r="CL182" t="str">
            <v/>
          </cell>
          <cell r="CM182">
            <v>38257</v>
          </cell>
          <cell r="CN182" t="str">
            <v>有</v>
          </cell>
          <cell r="CO182">
            <v>38231</v>
          </cell>
          <cell r="CP182">
            <v>38256</v>
          </cell>
          <cell r="CQ182">
            <v>30</v>
          </cell>
          <cell r="CR182">
            <v>26</v>
          </cell>
          <cell r="CS182">
            <v>0</v>
          </cell>
          <cell r="CT182">
            <v>0</v>
          </cell>
          <cell r="CU182">
            <v>0</v>
          </cell>
          <cell r="CV182">
            <v>0</v>
          </cell>
          <cell r="CW182">
            <v>0</v>
          </cell>
          <cell r="CX182">
            <v>0</v>
          </cell>
          <cell r="CY182">
            <v>0</v>
          </cell>
          <cell r="CZ182">
            <v>0</v>
          </cell>
          <cell r="DA182">
            <v>0</v>
          </cell>
          <cell r="DB182">
            <v>0</v>
          </cell>
          <cell r="DC182">
            <v>43333</v>
          </cell>
          <cell r="DD182">
            <v>2167</v>
          </cell>
          <cell r="DE182">
            <v>0</v>
          </cell>
          <cell r="DF182">
            <v>0</v>
          </cell>
          <cell r="DG182">
            <v>0</v>
          </cell>
          <cell r="DH182">
            <v>0</v>
          </cell>
          <cell r="DI182">
            <v>0</v>
          </cell>
          <cell r="DK182" t="str">
            <v>OK</v>
          </cell>
          <cell r="DL182" t="str">
            <v>OK</v>
          </cell>
          <cell r="DM182" t="str">
            <v>OK</v>
          </cell>
          <cell r="DN182" t="str">
            <v>OK</v>
          </cell>
          <cell r="DO182" t="str">
            <v>OK</v>
          </cell>
          <cell r="DP182" t="str">
            <v>OK</v>
          </cell>
          <cell r="DR182" t="str">
            <v>OK</v>
          </cell>
          <cell r="DS182" t="str">
            <v>OK</v>
          </cell>
          <cell r="DU182" t="str">
            <v>OK</v>
          </cell>
          <cell r="DV182" t="str">
            <v>OK</v>
          </cell>
          <cell r="DW182" t="str">
            <v>OK</v>
          </cell>
          <cell r="DX182" t="str">
            <v>OK</v>
          </cell>
          <cell r="DZ182" t="str">
            <v>OK</v>
          </cell>
          <cell r="EA182" t="str">
            <v>OK</v>
          </cell>
          <cell r="EC182">
            <v>38257</v>
          </cell>
          <cell r="ED182">
            <v>38260</v>
          </cell>
          <cell r="EE182">
            <v>30</v>
          </cell>
          <cell r="EF182">
            <v>4</v>
          </cell>
          <cell r="EG182">
            <v>0</v>
          </cell>
          <cell r="EH182">
            <v>0</v>
          </cell>
          <cell r="EI182">
            <v>0</v>
          </cell>
          <cell r="EJ182">
            <v>0</v>
          </cell>
          <cell r="EK182">
            <v>0</v>
          </cell>
          <cell r="EL182">
            <v>0</v>
          </cell>
          <cell r="EM182">
            <v>0</v>
          </cell>
          <cell r="EN182" t="str">
            <v/>
          </cell>
          <cell r="EO182" t="str">
            <v/>
          </cell>
          <cell r="EP182">
            <v>0</v>
          </cell>
          <cell r="EQ182">
            <v>6667</v>
          </cell>
          <cell r="ER182">
            <v>333</v>
          </cell>
          <cell r="ES182">
            <v>0</v>
          </cell>
          <cell r="ET182">
            <v>0</v>
          </cell>
          <cell r="EU182">
            <v>0</v>
          </cell>
          <cell r="EV182">
            <v>0</v>
          </cell>
          <cell r="EW182">
            <v>0</v>
          </cell>
          <cell r="EX182">
            <v>6667</v>
          </cell>
          <cell r="EY182">
            <v>333</v>
          </cell>
          <cell r="EZ182">
            <v>50000</v>
          </cell>
          <cell r="FA182">
            <v>2500</v>
          </cell>
          <cell r="FB182">
            <v>52500</v>
          </cell>
        </row>
        <row r="183">
          <cell r="A183">
            <v>4807</v>
          </cell>
          <cell r="B183">
            <v>56</v>
          </cell>
          <cell r="C183" t="str">
            <v>F-11</v>
          </cell>
          <cell r="D183">
            <v>53011</v>
          </cell>
          <cell r="E183" t="str">
            <v>フロンティア芝浦</v>
          </cell>
          <cell r="F183">
            <v>0</v>
          </cell>
          <cell r="G183" t="str">
            <v>P24</v>
          </cell>
          <cell r="I183" t="str">
            <v>東京都</v>
          </cell>
          <cell r="J183" t="str">
            <v>都心主要5区</v>
          </cell>
          <cell r="U183" t="str">
            <v>駐車場</v>
          </cell>
          <cell r="V183" t="str">
            <v>Parking</v>
          </cell>
          <cell r="X183">
            <v>0</v>
          </cell>
          <cell r="Y183" t="str">
            <v/>
          </cell>
          <cell r="Z183" t="str">
            <v/>
          </cell>
          <cell r="AA183" t="str">
            <v/>
          </cell>
          <cell r="AB183" t="str">
            <v/>
          </cell>
          <cell r="AC183" t="str">
            <v/>
          </cell>
          <cell r="AD183">
            <v>1</v>
          </cell>
          <cell r="AE183" t="str">
            <v/>
          </cell>
          <cell r="AG183">
            <v>37835</v>
          </cell>
          <cell r="AI183">
            <v>37835</v>
          </cell>
          <cell r="AJ183">
            <v>38595</v>
          </cell>
          <cell r="AK183" t="str">
            <v>高橋　政光</v>
          </cell>
          <cell r="AX183">
            <v>21905</v>
          </cell>
          <cell r="AY183">
            <v>1095</v>
          </cell>
          <cell r="BF183">
            <v>0</v>
          </cell>
          <cell r="BG183">
            <v>0</v>
          </cell>
          <cell r="BH183">
            <v>0</v>
          </cell>
          <cell r="BI183">
            <v>0</v>
          </cell>
          <cell r="BJ183">
            <v>0</v>
          </cell>
          <cell r="BK183">
            <v>0</v>
          </cell>
          <cell r="BL183">
            <v>0</v>
          </cell>
          <cell r="BM183">
            <v>0</v>
          </cell>
          <cell r="BN183">
            <v>0</v>
          </cell>
          <cell r="BO183">
            <v>0</v>
          </cell>
          <cell r="BP183">
            <v>21905</v>
          </cell>
          <cell r="BQ183">
            <v>1095</v>
          </cell>
          <cell r="BR183">
            <v>0</v>
          </cell>
          <cell r="BS183">
            <v>0</v>
          </cell>
          <cell r="BT183">
            <v>0</v>
          </cell>
          <cell r="BU183">
            <v>0</v>
          </cell>
          <cell r="BV183">
            <v>0</v>
          </cell>
          <cell r="CJ183" t="str">
            <v>#1310と一括契約</v>
          </cell>
          <cell r="CL183" t="str">
            <v/>
          </cell>
          <cell r="CM183">
            <v>38257</v>
          </cell>
          <cell r="CN183" t="str">
            <v>有</v>
          </cell>
          <cell r="CO183">
            <v>38231</v>
          </cell>
          <cell r="CP183">
            <v>38256</v>
          </cell>
          <cell r="CQ183">
            <v>30</v>
          </cell>
          <cell r="CR183">
            <v>26</v>
          </cell>
          <cell r="CS183">
            <v>0</v>
          </cell>
          <cell r="CT183">
            <v>0</v>
          </cell>
          <cell r="CU183">
            <v>0</v>
          </cell>
          <cell r="CV183">
            <v>0</v>
          </cell>
          <cell r="CW183">
            <v>0</v>
          </cell>
          <cell r="CX183">
            <v>0</v>
          </cell>
          <cell r="CY183">
            <v>0</v>
          </cell>
          <cell r="CZ183">
            <v>0</v>
          </cell>
          <cell r="DA183">
            <v>0</v>
          </cell>
          <cell r="DB183">
            <v>0</v>
          </cell>
          <cell r="DC183">
            <v>18984</v>
          </cell>
          <cell r="DD183">
            <v>949</v>
          </cell>
          <cell r="DE183">
            <v>0</v>
          </cell>
          <cell r="DF183">
            <v>0</v>
          </cell>
          <cell r="DG183">
            <v>0</v>
          </cell>
          <cell r="DH183">
            <v>0</v>
          </cell>
          <cell r="DI183">
            <v>0</v>
          </cell>
          <cell r="DK183" t="str">
            <v>OK</v>
          </cell>
          <cell r="DL183" t="str">
            <v>OK</v>
          </cell>
          <cell r="DM183" t="str">
            <v>OK</v>
          </cell>
          <cell r="DN183" t="str">
            <v>OK</v>
          </cell>
          <cell r="DO183" t="str">
            <v>OK</v>
          </cell>
          <cell r="DP183" t="str">
            <v>OK</v>
          </cell>
          <cell r="DR183" t="str">
            <v>OK</v>
          </cell>
          <cell r="DS183" t="str">
            <v>OK</v>
          </cell>
          <cell r="DU183" t="str">
            <v>OK</v>
          </cell>
          <cell r="DV183" t="str">
            <v>OK</v>
          </cell>
          <cell r="DW183" t="str">
            <v>OK</v>
          </cell>
          <cell r="DX183" t="str">
            <v>OK</v>
          </cell>
          <cell r="DZ183" t="str">
            <v>OK</v>
          </cell>
          <cell r="EA183" t="str">
            <v>OK</v>
          </cell>
          <cell r="EC183">
            <v>38257</v>
          </cell>
          <cell r="ED183">
            <v>38260</v>
          </cell>
          <cell r="EE183">
            <v>30</v>
          </cell>
          <cell r="EF183">
            <v>4</v>
          </cell>
          <cell r="EG183">
            <v>0</v>
          </cell>
          <cell r="EH183">
            <v>0</v>
          </cell>
          <cell r="EI183">
            <v>0</v>
          </cell>
          <cell r="EJ183">
            <v>0</v>
          </cell>
          <cell r="EK183">
            <v>0</v>
          </cell>
          <cell r="EL183">
            <v>0</v>
          </cell>
          <cell r="EM183">
            <v>0</v>
          </cell>
          <cell r="EN183" t="str">
            <v/>
          </cell>
          <cell r="EO183" t="str">
            <v/>
          </cell>
          <cell r="EP183">
            <v>0</v>
          </cell>
          <cell r="EQ183">
            <v>2921</v>
          </cell>
          <cell r="ER183">
            <v>146</v>
          </cell>
          <cell r="ES183">
            <v>0</v>
          </cell>
          <cell r="ET183">
            <v>0</v>
          </cell>
          <cell r="EU183">
            <v>0</v>
          </cell>
          <cell r="EV183">
            <v>0</v>
          </cell>
          <cell r="EW183">
            <v>0</v>
          </cell>
          <cell r="EX183">
            <v>2921</v>
          </cell>
          <cell r="EY183">
            <v>146</v>
          </cell>
          <cell r="EZ183">
            <v>21905</v>
          </cell>
          <cell r="FA183">
            <v>1095</v>
          </cell>
          <cell r="FB183">
            <v>23000</v>
          </cell>
        </row>
        <row r="184">
          <cell r="A184">
            <v>4808</v>
          </cell>
          <cell r="B184">
            <v>56</v>
          </cell>
          <cell r="C184" t="str">
            <v>F-11</v>
          </cell>
          <cell r="D184">
            <v>53011</v>
          </cell>
          <cell r="E184" t="str">
            <v>フロンティア芝浦</v>
          </cell>
          <cell r="F184">
            <v>0</v>
          </cell>
          <cell r="G184" t="str">
            <v>P25</v>
          </cell>
          <cell r="I184" t="str">
            <v>東京都</v>
          </cell>
          <cell r="J184" t="str">
            <v>都心主要5区</v>
          </cell>
          <cell r="U184" t="str">
            <v>駐車場</v>
          </cell>
          <cell r="V184" t="str">
            <v>Parking</v>
          </cell>
          <cell r="X184">
            <v>0</v>
          </cell>
          <cell r="Y184" t="str">
            <v/>
          </cell>
          <cell r="Z184" t="str">
            <v/>
          </cell>
          <cell r="AA184" t="str">
            <v/>
          </cell>
          <cell r="AB184" t="str">
            <v/>
          </cell>
          <cell r="AC184" t="str">
            <v/>
          </cell>
          <cell r="AD184">
            <v>1</v>
          </cell>
          <cell r="AE184" t="str">
            <v/>
          </cell>
          <cell r="AG184">
            <v>38061</v>
          </cell>
          <cell r="AI184">
            <v>38061</v>
          </cell>
          <cell r="AJ184">
            <v>38807</v>
          </cell>
          <cell r="AK184" t="str">
            <v>ビデオジェット㈱</v>
          </cell>
          <cell r="AX184">
            <v>50000</v>
          </cell>
          <cell r="AY184">
            <v>2500</v>
          </cell>
          <cell r="BF184">
            <v>0</v>
          </cell>
          <cell r="BG184">
            <v>0</v>
          </cell>
          <cell r="BH184">
            <v>0</v>
          </cell>
          <cell r="BI184">
            <v>0</v>
          </cell>
          <cell r="BJ184">
            <v>0</v>
          </cell>
          <cell r="BK184">
            <v>0</v>
          </cell>
          <cell r="BL184">
            <v>0</v>
          </cell>
          <cell r="BM184">
            <v>0</v>
          </cell>
          <cell r="BN184">
            <v>0</v>
          </cell>
          <cell r="BO184">
            <v>0</v>
          </cell>
          <cell r="BP184">
            <v>50000</v>
          </cell>
          <cell r="BQ184">
            <v>2500</v>
          </cell>
          <cell r="BR184">
            <v>0</v>
          </cell>
          <cell r="BS184">
            <v>0</v>
          </cell>
          <cell r="BT184">
            <v>0</v>
          </cell>
          <cell r="BU184">
            <v>0</v>
          </cell>
          <cell r="BV184">
            <v>0</v>
          </cell>
          <cell r="CL184" t="str">
            <v/>
          </cell>
          <cell r="CM184">
            <v>38257</v>
          </cell>
          <cell r="CN184" t="str">
            <v>有</v>
          </cell>
          <cell r="CO184">
            <v>38231</v>
          </cell>
          <cell r="CP184">
            <v>38256</v>
          </cell>
          <cell r="CQ184">
            <v>30</v>
          </cell>
          <cell r="CR184">
            <v>26</v>
          </cell>
          <cell r="CS184">
            <v>0</v>
          </cell>
          <cell r="CT184">
            <v>0</v>
          </cell>
          <cell r="CU184">
            <v>0</v>
          </cell>
          <cell r="CV184">
            <v>0</v>
          </cell>
          <cell r="CW184">
            <v>0</v>
          </cell>
          <cell r="CX184">
            <v>0</v>
          </cell>
          <cell r="CY184">
            <v>0</v>
          </cell>
          <cell r="CZ184">
            <v>0</v>
          </cell>
          <cell r="DA184">
            <v>0</v>
          </cell>
          <cell r="DB184">
            <v>0</v>
          </cell>
          <cell r="DC184">
            <v>43333</v>
          </cell>
          <cell r="DD184">
            <v>2167</v>
          </cell>
          <cell r="DE184">
            <v>0</v>
          </cell>
          <cell r="DF184">
            <v>0</v>
          </cell>
          <cell r="DG184">
            <v>0</v>
          </cell>
          <cell r="DH184">
            <v>0</v>
          </cell>
          <cell r="DI184">
            <v>0</v>
          </cell>
          <cell r="DK184" t="str">
            <v>OK</v>
          </cell>
          <cell r="DL184" t="str">
            <v>OK</v>
          </cell>
          <cell r="DM184" t="str">
            <v>OK</v>
          </cell>
          <cell r="DN184" t="str">
            <v>OK</v>
          </cell>
          <cell r="DO184" t="str">
            <v>OK</v>
          </cell>
          <cell r="DP184" t="str">
            <v>OK</v>
          </cell>
          <cell r="DR184" t="str">
            <v>OK</v>
          </cell>
          <cell r="DS184" t="str">
            <v>OK</v>
          </cell>
          <cell r="DU184" t="str">
            <v>OK</v>
          </cell>
          <cell r="DV184" t="str">
            <v>OK</v>
          </cell>
          <cell r="DW184" t="str">
            <v>OK</v>
          </cell>
          <cell r="DX184" t="str">
            <v>OK</v>
          </cell>
          <cell r="DZ184" t="str">
            <v>OK</v>
          </cell>
          <cell r="EA184" t="str">
            <v>OK</v>
          </cell>
          <cell r="EC184">
            <v>38257</v>
          </cell>
          <cell r="ED184">
            <v>38260</v>
          </cell>
          <cell r="EE184">
            <v>30</v>
          </cell>
          <cell r="EF184">
            <v>4</v>
          </cell>
          <cell r="EG184">
            <v>0</v>
          </cell>
          <cell r="EH184">
            <v>0</v>
          </cell>
          <cell r="EI184">
            <v>0</v>
          </cell>
          <cell r="EJ184">
            <v>0</v>
          </cell>
          <cell r="EK184">
            <v>0</v>
          </cell>
          <cell r="EL184">
            <v>0</v>
          </cell>
          <cell r="EM184">
            <v>0</v>
          </cell>
          <cell r="EN184" t="str">
            <v/>
          </cell>
          <cell r="EO184" t="str">
            <v/>
          </cell>
          <cell r="EP184">
            <v>0</v>
          </cell>
          <cell r="EQ184">
            <v>6667</v>
          </cell>
          <cell r="ER184">
            <v>333</v>
          </cell>
          <cell r="ES184">
            <v>0</v>
          </cell>
          <cell r="ET184">
            <v>0</v>
          </cell>
          <cell r="EU184">
            <v>0</v>
          </cell>
          <cell r="EV184">
            <v>0</v>
          </cell>
          <cell r="EW184">
            <v>0</v>
          </cell>
          <cell r="EX184">
            <v>6667</v>
          </cell>
          <cell r="EY184">
            <v>333</v>
          </cell>
          <cell r="EZ184">
            <v>50000</v>
          </cell>
          <cell r="FA184">
            <v>2500</v>
          </cell>
          <cell r="FB184">
            <v>52500</v>
          </cell>
        </row>
        <row r="185">
          <cell r="A185">
            <v>4809</v>
          </cell>
          <cell r="B185">
            <v>56</v>
          </cell>
          <cell r="C185" t="str">
            <v>F-11</v>
          </cell>
          <cell r="D185">
            <v>53011</v>
          </cell>
          <cell r="E185" t="str">
            <v>フロンティア芝浦</v>
          </cell>
          <cell r="F185">
            <v>0</v>
          </cell>
          <cell r="G185" t="str">
            <v>P26</v>
          </cell>
          <cell r="I185" t="str">
            <v>東京都</v>
          </cell>
          <cell r="J185" t="str">
            <v>都心主要5区</v>
          </cell>
          <cell r="U185" t="str">
            <v>駐車場</v>
          </cell>
          <cell r="V185" t="str">
            <v>Parking</v>
          </cell>
          <cell r="X185">
            <v>0</v>
          </cell>
          <cell r="Y185" t="str">
            <v/>
          </cell>
          <cell r="Z185" t="str">
            <v/>
          </cell>
          <cell r="AA185" t="str">
            <v/>
          </cell>
          <cell r="AB185" t="str">
            <v/>
          </cell>
          <cell r="AC185" t="str">
            <v/>
          </cell>
          <cell r="AD185">
            <v>1</v>
          </cell>
          <cell r="AE185" t="str">
            <v/>
          </cell>
          <cell r="AG185">
            <v>38200</v>
          </cell>
          <cell r="AI185">
            <v>38200</v>
          </cell>
          <cell r="AJ185">
            <v>38929</v>
          </cell>
          <cell r="AK185" t="str">
            <v>㈲石川釣船店</v>
          </cell>
          <cell r="AX185">
            <v>50000</v>
          </cell>
          <cell r="AY185">
            <v>2500</v>
          </cell>
          <cell r="BF185">
            <v>0</v>
          </cell>
          <cell r="BG185">
            <v>0</v>
          </cell>
          <cell r="BH185">
            <v>0</v>
          </cell>
          <cell r="BI185">
            <v>0</v>
          </cell>
          <cell r="BJ185">
            <v>0</v>
          </cell>
          <cell r="BK185">
            <v>0</v>
          </cell>
          <cell r="BL185">
            <v>0</v>
          </cell>
          <cell r="BM185">
            <v>0</v>
          </cell>
          <cell r="BN185">
            <v>0</v>
          </cell>
          <cell r="BO185">
            <v>0</v>
          </cell>
          <cell r="BP185">
            <v>50000</v>
          </cell>
          <cell r="BQ185">
            <v>2500</v>
          </cell>
          <cell r="BR185">
            <v>0</v>
          </cell>
          <cell r="BS185">
            <v>0</v>
          </cell>
          <cell r="BT185">
            <v>0</v>
          </cell>
          <cell r="BU185">
            <v>0</v>
          </cell>
          <cell r="BV185">
            <v>0</v>
          </cell>
          <cell r="CA185">
            <v>100000</v>
          </cell>
          <cell r="CL185" t="str">
            <v/>
          </cell>
          <cell r="CM185">
            <v>38257</v>
          </cell>
          <cell r="CN185" t="str">
            <v>有</v>
          </cell>
          <cell r="CO185">
            <v>38231</v>
          </cell>
          <cell r="CP185">
            <v>38256</v>
          </cell>
          <cell r="CQ185">
            <v>30</v>
          </cell>
          <cell r="CR185">
            <v>26</v>
          </cell>
          <cell r="CS185">
            <v>0</v>
          </cell>
          <cell r="CT185">
            <v>0</v>
          </cell>
          <cell r="CU185">
            <v>0</v>
          </cell>
          <cell r="CV185">
            <v>0</v>
          </cell>
          <cell r="CW185">
            <v>0</v>
          </cell>
          <cell r="CX185">
            <v>0</v>
          </cell>
          <cell r="CY185">
            <v>0</v>
          </cell>
          <cell r="CZ185">
            <v>0</v>
          </cell>
          <cell r="DA185">
            <v>0</v>
          </cell>
          <cell r="DB185">
            <v>0</v>
          </cell>
          <cell r="DC185">
            <v>43333</v>
          </cell>
          <cell r="DD185">
            <v>2167</v>
          </cell>
          <cell r="DE185">
            <v>0</v>
          </cell>
          <cell r="DF185">
            <v>0</v>
          </cell>
          <cell r="DG185">
            <v>0</v>
          </cell>
          <cell r="DH185">
            <v>0</v>
          </cell>
          <cell r="DI185">
            <v>0</v>
          </cell>
          <cell r="DK185" t="str">
            <v>OK</v>
          </cell>
          <cell r="DL185" t="str">
            <v>OK</v>
          </cell>
          <cell r="DM185" t="str">
            <v>OK</v>
          </cell>
          <cell r="DN185" t="str">
            <v>OK</v>
          </cell>
          <cell r="DO185" t="str">
            <v>OK</v>
          </cell>
          <cell r="DP185" t="str">
            <v>OK</v>
          </cell>
          <cell r="DR185" t="str">
            <v>OK</v>
          </cell>
          <cell r="DS185" t="str">
            <v>OK</v>
          </cell>
          <cell r="DU185" t="str">
            <v>OK</v>
          </cell>
          <cell r="DV185" t="str">
            <v>OK</v>
          </cell>
          <cell r="DW185" t="str">
            <v>OK</v>
          </cell>
          <cell r="DX185" t="str">
            <v>OK</v>
          </cell>
          <cell r="DZ185" t="str">
            <v>OK</v>
          </cell>
          <cell r="EA185" t="str">
            <v>OK</v>
          </cell>
          <cell r="EC185">
            <v>38257</v>
          </cell>
          <cell r="ED185">
            <v>38260</v>
          </cell>
          <cell r="EE185">
            <v>30</v>
          </cell>
          <cell r="EF185">
            <v>4</v>
          </cell>
          <cell r="EG185">
            <v>0</v>
          </cell>
          <cell r="EH185">
            <v>0</v>
          </cell>
          <cell r="EI185">
            <v>0</v>
          </cell>
          <cell r="EJ185">
            <v>0</v>
          </cell>
          <cell r="EK185">
            <v>0</v>
          </cell>
          <cell r="EL185">
            <v>0</v>
          </cell>
          <cell r="EM185">
            <v>0</v>
          </cell>
          <cell r="EN185" t="str">
            <v/>
          </cell>
          <cell r="EO185" t="str">
            <v/>
          </cell>
          <cell r="EP185">
            <v>0</v>
          </cell>
          <cell r="EQ185">
            <v>6667</v>
          </cell>
          <cell r="ER185">
            <v>333</v>
          </cell>
          <cell r="ES185">
            <v>0</v>
          </cell>
          <cell r="ET185">
            <v>0</v>
          </cell>
          <cell r="EU185">
            <v>0</v>
          </cell>
          <cell r="EV185">
            <v>0</v>
          </cell>
          <cell r="EW185">
            <v>0</v>
          </cell>
          <cell r="EX185">
            <v>6667</v>
          </cell>
          <cell r="EY185">
            <v>333</v>
          </cell>
          <cell r="EZ185">
            <v>50000</v>
          </cell>
          <cell r="FA185">
            <v>2500</v>
          </cell>
          <cell r="FB185">
            <v>52500</v>
          </cell>
        </row>
        <row r="186">
          <cell r="A186">
            <v>4810</v>
          </cell>
          <cell r="B186">
            <v>56</v>
          </cell>
          <cell r="C186" t="str">
            <v>F-11</v>
          </cell>
          <cell r="D186">
            <v>53011</v>
          </cell>
          <cell r="E186" t="str">
            <v>フロンティア芝浦</v>
          </cell>
          <cell r="F186">
            <v>0</v>
          </cell>
          <cell r="G186" t="str">
            <v>P27</v>
          </cell>
          <cell r="I186" t="str">
            <v>東京都</v>
          </cell>
          <cell r="J186" t="str">
            <v>都心主要5区</v>
          </cell>
          <cell r="U186" t="str">
            <v>駐車場</v>
          </cell>
          <cell r="V186" t="str">
            <v>Parking</v>
          </cell>
          <cell r="X186">
            <v>0</v>
          </cell>
          <cell r="Y186" t="str">
            <v/>
          </cell>
          <cell r="Z186" t="str">
            <v/>
          </cell>
          <cell r="AA186" t="str">
            <v/>
          </cell>
          <cell r="AB186" t="str">
            <v/>
          </cell>
          <cell r="AC186" t="str">
            <v/>
          </cell>
          <cell r="AD186">
            <v>1</v>
          </cell>
          <cell r="AE186" t="str">
            <v/>
          </cell>
          <cell r="AG186">
            <v>38061</v>
          </cell>
          <cell r="AI186">
            <v>38061</v>
          </cell>
          <cell r="AJ186">
            <v>38807</v>
          </cell>
          <cell r="AK186" t="str">
            <v>ビデオジェット㈱</v>
          </cell>
          <cell r="AX186">
            <v>50000</v>
          </cell>
          <cell r="AY186">
            <v>2500</v>
          </cell>
          <cell r="BF186">
            <v>0</v>
          </cell>
          <cell r="BG186">
            <v>0</v>
          </cell>
          <cell r="BH186">
            <v>0</v>
          </cell>
          <cell r="BI186">
            <v>0</v>
          </cell>
          <cell r="BJ186">
            <v>0</v>
          </cell>
          <cell r="BK186">
            <v>0</v>
          </cell>
          <cell r="BL186">
            <v>0</v>
          </cell>
          <cell r="BM186">
            <v>0</v>
          </cell>
          <cell r="BN186">
            <v>0</v>
          </cell>
          <cell r="BO186">
            <v>0</v>
          </cell>
          <cell r="BP186">
            <v>50000</v>
          </cell>
          <cell r="BQ186">
            <v>2500</v>
          </cell>
          <cell r="BR186">
            <v>0</v>
          </cell>
          <cell r="BS186">
            <v>0</v>
          </cell>
          <cell r="BT186">
            <v>0</v>
          </cell>
          <cell r="BU186">
            <v>0</v>
          </cell>
          <cell r="BV186">
            <v>0</v>
          </cell>
          <cell r="CL186" t="str">
            <v/>
          </cell>
          <cell r="CM186">
            <v>38257</v>
          </cell>
          <cell r="CN186" t="str">
            <v>有</v>
          </cell>
          <cell r="CO186">
            <v>38231</v>
          </cell>
          <cell r="CP186">
            <v>38256</v>
          </cell>
          <cell r="CQ186">
            <v>30</v>
          </cell>
          <cell r="CR186">
            <v>26</v>
          </cell>
          <cell r="CS186">
            <v>0</v>
          </cell>
          <cell r="CT186">
            <v>0</v>
          </cell>
          <cell r="CU186">
            <v>0</v>
          </cell>
          <cell r="CV186">
            <v>0</v>
          </cell>
          <cell r="CW186">
            <v>0</v>
          </cell>
          <cell r="CX186">
            <v>0</v>
          </cell>
          <cell r="CY186">
            <v>0</v>
          </cell>
          <cell r="CZ186">
            <v>0</v>
          </cell>
          <cell r="DA186">
            <v>0</v>
          </cell>
          <cell r="DB186">
            <v>0</v>
          </cell>
          <cell r="DC186">
            <v>43333</v>
          </cell>
          <cell r="DD186">
            <v>2167</v>
          </cell>
          <cell r="DE186">
            <v>0</v>
          </cell>
          <cell r="DF186">
            <v>0</v>
          </cell>
          <cell r="DG186">
            <v>0</v>
          </cell>
          <cell r="DH186">
            <v>0</v>
          </cell>
          <cell r="DI186">
            <v>0</v>
          </cell>
          <cell r="DK186" t="str">
            <v>OK</v>
          </cell>
          <cell r="DL186" t="str">
            <v>OK</v>
          </cell>
          <cell r="DM186" t="str">
            <v>OK</v>
          </cell>
          <cell r="DN186" t="str">
            <v>OK</v>
          </cell>
          <cell r="DO186" t="str">
            <v>OK</v>
          </cell>
          <cell r="DP186" t="str">
            <v>OK</v>
          </cell>
          <cell r="DR186" t="str">
            <v>OK</v>
          </cell>
          <cell r="DS186" t="str">
            <v>OK</v>
          </cell>
          <cell r="DU186" t="str">
            <v>OK</v>
          </cell>
          <cell r="DV186" t="str">
            <v>OK</v>
          </cell>
          <cell r="DW186" t="str">
            <v>OK</v>
          </cell>
          <cell r="DX186" t="str">
            <v>OK</v>
          </cell>
          <cell r="DZ186" t="str">
            <v>OK</v>
          </cell>
          <cell r="EA186" t="str">
            <v>OK</v>
          </cell>
          <cell r="EC186">
            <v>38257</v>
          </cell>
          <cell r="ED186">
            <v>38260</v>
          </cell>
          <cell r="EE186">
            <v>30</v>
          </cell>
          <cell r="EF186">
            <v>4</v>
          </cell>
          <cell r="EG186">
            <v>0</v>
          </cell>
          <cell r="EH186">
            <v>0</v>
          </cell>
          <cell r="EI186">
            <v>0</v>
          </cell>
          <cell r="EJ186">
            <v>0</v>
          </cell>
          <cell r="EK186">
            <v>0</v>
          </cell>
          <cell r="EL186">
            <v>0</v>
          </cell>
          <cell r="EM186">
            <v>0</v>
          </cell>
          <cell r="EN186" t="str">
            <v/>
          </cell>
          <cell r="EO186" t="str">
            <v/>
          </cell>
          <cell r="EP186">
            <v>0</v>
          </cell>
          <cell r="EQ186">
            <v>6667</v>
          </cell>
          <cell r="ER186">
            <v>333</v>
          </cell>
          <cell r="ES186">
            <v>0</v>
          </cell>
          <cell r="ET186">
            <v>0</v>
          </cell>
          <cell r="EU186">
            <v>0</v>
          </cell>
          <cell r="EV186">
            <v>0</v>
          </cell>
          <cell r="EW186">
            <v>0</v>
          </cell>
          <cell r="EX186">
            <v>6667</v>
          </cell>
          <cell r="EY186">
            <v>333</v>
          </cell>
          <cell r="EZ186">
            <v>50000</v>
          </cell>
          <cell r="FA186">
            <v>2500</v>
          </cell>
          <cell r="FB186">
            <v>52500</v>
          </cell>
        </row>
        <row r="187">
          <cell r="A187">
            <v>4811</v>
          </cell>
          <cell r="B187">
            <v>56</v>
          </cell>
          <cell r="C187" t="str">
            <v>F-11</v>
          </cell>
          <cell r="D187">
            <v>53011</v>
          </cell>
          <cell r="E187" t="str">
            <v>フロンティア芝浦</v>
          </cell>
          <cell r="F187">
            <v>0</v>
          </cell>
          <cell r="G187" t="str">
            <v>P28</v>
          </cell>
          <cell r="I187" t="str">
            <v>東京都</v>
          </cell>
          <cell r="J187" t="str">
            <v>都心主要5区</v>
          </cell>
          <cell r="U187" t="str">
            <v>駐車場</v>
          </cell>
          <cell r="V187" t="str">
            <v>Parking</v>
          </cell>
          <cell r="X187">
            <v>0</v>
          </cell>
          <cell r="Y187" t="str">
            <v/>
          </cell>
          <cell r="Z187" t="str">
            <v/>
          </cell>
          <cell r="AA187" t="str">
            <v/>
          </cell>
          <cell r="AB187" t="str">
            <v/>
          </cell>
          <cell r="AC187" t="str">
            <v/>
          </cell>
          <cell r="AD187">
            <v>1</v>
          </cell>
          <cell r="AE187" t="str">
            <v/>
          </cell>
          <cell r="AK187" t="str">
            <v>清水建設㈱</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CJ187" t="str">
            <v>清水建設㈱</v>
          </cell>
          <cell r="CL187" t="str">
            <v/>
          </cell>
          <cell r="CM187">
            <v>38257</v>
          </cell>
          <cell r="CN187" t="str">
            <v>有</v>
          </cell>
          <cell r="CO187">
            <v>38231</v>
          </cell>
          <cell r="CP187">
            <v>38256</v>
          </cell>
          <cell r="CQ187">
            <v>30</v>
          </cell>
          <cell r="CR187">
            <v>26</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K187" t="str">
            <v>OK</v>
          </cell>
          <cell r="DL187" t="str">
            <v>OK</v>
          </cell>
          <cell r="DM187" t="str">
            <v>OK</v>
          </cell>
          <cell r="DN187" t="str">
            <v>OK</v>
          </cell>
          <cell r="DO187" t="str">
            <v>OK</v>
          </cell>
          <cell r="DP187" t="str">
            <v>OK</v>
          </cell>
          <cell r="DR187" t="str">
            <v>OK</v>
          </cell>
          <cell r="DS187" t="str">
            <v>OK</v>
          </cell>
          <cell r="DU187" t="str">
            <v>OK</v>
          </cell>
          <cell r="DV187" t="str">
            <v>OK</v>
          </cell>
          <cell r="DW187" t="str">
            <v>OK</v>
          </cell>
          <cell r="DX187" t="str">
            <v>OK</v>
          </cell>
          <cell r="DZ187" t="str">
            <v>OK</v>
          </cell>
          <cell r="EA187" t="str">
            <v>OK</v>
          </cell>
          <cell r="EC187">
            <v>38257</v>
          </cell>
          <cell r="ED187">
            <v>38260</v>
          </cell>
          <cell r="EE187">
            <v>30</v>
          </cell>
          <cell r="EF187">
            <v>4</v>
          </cell>
          <cell r="EG187">
            <v>0</v>
          </cell>
          <cell r="EH187">
            <v>0</v>
          </cell>
          <cell r="EI187">
            <v>0</v>
          </cell>
          <cell r="EJ187">
            <v>0</v>
          </cell>
          <cell r="EK187">
            <v>0</v>
          </cell>
          <cell r="EL187">
            <v>0</v>
          </cell>
          <cell r="EM187">
            <v>0</v>
          </cell>
          <cell r="EN187" t="str">
            <v/>
          </cell>
          <cell r="EO187" t="str">
            <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row>
        <row r="188">
          <cell r="A188">
            <v>4812</v>
          </cell>
          <cell r="B188">
            <v>56</v>
          </cell>
          <cell r="C188" t="str">
            <v>F-11</v>
          </cell>
          <cell r="D188">
            <v>53011</v>
          </cell>
          <cell r="E188" t="str">
            <v>フロンティア芝浦</v>
          </cell>
          <cell r="F188">
            <v>0</v>
          </cell>
          <cell r="G188" t="str">
            <v>P29</v>
          </cell>
          <cell r="I188" t="str">
            <v>東京都</v>
          </cell>
          <cell r="J188" t="str">
            <v>都心主要5区</v>
          </cell>
          <cell r="U188" t="str">
            <v>駐車場</v>
          </cell>
          <cell r="V188" t="str">
            <v>Parking</v>
          </cell>
          <cell r="X188">
            <v>0</v>
          </cell>
          <cell r="Y188" t="str">
            <v/>
          </cell>
          <cell r="Z188" t="str">
            <v/>
          </cell>
          <cell r="AA188" t="str">
            <v/>
          </cell>
          <cell r="AB188" t="str">
            <v/>
          </cell>
          <cell r="AC188" t="str">
            <v/>
          </cell>
          <cell r="AD188">
            <v>1</v>
          </cell>
          <cell r="AE188" t="str">
            <v/>
          </cell>
          <cell r="AG188">
            <v>38100</v>
          </cell>
          <cell r="AI188">
            <v>38100</v>
          </cell>
          <cell r="AJ188">
            <v>38472</v>
          </cell>
          <cell r="AK188" t="str">
            <v>松浦　良紀</v>
          </cell>
          <cell r="AX188">
            <v>50000</v>
          </cell>
          <cell r="AY188">
            <v>2500</v>
          </cell>
          <cell r="BF188">
            <v>0</v>
          </cell>
          <cell r="BG188">
            <v>0</v>
          </cell>
          <cell r="BH188">
            <v>0</v>
          </cell>
          <cell r="BI188">
            <v>0</v>
          </cell>
          <cell r="BJ188">
            <v>0</v>
          </cell>
          <cell r="BK188">
            <v>0</v>
          </cell>
          <cell r="BL188">
            <v>0</v>
          </cell>
          <cell r="BM188">
            <v>0</v>
          </cell>
          <cell r="BN188">
            <v>0</v>
          </cell>
          <cell r="BO188">
            <v>0</v>
          </cell>
          <cell r="BP188">
            <v>50000</v>
          </cell>
          <cell r="BQ188">
            <v>2500</v>
          </cell>
          <cell r="BR188">
            <v>0</v>
          </cell>
          <cell r="BS188">
            <v>0</v>
          </cell>
          <cell r="BT188">
            <v>0</v>
          </cell>
          <cell r="BU188">
            <v>0</v>
          </cell>
          <cell r="BV188">
            <v>0</v>
          </cell>
          <cell r="CJ188" t="str">
            <v>#908</v>
          </cell>
          <cell r="CL188" t="str">
            <v/>
          </cell>
          <cell r="CM188">
            <v>38257</v>
          </cell>
          <cell r="CN188" t="str">
            <v>有</v>
          </cell>
          <cell r="CO188">
            <v>38231</v>
          </cell>
          <cell r="CP188">
            <v>38256</v>
          </cell>
          <cell r="CQ188">
            <v>30</v>
          </cell>
          <cell r="CR188">
            <v>26</v>
          </cell>
          <cell r="CS188">
            <v>0</v>
          </cell>
          <cell r="CT188">
            <v>0</v>
          </cell>
          <cell r="CU188">
            <v>0</v>
          </cell>
          <cell r="CV188">
            <v>0</v>
          </cell>
          <cell r="CW188">
            <v>0</v>
          </cell>
          <cell r="CX188">
            <v>0</v>
          </cell>
          <cell r="CY188">
            <v>0</v>
          </cell>
          <cell r="CZ188">
            <v>0</v>
          </cell>
          <cell r="DA188">
            <v>0</v>
          </cell>
          <cell r="DB188">
            <v>0</v>
          </cell>
          <cell r="DC188">
            <v>43333</v>
          </cell>
          <cell r="DD188">
            <v>2167</v>
          </cell>
          <cell r="DE188">
            <v>0</v>
          </cell>
          <cell r="DF188">
            <v>0</v>
          </cell>
          <cell r="DG188">
            <v>0</v>
          </cell>
          <cell r="DH188">
            <v>0</v>
          </cell>
          <cell r="DI188">
            <v>0</v>
          </cell>
          <cell r="DK188" t="str">
            <v>OK</v>
          </cell>
          <cell r="DL188" t="str">
            <v>OK</v>
          </cell>
          <cell r="DM188" t="str">
            <v>OK</v>
          </cell>
          <cell r="DN188" t="str">
            <v>OK</v>
          </cell>
          <cell r="DO188" t="str">
            <v>OK</v>
          </cell>
          <cell r="DP188" t="str">
            <v>OK</v>
          </cell>
          <cell r="DR188" t="str">
            <v>OK</v>
          </cell>
          <cell r="DS188" t="str">
            <v>OK</v>
          </cell>
          <cell r="DU188" t="str">
            <v>OK</v>
          </cell>
          <cell r="DV188" t="str">
            <v>OK</v>
          </cell>
          <cell r="DW188" t="str">
            <v>OK</v>
          </cell>
          <cell r="DX188" t="str">
            <v>OK</v>
          </cell>
          <cell r="DZ188" t="str">
            <v>OK</v>
          </cell>
          <cell r="EA188" t="str">
            <v>OK</v>
          </cell>
          <cell r="EC188">
            <v>38257</v>
          </cell>
          <cell r="ED188">
            <v>38260</v>
          </cell>
          <cell r="EE188">
            <v>30</v>
          </cell>
          <cell r="EF188">
            <v>4</v>
          </cell>
          <cell r="EG188">
            <v>0</v>
          </cell>
          <cell r="EH188">
            <v>0</v>
          </cell>
          <cell r="EI188">
            <v>0</v>
          </cell>
          <cell r="EJ188">
            <v>0</v>
          </cell>
          <cell r="EK188">
            <v>0</v>
          </cell>
          <cell r="EL188">
            <v>0</v>
          </cell>
          <cell r="EM188">
            <v>0</v>
          </cell>
          <cell r="EN188" t="str">
            <v/>
          </cell>
          <cell r="EO188" t="str">
            <v/>
          </cell>
          <cell r="EP188">
            <v>0</v>
          </cell>
          <cell r="EQ188">
            <v>6667</v>
          </cell>
          <cell r="ER188">
            <v>333</v>
          </cell>
          <cell r="ES188">
            <v>0</v>
          </cell>
          <cell r="ET188">
            <v>0</v>
          </cell>
          <cell r="EU188">
            <v>0</v>
          </cell>
          <cell r="EV188">
            <v>0</v>
          </cell>
          <cell r="EW188">
            <v>0</v>
          </cell>
          <cell r="EX188">
            <v>6667</v>
          </cell>
          <cell r="EY188">
            <v>333</v>
          </cell>
          <cell r="EZ188">
            <v>50000</v>
          </cell>
          <cell r="FA188">
            <v>2500</v>
          </cell>
          <cell r="FB188">
            <v>52500</v>
          </cell>
        </row>
        <row r="189">
          <cell r="A189">
            <v>4813</v>
          </cell>
          <cell r="B189">
            <v>56</v>
          </cell>
          <cell r="C189" t="str">
            <v>F-11</v>
          </cell>
          <cell r="D189">
            <v>53011</v>
          </cell>
          <cell r="E189" t="str">
            <v>フロンティア芝浦</v>
          </cell>
          <cell r="F189">
            <v>0</v>
          </cell>
          <cell r="G189" t="str">
            <v>P30</v>
          </cell>
          <cell r="I189" t="str">
            <v>東京都</v>
          </cell>
          <cell r="J189" t="str">
            <v>都心主要5区</v>
          </cell>
          <cell r="U189" t="str">
            <v>駐車場</v>
          </cell>
          <cell r="V189" t="str">
            <v>Parking</v>
          </cell>
          <cell r="X189">
            <v>0</v>
          </cell>
          <cell r="Y189" t="str">
            <v/>
          </cell>
          <cell r="Z189" t="str">
            <v/>
          </cell>
          <cell r="AA189" t="str">
            <v/>
          </cell>
          <cell r="AB189" t="str">
            <v/>
          </cell>
          <cell r="AC189" t="str">
            <v/>
          </cell>
          <cell r="AD189">
            <v>1</v>
          </cell>
          <cell r="AE189" t="str">
            <v/>
          </cell>
          <cell r="AG189">
            <v>38095</v>
          </cell>
          <cell r="AI189">
            <v>38095</v>
          </cell>
          <cell r="AJ189">
            <v>38837</v>
          </cell>
          <cell r="AK189" t="str">
            <v>大林　兼太郎</v>
          </cell>
          <cell r="AX189">
            <v>50000</v>
          </cell>
          <cell r="AY189">
            <v>2500</v>
          </cell>
          <cell r="BF189">
            <v>0</v>
          </cell>
          <cell r="BG189">
            <v>0</v>
          </cell>
          <cell r="BH189">
            <v>0</v>
          </cell>
          <cell r="BI189">
            <v>0</v>
          </cell>
          <cell r="BJ189">
            <v>0</v>
          </cell>
          <cell r="BK189">
            <v>0</v>
          </cell>
          <cell r="BL189">
            <v>0</v>
          </cell>
          <cell r="BM189">
            <v>0</v>
          </cell>
          <cell r="BN189">
            <v>0</v>
          </cell>
          <cell r="BO189">
            <v>0</v>
          </cell>
          <cell r="BP189">
            <v>50000</v>
          </cell>
          <cell r="BQ189">
            <v>2500</v>
          </cell>
          <cell r="BR189">
            <v>0</v>
          </cell>
          <cell r="BS189">
            <v>0</v>
          </cell>
          <cell r="BT189">
            <v>0</v>
          </cell>
          <cell r="BU189">
            <v>0</v>
          </cell>
          <cell r="BV189">
            <v>0</v>
          </cell>
          <cell r="CJ189" t="str">
            <v>#1203（清水建設社宅）</v>
          </cell>
          <cell r="CL189" t="str">
            <v/>
          </cell>
          <cell r="CM189">
            <v>38257</v>
          </cell>
          <cell r="CN189" t="str">
            <v>有</v>
          </cell>
          <cell r="CO189">
            <v>38231</v>
          </cell>
          <cell r="CP189">
            <v>38256</v>
          </cell>
          <cell r="CQ189">
            <v>30</v>
          </cell>
          <cell r="CR189">
            <v>26</v>
          </cell>
          <cell r="CS189">
            <v>0</v>
          </cell>
          <cell r="CT189">
            <v>0</v>
          </cell>
          <cell r="CU189">
            <v>0</v>
          </cell>
          <cell r="CV189">
            <v>0</v>
          </cell>
          <cell r="CW189">
            <v>0</v>
          </cell>
          <cell r="CX189">
            <v>0</v>
          </cell>
          <cell r="CY189">
            <v>0</v>
          </cell>
          <cell r="CZ189">
            <v>0</v>
          </cell>
          <cell r="DA189">
            <v>0</v>
          </cell>
          <cell r="DB189">
            <v>0</v>
          </cell>
          <cell r="DC189">
            <v>43333</v>
          </cell>
          <cell r="DD189">
            <v>2167</v>
          </cell>
          <cell r="DE189">
            <v>0</v>
          </cell>
          <cell r="DF189">
            <v>0</v>
          </cell>
          <cell r="DG189">
            <v>0</v>
          </cell>
          <cell r="DH189">
            <v>0</v>
          </cell>
          <cell r="DI189">
            <v>0</v>
          </cell>
          <cell r="DK189" t="str">
            <v>OK</v>
          </cell>
          <cell r="DL189" t="str">
            <v>OK</v>
          </cell>
          <cell r="DM189" t="str">
            <v>OK</v>
          </cell>
          <cell r="DN189" t="str">
            <v>OK</v>
          </cell>
          <cell r="DO189" t="str">
            <v>OK</v>
          </cell>
          <cell r="DP189" t="str">
            <v>OK</v>
          </cell>
          <cell r="DR189" t="str">
            <v>OK</v>
          </cell>
          <cell r="DS189" t="str">
            <v>OK</v>
          </cell>
          <cell r="DU189" t="str">
            <v>OK</v>
          </cell>
          <cell r="DV189" t="str">
            <v>OK</v>
          </cell>
          <cell r="DW189" t="str">
            <v>OK</v>
          </cell>
          <cell r="DX189" t="str">
            <v>OK</v>
          </cell>
          <cell r="DZ189" t="str">
            <v>OK</v>
          </cell>
          <cell r="EA189" t="str">
            <v>OK</v>
          </cell>
          <cell r="EC189">
            <v>38257</v>
          </cell>
          <cell r="ED189">
            <v>38260</v>
          </cell>
          <cell r="EE189">
            <v>30</v>
          </cell>
          <cell r="EF189">
            <v>4</v>
          </cell>
          <cell r="EG189">
            <v>0</v>
          </cell>
          <cell r="EH189">
            <v>0</v>
          </cell>
          <cell r="EI189">
            <v>0</v>
          </cell>
          <cell r="EJ189">
            <v>0</v>
          </cell>
          <cell r="EK189">
            <v>0</v>
          </cell>
          <cell r="EL189">
            <v>0</v>
          </cell>
          <cell r="EM189">
            <v>0</v>
          </cell>
          <cell r="EN189" t="str">
            <v/>
          </cell>
          <cell r="EO189" t="str">
            <v/>
          </cell>
          <cell r="EP189">
            <v>0</v>
          </cell>
          <cell r="EQ189">
            <v>6667</v>
          </cell>
          <cell r="ER189">
            <v>333</v>
          </cell>
          <cell r="ES189">
            <v>0</v>
          </cell>
          <cell r="ET189">
            <v>0</v>
          </cell>
          <cell r="EU189">
            <v>0</v>
          </cell>
          <cell r="EV189">
            <v>0</v>
          </cell>
          <cell r="EW189">
            <v>0</v>
          </cell>
          <cell r="EX189">
            <v>6667</v>
          </cell>
          <cell r="EY189">
            <v>333</v>
          </cell>
          <cell r="EZ189">
            <v>50000</v>
          </cell>
          <cell r="FA189">
            <v>2500</v>
          </cell>
          <cell r="FB189">
            <v>52500</v>
          </cell>
        </row>
        <row r="190">
          <cell r="A190">
            <v>4814</v>
          </cell>
          <cell r="B190">
            <v>56</v>
          </cell>
          <cell r="C190" t="str">
            <v>F-11</v>
          </cell>
          <cell r="D190">
            <v>53011</v>
          </cell>
          <cell r="E190" t="str">
            <v>フロンティア芝浦</v>
          </cell>
          <cell r="F190">
            <v>0</v>
          </cell>
          <cell r="G190" t="str">
            <v>P31</v>
          </cell>
          <cell r="I190" t="str">
            <v>東京都</v>
          </cell>
          <cell r="J190" t="str">
            <v>都心主要5区</v>
          </cell>
          <cell r="U190" t="str">
            <v>駐車場</v>
          </cell>
          <cell r="V190" t="str">
            <v>Parking</v>
          </cell>
          <cell r="X190">
            <v>0</v>
          </cell>
          <cell r="Y190" t="str">
            <v/>
          </cell>
          <cell r="Z190" t="str">
            <v/>
          </cell>
          <cell r="AA190" t="str">
            <v/>
          </cell>
          <cell r="AB190" t="str">
            <v/>
          </cell>
          <cell r="AC190" t="str">
            <v/>
          </cell>
          <cell r="AD190">
            <v>1</v>
          </cell>
          <cell r="AE190" t="str">
            <v/>
          </cell>
          <cell r="AG190">
            <v>37342</v>
          </cell>
          <cell r="AI190">
            <v>37895</v>
          </cell>
          <cell r="AJ190">
            <v>38625</v>
          </cell>
          <cell r="AK190" t="str">
            <v>小曽納　真理</v>
          </cell>
          <cell r="AX190">
            <v>50000</v>
          </cell>
          <cell r="AY190">
            <v>2500</v>
          </cell>
          <cell r="BF190">
            <v>0</v>
          </cell>
          <cell r="BG190">
            <v>0</v>
          </cell>
          <cell r="BH190">
            <v>0</v>
          </cell>
          <cell r="BI190">
            <v>0</v>
          </cell>
          <cell r="BJ190">
            <v>0</v>
          </cell>
          <cell r="BK190">
            <v>0</v>
          </cell>
          <cell r="BL190">
            <v>0</v>
          </cell>
          <cell r="BM190">
            <v>0</v>
          </cell>
          <cell r="BN190">
            <v>0</v>
          </cell>
          <cell r="BO190">
            <v>0</v>
          </cell>
          <cell r="BP190">
            <v>50000</v>
          </cell>
          <cell r="BQ190">
            <v>2500</v>
          </cell>
          <cell r="BR190">
            <v>0</v>
          </cell>
          <cell r="BS190">
            <v>0</v>
          </cell>
          <cell r="BT190">
            <v>0</v>
          </cell>
          <cell r="BU190">
            <v>0</v>
          </cell>
          <cell r="BV190">
            <v>0</v>
          </cell>
          <cell r="CJ190" t="str">
            <v>#604</v>
          </cell>
          <cell r="CL190" t="str">
            <v/>
          </cell>
          <cell r="CM190">
            <v>38257</v>
          </cell>
          <cell r="CN190" t="str">
            <v>有</v>
          </cell>
          <cell r="CO190">
            <v>38231</v>
          </cell>
          <cell r="CP190">
            <v>38256</v>
          </cell>
          <cell r="CQ190">
            <v>30</v>
          </cell>
          <cell r="CR190">
            <v>26</v>
          </cell>
          <cell r="CS190">
            <v>0</v>
          </cell>
          <cell r="CT190">
            <v>0</v>
          </cell>
          <cell r="CU190">
            <v>0</v>
          </cell>
          <cell r="CV190">
            <v>0</v>
          </cell>
          <cell r="CW190">
            <v>0</v>
          </cell>
          <cell r="CX190">
            <v>0</v>
          </cell>
          <cell r="CY190">
            <v>0</v>
          </cell>
          <cell r="CZ190">
            <v>0</v>
          </cell>
          <cell r="DA190">
            <v>0</v>
          </cell>
          <cell r="DB190">
            <v>0</v>
          </cell>
          <cell r="DC190">
            <v>43333</v>
          </cell>
          <cell r="DD190">
            <v>2167</v>
          </cell>
          <cell r="DE190">
            <v>0</v>
          </cell>
          <cell r="DF190">
            <v>0</v>
          </cell>
          <cell r="DG190">
            <v>0</v>
          </cell>
          <cell r="DH190">
            <v>0</v>
          </cell>
          <cell r="DI190">
            <v>0</v>
          </cell>
          <cell r="DK190" t="str">
            <v>OK</v>
          </cell>
          <cell r="DL190" t="str">
            <v>OK</v>
          </cell>
          <cell r="DM190" t="str">
            <v>OK</v>
          </cell>
          <cell r="DN190" t="str">
            <v>OK</v>
          </cell>
          <cell r="DO190" t="str">
            <v>OK</v>
          </cell>
          <cell r="DP190" t="str">
            <v>OK</v>
          </cell>
          <cell r="DR190" t="str">
            <v>OK</v>
          </cell>
          <cell r="DS190" t="str">
            <v>OK</v>
          </cell>
          <cell r="DU190" t="str">
            <v>OK</v>
          </cell>
          <cell r="DV190" t="str">
            <v>OK</v>
          </cell>
          <cell r="DW190" t="str">
            <v>OK</v>
          </cell>
          <cell r="DX190" t="str">
            <v>OK</v>
          </cell>
          <cell r="DZ190" t="str">
            <v>OK</v>
          </cell>
          <cell r="EA190" t="str">
            <v>OK</v>
          </cell>
          <cell r="EC190">
            <v>38257</v>
          </cell>
          <cell r="ED190">
            <v>38260</v>
          </cell>
          <cell r="EE190">
            <v>30</v>
          </cell>
          <cell r="EF190">
            <v>4</v>
          </cell>
          <cell r="EG190">
            <v>0</v>
          </cell>
          <cell r="EH190">
            <v>0</v>
          </cell>
          <cell r="EI190">
            <v>0</v>
          </cell>
          <cell r="EJ190">
            <v>0</v>
          </cell>
          <cell r="EK190">
            <v>0</v>
          </cell>
          <cell r="EL190">
            <v>0</v>
          </cell>
          <cell r="EM190">
            <v>0</v>
          </cell>
          <cell r="EN190" t="str">
            <v/>
          </cell>
          <cell r="EO190" t="str">
            <v/>
          </cell>
          <cell r="EP190">
            <v>0</v>
          </cell>
          <cell r="EQ190">
            <v>6667</v>
          </cell>
          <cell r="ER190">
            <v>333</v>
          </cell>
          <cell r="ES190">
            <v>0</v>
          </cell>
          <cell r="ET190">
            <v>0</v>
          </cell>
          <cell r="EU190">
            <v>0</v>
          </cell>
          <cell r="EV190">
            <v>0</v>
          </cell>
          <cell r="EW190">
            <v>0</v>
          </cell>
          <cell r="EX190">
            <v>6667</v>
          </cell>
          <cell r="EY190">
            <v>333</v>
          </cell>
          <cell r="EZ190">
            <v>50000</v>
          </cell>
          <cell r="FA190">
            <v>2500</v>
          </cell>
          <cell r="FB190">
            <v>52500</v>
          </cell>
        </row>
        <row r="191">
          <cell r="A191">
            <v>4815</v>
          </cell>
          <cell r="B191">
            <v>56</v>
          </cell>
          <cell r="C191" t="str">
            <v>F-11</v>
          </cell>
          <cell r="D191">
            <v>53011</v>
          </cell>
          <cell r="E191" t="str">
            <v>フロンティア芝浦</v>
          </cell>
          <cell r="F191">
            <v>0</v>
          </cell>
          <cell r="G191" t="str">
            <v>P32</v>
          </cell>
          <cell r="I191" t="str">
            <v>東京都</v>
          </cell>
          <cell r="J191" t="str">
            <v>都心主要5区</v>
          </cell>
          <cell r="U191" t="str">
            <v>駐車場</v>
          </cell>
          <cell r="V191" t="str">
            <v>Parking</v>
          </cell>
          <cell r="X191">
            <v>0</v>
          </cell>
          <cell r="Y191" t="str">
            <v/>
          </cell>
          <cell r="Z191" t="str">
            <v/>
          </cell>
          <cell r="AA191" t="str">
            <v/>
          </cell>
          <cell r="AB191" t="str">
            <v/>
          </cell>
          <cell r="AC191" t="str">
            <v/>
          </cell>
          <cell r="AD191">
            <v>1</v>
          </cell>
          <cell r="AE191" t="str">
            <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CL191" t="str">
            <v/>
          </cell>
          <cell r="CM191">
            <v>38257</v>
          </cell>
          <cell r="CN191" t="str">
            <v>有</v>
          </cell>
          <cell r="CO191">
            <v>38231</v>
          </cell>
          <cell r="CP191">
            <v>38256</v>
          </cell>
          <cell r="CQ191">
            <v>30</v>
          </cell>
          <cell r="CR191">
            <v>26</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K191" t="str">
            <v>OK</v>
          </cell>
          <cell r="DL191" t="str">
            <v>OK</v>
          </cell>
          <cell r="DM191" t="str">
            <v>OK</v>
          </cell>
          <cell r="DN191" t="str">
            <v>OK</v>
          </cell>
          <cell r="DO191" t="str">
            <v>OK</v>
          </cell>
          <cell r="DP191" t="str">
            <v>OK</v>
          </cell>
          <cell r="DR191" t="str">
            <v>OK</v>
          </cell>
          <cell r="DS191" t="str">
            <v>OK</v>
          </cell>
          <cell r="DU191" t="str">
            <v>OK</v>
          </cell>
          <cell r="DV191" t="str">
            <v>OK</v>
          </cell>
          <cell r="DW191" t="str">
            <v>OK</v>
          </cell>
          <cell r="DX191" t="str">
            <v>OK</v>
          </cell>
          <cell r="DZ191" t="str">
            <v>OK</v>
          </cell>
          <cell r="EA191" t="str">
            <v>OK</v>
          </cell>
          <cell r="EC191">
            <v>38257</v>
          </cell>
          <cell r="ED191">
            <v>38260</v>
          </cell>
          <cell r="EE191">
            <v>30</v>
          </cell>
          <cell r="EF191">
            <v>4</v>
          </cell>
          <cell r="EG191">
            <v>0</v>
          </cell>
          <cell r="EH191">
            <v>0</v>
          </cell>
          <cell r="EI191">
            <v>0</v>
          </cell>
          <cell r="EJ191">
            <v>0</v>
          </cell>
          <cell r="EK191">
            <v>0</v>
          </cell>
          <cell r="EL191">
            <v>0</v>
          </cell>
          <cell r="EM191">
            <v>0</v>
          </cell>
          <cell r="EN191" t="str">
            <v/>
          </cell>
          <cell r="EO191" t="str">
            <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row>
        <row r="192">
          <cell r="A192">
            <v>4816</v>
          </cell>
          <cell r="B192">
            <v>56</v>
          </cell>
          <cell r="C192" t="str">
            <v>F-11</v>
          </cell>
          <cell r="D192">
            <v>53011</v>
          </cell>
          <cell r="E192" t="str">
            <v>フロンティア芝浦</v>
          </cell>
          <cell r="F192">
            <v>0</v>
          </cell>
          <cell r="G192" t="str">
            <v>P33</v>
          </cell>
          <cell r="I192" t="str">
            <v>東京都</v>
          </cell>
          <cell r="J192" t="str">
            <v>都心主要5区</v>
          </cell>
          <cell r="U192" t="str">
            <v>駐車場</v>
          </cell>
          <cell r="V192" t="str">
            <v>Parking</v>
          </cell>
          <cell r="X192">
            <v>0</v>
          </cell>
          <cell r="Y192" t="str">
            <v/>
          </cell>
          <cell r="Z192" t="str">
            <v/>
          </cell>
          <cell r="AA192" t="str">
            <v/>
          </cell>
          <cell r="AB192" t="str">
            <v/>
          </cell>
          <cell r="AC192" t="str">
            <v/>
          </cell>
          <cell r="AD192">
            <v>1</v>
          </cell>
          <cell r="AE192" t="str">
            <v/>
          </cell>
          <cell r="AG192">
            <v>37611</v>
          </cell>
          <cell r="AI192">
            <v>37611</v>
          </cell>
          <cell r="AJ192">
            <v>38352</v>
          </cell>
          <cell r="AK192" t="str">
            <v>㈱ソレイユコーポレーション</v>
          </cell>
          <cell r="AX192">
            <v>50000</v>
          </cell>
          <cell r="AY192">
            <v>2500</v>
          </cell>
          <cell r="BF192">
            <v>0</v>
          </cell>
          <cell r="BG192">
            <v>0</v>
          </cell>
          <cell r="BH192">
            <v>0</v>
          </cell>
          <cell r="BI192">
            <v>0</v>
          </cell>
          <cell r="BJ192">
            <v>0</v>
          </cell>
          <cell r="BK192">
            <v>0</v>
          </cell>
          <cell r="BL192">
            <v>0</v>
          </cell>
          <cell r="BM192">
            <v>0</v>
          </cell>
          <cell r="BN192">
            <v>0</v>
          </cell>
          <cell r="BO192">
            <v>0</v>
          </cell>
          <cell r="BP192">
            <v>50000</v>
          </cell>
          <cell r="BQ192">
            <v>2500</v>
          </cell>
          <cell r="BR192">
            <v>0</v>
          </cell>
          <cell r="BS192">
            <v>0</v>
          </cell>
          <cell r="BT192">
            <v>0</v>
          </cell>
          <cell r="BU192">
            <v>0</v>
          </cell>
          <cell r="BV192">
            <v>0</v>
          </cell>
          <cell r="CJ192" t="str">
            <v>#301</v>
          </cell>
          <cell r="CL192" t="str">
            <v/>
          </cell>
          <cell r="CM192">
            <v>38257</v>
          </cell>
          <cell r="CN192" t="str">
            <v>有</v>
          </cell>
          <cell r="CO192">
            <v>38231</v>
          </cell>
          <cell r="CP192">
            <v>38256</v>
          </cell>
          <cell r="CQ192">
            <v>30</v>
          </cell>
          <cell r="CR192">
            <v>26</v>
          </cell>
          <cell r="CS192">
            <v>0</v>
          </cell>
          <cell r="CT192">
            <v>0</v>
          </cell>
          <cell r="CU192">
            <v>0</v>
          </cell>
          <cell r="CV192">
            <v>0</v>
          </cell>
          <cell r="CW192">
            <v>0</v>
          </cell>
          <cell r="CX192">
            <v>0</v>
          </cell>
          <cell r="CY192">
            <v>0</v>
          </cell>
          <cell r="CZ192">
            <v>0</v>
          </cell>
          <cell r="DA192">
            <v>0</v>
          </cell>
          <cell r="DB192">
            <v>0</v>
          </cell>
          <cell r="DC192">
            <v>43333</v>
          </cell>
          <cell r="DD192">
            <v>2167</v>
          </cell>
          <cell r="DE192">
            <v>0</v>
          </cell>
          <cell r="DF192">
            <v>0</v>
          </cell>
          <cell r="DG192">
            <v>0</v>
          </cell>
          <cell r="DH192">
            <v>0</v>
          </cell>
          <cell r="DI192">
            <v>0</v>
          </cell>
          <cell r="DK192" t="str">
            <v>OK</v>
          </cell>
          <cell r="DL192" t="str">
            <v>OK</v>
          </cell>
          <cell r="DM192" t="str">
            <v>OK</v>
          </cell>
          <cell r="DN192" t="str">
            <v>OK</v>
          </cell>
          <cell r="DO192" t="str">
            <v>OK</v>
          </cell>
          <cell r="DP192" t="str">
            <v>OK</v>
          </cell>
          <cell r="DR192" t="str">
            <v>OK</v>
          </cell>
          <cell r="DS192" t="str">
            <v>OK</v>
          </cell>
          <cell r="DU192" t="str">
            <v>OK</v>
          </cell>
          <cell r="DV192" t="str">
            <v>OK</v>
          </cell>
          <cell r="DW192" t="str">
            <v>OK</v>
          </cell>
          <cell r="DX192" t="str">
            <v>OK</v>
          </cell>
          <cell r="DZ192" t="str">
            <v>OK</v>
          </cell>
          <cell r="EA192" t="str">
            <v>OK</v>
          </cell>
          <cell r="EC192">
            <v>38257</v>
          </cell>
          <cell r="ED192">
            <v>38260</v>
          </cell>
          <cell r="EE192">
            <v>30</v>
          </cell>
          <cell r="EF192">
            <v>4</v>
          </cell>
          <cell r="EG192">
            <v>0</v>
          </cell>
          <cell r="EH192">
            <v>0</v>
          </cell>
          <cell r="EI192">
            <v>0</v>
          </cell>
          <cell r="EJ192">
            <v>0</v>
          </cell>
          <cell r="EK192">
            <v>0</v>
          </cell>
          <cell r="EL192">
            <v>0</v>
          </cell>
          <cell r="EM192">
            <v>0</v>
          </cell>
          <cell r="EN192" t="str">
            <v/>
          </cell>
          <cell r="EO192" t="str">
            <v/>
          </cell>
          <cell r="EP192">
            <v>0</v>
          </cell>
          <cell r="EQ192">
            <v>6667</v>
          </cell>
          <cell r="ER192">
            <v>333</v>
          </cell>
          <cell r="ES192">
            <v>0</v>
          </cell>
          <cell r="ET192">
            <v>0</v>
          </cell>
          <cell r="EU192">
            <v>0</v>
          </cell>
          <cell r="EV192">
            <v>0</v>
          </cell>
          <cell r="EW192">
            <v>0</v>
          </cell>
          <cell r="EX192">
            <v>6667</v>
          </cell>
          <cell r="EY192">
            <v>333</v>
          </cell>
          <cell r="EZ192">
            <v>50000</v>
          </cell>
          <cell r="FA192">
            <v>2500</v>
          </cell>
          <cell r="FB192">
            <v>52500</v>
          </cell>
        </row>
        <row r="193">
          <cell r="A193">
            <v>4817</v>
          </cell>
          <cell r="B193">
            <v>56</v>
          </cell>
          <cell r="C193" t="str">
            <v>F-11</v>
          </cell>
          <cell r="D193">
            <v>53011</v>
          </cell>
          <cell r="E193" t="str">
            <v>フロンティア芝浦</v>
          </cell>
          <cell r="F193">
            <v>0</v>
          </cell>
          <cell r="G193" t="str">
            <v>P34</v>
          </cell>
          <cell r="I193" t="str">
            <v>東京都</v>
          </cell>
          <cell r="J193" t="str">
            <v>都心主要5区</v>
          </cell>
          <cell r="U193" t="str">
            <v>駐車場</v>
          </cell>
          <cell r="V193" t="str">
            <v>Parking</v>
          </cell>
          <cell r="X193">
            <v>0</v>
          </cell>
          <cell r="Y193" t="str">
            <v/>
          </cell>
          <cell r="Z193" t="str">
            <v/>
          </cell>
          <cell r="AA193" t="str">
            <v/>
          </cell>
          <cell r="AB193" t="str">
            <v/>
          </cell>
          <cell r="AC193" t="str">
            <v/>
          </cell>
          <cell r="AD193">
            <v>1</v>
          </cell>
          <cell r="AE193" t="str">
            <v/>
          </cell>
          <cell r="AG193">
            <v>34751</v>
          </cell>
          <cell r="AI193">
            <v>37681</v>
          </cell>
          <cell r="AJ193">
            <v>38411</v>
          </cell>
          <cell r="AK193" t="str">
            <v>大成工業㈱</v>
          </cell>
          <cell r="AX193">
            <v>50000</v>
          </cell>
          <cell r="AY193">
            <v>2500</v>
          </cell>
          <cell r="BF193">
            <v>0</v>
          </cell>
          <cell r="BG193">
            <v>0</v>
          </cell>
          <cell r="BH193">
            <v>0</v>
          </cell>
          <cell r="BI193">
            <v>0</v>
          </cell>
          <cell r="BJ193">
            <v>0</v>
          </cell>
          <cell r="BK193">
            <v>0</v>
          </cell>
          <cell r="BL193">
            <v>0</v>
          </cell>
          <cell r="BM193">
            <v>0</v>
          </cell>
          <cell r="BN193">
            <v>0</v>
          </cell>
          <cell r="BO193">
            <v>0</v>
          </cell>
          <cell r="BP193">
            <v>50000</v>
          </cell>
          <cell r="BQ193">
            <v>2500</v>
          </cell>
          <cell r="BR193">
            <v>0</v>
          </cell>
          <cell r="BS193">
            <v>0</v>
          </cell>
          <cell r="BT193">
            <v>0</v>
          </cell>
          <cell r="BU193">
            <v>0</v>
          </cell>
          <cell r="BV193">
            <v>0</v>
          </cell>
          <cell r="CJ193" t="str">
            <v>#1407</v>
          </cell>
          <cell r="CL193" t="str">
            <v/>
          </cell>
          <cell r="CM193">
            <v>38257</v>
          </cell>
          <cell r="CN193" t="str">
            <v>有</v>
          </cell>
          <cell r="CO193">
            <v>38231</v>
          </cell>
          <cell r="CP193">
            <v>38256</v>
          </cell>
          <cell r="CQ193">
            <v>30</v>
          </cell>
          <cell r="CR193">
            <v>26</v>
          </cell>
          <cell r="CS193">
            <v>0</v>
          </cell>
          <cell r="CT193">
            <v>0</v>
          </cell>
          <cell r="CU193">
            <v>0</v>
          </cell>
          <cell r="CV193">
            <v>0</v>
          </cell>
          <cell r="CW193">
            <v>0</v>
          </cell>
          <cell r="CX193">
            <v>0</v>
          </cell>
          <cell r="CY193">
            <v>0</v>
          </cell>
          <cell r="CZ193">
            <v>0</v>
          </cell>
          <cell r="DA193">
            <v>0</v>
          </cell>
          <cell r="DB193">
            <v>0</v>
          </cell>
          <cell r="DC193">
            <v>43333</v>
          </cell>
          <cell r="DD193">
            <v>2167</v>
          </cell>
          <cell r="DE193">
            <v>0</v>
          </cell>
          <cell r="DF193">
            <v>0</v>
          </cell>
          <cell r="DG193">
            <v>0</v>
          </cell>
          <cell r="DH193">
            <v>0</v>
          </cell>
          <cell r="DI193">
            <v>0</v>
          </cell>
          <cell r="DK193" t="str">
            <v>OK</v>
          </cell>
          <cell r="DL193" t="str">
            <v>OK</v>
          </cell>
          <cell r="DM193" t="str">
            <v>OK</v>
          </cell>
          <cell r="DN193" t="str">
            <v>OK</v>
          </cell>
          <cell r="DO193" t="str">
            <v>OK</v>
          </cell>
          <cell r="DP193" t="str">
            <v>OK</v>
          </cell>
          <cell r="DR193" t="str">
            <v>OK</v>
          </cell>
          <cell r="DS193" t="str">
            <v>OK</v>
          </cell>
          <cell r="DU193" t="str">
            <v>OK</v>
          </cell>
          <cell r="DV193" t="str">
            <v>OK</v>
          </cell>
          <cell r="DW193" t="str">
            <v>OK</v>
          </cell>
          <cell r="DX193" t="str">
            <v>OK</v>
          </cell>
          <cell r="DZ193" t="str">
            <v>OK</v>
          </cell>
          <cell r="EA193" t="str">
            <v>OK</v>
          </cell>
          <cell r="EC193">
            <v>38257</v>
          </cell>
          <cell r="ED193">
            <v>38260</v>
          </cell>
          <cell r="EE193">
            <v>30</v>
          </cell>
          <cell r="EF193">
            <v>4</v>
          </cell>
          <cell r="EG193">
            <v>0</v>
          </cell>
          <cell r="EH193">
            <v>0</v>
          </cell>
          <cell r="EI193">
            <v>0</v>
          </cell>
          <cell r="EJ193">
            <v>0</v>
          </cell>
          <cell r="EK193">
            <v>0</v>
          </cell>
          <cell r="EL193">
            <v>0</v>
          </cell>
          <cell r="EM193">
            <v>0</v>
          </cell>
          <cell r="EN193" t="str">
            <v/>
          </cell>
          <cell r="EO193" t="str">
            <v/>
          </cell>
          <cell r="EP193">
            <v>0</v>
          </cell>
          <cell r="EQ193">
            <v>6667</v>
          </cell>
          <cell r="ER193">
            <v>333</v>
          </cell>
          <cell r="ES193">
            <v>0</v>
          </cell>
          <cell r="ET193">
            <v>0</v>
          </cell>
          <cell r="EU193">
            <v>0</v>
          </cell>
          <cell r="EV193">
            <v>0</v>
          </cell>
          <cell r="EW193">
            <v>0</v>
          </cell>
          <cell r="EX193">
            <v>6667</v>
          </cell>
          <cell r="EY193">
            <v>333</v>
          </cell>
          <cell r="EZ193">
            <v>50000</v>
          </cell>
          <cell r="FA193">
            <v>2500</v>
          </cell>
          <cell r="FB193">
            <v>52500</v>
          </cell>
        </row>
        <row r="194">
          <cell r="A194">
            <v>4818</v>
          </cell>
          <cell r="B194">
            <v>56</v>
          </cell>
          <cell r="C194" t="str">
            <v>F-11</v>
          </cell>
          <cell r="D194">
            <v>53011</v>
          </cell>
          <cell r="E194" t="str">
            <v>フロンティア芝浦</v>
          </cell>
          <cell r="F194">
            <v>0</v>
          </cell>
          <cell r="G194" t="str">
            <v>P35</v>
          </cell>
          <cell r="I194" t="str">
            <v>東京都</v>
          </cell>
          <cell r="J194" t="str">
            <v>都心主要5区</v>
          </cell>
          <cell r="U194" t="str">
            <v>駐車場</v>
          </cell>
          <cell r="V194" t="str">
            <v>Parking</v>
          </cell>
          <cell r="X194">
            <v>0</v>
          </cell>
          <cell r="Y194" t="str">
            <v/>
          </cell>
          <cell r="Z194" t="str">
            <v/>
          </cell>
          <cell r="AA194" t="str">
            <v/>
          </cell>
          <cell r="AB194" t="str">
            <v/>
          </cell>
          <cell r="AC194" t="str">
            <v/>
          </cell>
          <cell r="AD194">
            <v>1</v>
          </cell>
          <cell r="AE194" t="str">
            <v/>
          </cell>
          <cell r="AI194">
            <v>38183</v>
          </cell>
          <cell r="AJ194">
            <v>38929</v>
          </cell>
          <cell r="AK194" t="str">
            <v>㈲味楽園</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CJ194" t="str">
            <v>#711賃料に込み</v>
          </cell>
          <cell r="CL194" t="str">
            <v/>
          </cell>
          <cell r="CM194">
            <v>38257</v>
          </cell>
          <cell r="CN194" t="str">
            <v>有</v>
          </cell>
          <cell r="CO194">
            <v>38231</v>
          </cell>
          <cell r="CP194">
            <v>38256</v>
          </cell>
          <cell r="CQ194">
            <v>30</v>
          </cell>
          <cell r="CR194">
            <v>26</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K194" t="str">
            <v>OK</v>
          </cell>
          <cell r="DL194" t="str">
            <v>OK</v>
          </cell>
          <cell r="DM194" t="str">
            <v>OK</v>
          </cell>
          <cell r="DN194" t="str">
            <v>OK</v>
          </cell>
          <cell r="DO194" t="str">
            <v>OK</v>
          </cell>
          <cell r="DP194" t="str">
            <v>OK</v>
          </cell>
          <cell r="DR194" t="str">
            <v>OK</v>
          </cell>
          <cell r="DS194" t="str">
            <v>OK</v>
          </cell>
          <cell r="DU194" t="str">
            <v>OK</v>
          </cell>
          <cell r="DV194" t="str">
            <v>OK</v>
          </cell>
          <cell r="DW194" t="str">
            <v>OK</v>
          </cell>
          <cell r="DX194" t="str">
            <v>OK</v>
          </cell>
          <cell r="DZ194" t="str">
            <v>OK</v>
          </cell>
          <cell r="EA194" t="str">
            <v>OK</v>
          </cell>
          <cell r="EC194">
            <v>38257</v>
          </cell>
          <cell r="ED194">
            <v>38260</v>
          </cell>
          <cell r="EE194">
            <v>30</v>
          </cell>
          <cell r="EF194">
            <v>4</v>
          </cell>
          <cell r="EG194">
            <v>0</v>
          </cell>
          <cell r="EH194">
            <v>0</v>
          </cell>
          <cell r="EI194">
            <v>0</v>
          </cell>
          <cell r="EJ194">
            <v>0</v>
          </cell>
          <cell r="EK194">
            <v>0</v>
          </cell>
          <cell r="EL194">
            <v>0</v>
          </cell>
          <cell r="EM194">
            <v>0</v>
          </cell>
          <cell r="EN194" t="str">
            <v/>
          </cell>
          <cell r="EO194" t="str">
            <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row>
        <row r="195">
          <cell r="A195">
            <v>4819</v>
          </cell>
          <cell r="B195">
            <v>56</v>
          </cell>
          <cell r="C195" t="str">
            <v>F-11</v>
          </cell>
          <cell r="D195">
            <v>53011</v>
          </cell>
          <cell r="E195" t="str">
            <v>フロンティア芝浦</v>
          </cell>
          <cell r="F195">
            <v>0</v>
          </cell>
          <cell r="G195" t="str">
            <v>P36</v>
          </cell>
          <cell r="I195" t="str">
            <v>東京都</v>
          </cell>
          <cell r="J195" t="str">
            <v>都心主要5区</v>
          </cell>
          <cell r="U195" t="str">
            <v>駐車場</v>
          </cell>
          <cell r="V195" t="str">
            <v>Parking</v>
          </cell>
          <cell r="X195">
            <v>0</v>
          </cell>
          <cell r="Y195" t="str">
            <v/>
          </cell>
          <cell r="Z195" t="str">
            <v/>
          </cell>
          <cell r="AA195" t="str">
            <v/>
          </cell>
          <cell r="AB195" t="str">
            <v/>
          </cell>
          <cell r="AC195" t="str">
            <v/>
          </cell>
          <cell r="AD195">
            <v>1</v>
          </cell>
          <cell r="AE195" t="str">
            <v/>
          </cell>
          <cell r="AG195">
            <v>38135</v>
          </cell>
          <cell r="AI195">
            <v>38135</v>
          </cell>
          <cell r="AJ195">
            <v>38868</v>
          </cell>
          <cell r="AK195" t="str">
            <v>中村　富士雄</v>
          </cell>
          <cell r="AX195">
            <v>50000</v>
          </cell>
          <cell r="AY195">
            <v>2500</v>
          </cell>
          <cell r="BF195">
            <v>0</v>
          </cell>
          <cell r="BG195">
            <v>0</v>
          </cell>
          <cell r="BH195">
            <v>0</v>
          </cell>
          <cell r="BI195">
            <v>0</v>
          </cell>
          <cell r="BJ195">
            <v>0</v>
          </cell>
          <cell r="BK195">
            <v>0</v>
          </cell>
          <cell r="BL195">
            <v>0</v>
          </cell>
          <cell r="BM195">
            <v>0</v>
          </cell>
          <cell r="BN195">
            <v>0</v>
          </cell>
          <cell r="BO195">
            <v>0</v>
          </cell>
          <cell r="BP195">
            <v>50000</v>
          </cell>
          <cell r="BQ195">
            <v>2500</v>
          </cell>
          <cell r="BR195">
            <v>0</v>
          </cell>
          <cell r="BS195">
            <v>0</v>
          </cell>
          <cell r="BT195">
            <v>0</v>
          </cell>
          <cell r="BU195">
            <v>0</v>
          </cell>
          <cell r="BV195">
            <v>0</v>
          </cell>
          <cell r="CJ195" t="str">
            <v>#1008
10/26解約予定</v>
          </cell>
          <cell r="CL195" t="str">
            <v/>
          </cell>
          <cell r="CM195">
            <v>38257</v>
          </cell>
          <cell r="CN195" t="str">
            <v>有</v>
          </cell>
          <cell r="CO195">
            <v>38231</v>
          </cell>
          <cell r="CP195">
            <v>38256</v>
          </cell>
          <cell r="CQ195">
            <v>30</v>
          </cell>
          <cell r="CR195">
            <v>26</v>
          </cell>
          <cell r="CS195">
            <v>0</v>
          </cell>
          <cell r="CT195">
            <v>0</v>
          </cell>
          <cell r="CU195">
            <v>0</v>
          </cell>
          <cell r="CV195">
            <v>0</v>
          </cell>
          <cell r="CW195">
            <v>0</v>
          </cell>
          <cell r="CX195">
            <v>0</v>
          </cell>
          <cell r="CY195">
            <v>0</v>
          </cell>
          <cell r="CZ195">
            <v>0</v>
          </cell>
          <cell r="DA195">
            <v>0</v>
          </cell>
          <cell r="DB195">
            <v>0</v>
          </cell>
          <cell r="DC195">
            <v>43333</v>
          </cell>
          <cell r="DD195">
            <v>2167</v>
          </cell>
          <cell r="DE195">
            <v>0</v>
          </cell>
          <cell r="DF195">
            <v>0</v>
          </cell>
          <cell r="DG195">
            <v>0</v>
          </cell>
          <cell r="DH195">
            <v>0</v>
          </cell>
          <cell r="DI195">
            <v>0</v>
          </cell>
          <cell r="DK195" t="str">
            <v>OK</v>
          </cell>
          <cell r="DL195" t="str">
            <v>OK</v>
          </cell>
          <cell r="DM195" t="str">
            <v>OK</v>
          </cell>
          <cell r="DN195" t="str">
            <v>OK</v>
          </cell>
          <cell r="DO195" t="str">
            <v>OK</v>
          </cell>
          <cell r="DP195" t="str">
            <v>OK</v>
          </cell>
          <cell r="DR195" t="str">
            <v>OK</v>
          </cell>
          <cell r="DS195" t="str">
            <v>OK</v>
          </cell>
          <cell r="DU195" t="str">
            <v>OK</v>
          </cell>
          <cell r="DV195" t="str">
            <v>OK</v>
          </cell>
          <cell r="DW195" t="str">
            <v>OK</v>
          </cell>
          <cell r="DX195" t="str">
            <v>OK</v>
          </cell>
          <cell r="DZ195" t="str">
            <v>OK</v>
          </cell>
          <cell r="EA195" t="str">
            <v>OK</v>
          </cell>
          <cell r="EC195">
            <v>38257</v>
          </cell>
          <cell r="ED195">
            <v>38260</v>
          </cell>
          <cell r="EE195">
            <v>30</v>
          </cell>
          <cell r="EF195">
            <v>4</v>
          </cell>
          <cell r="EG195">
            <v>0</v>
          </cell>
          <cell r="EH195">
            <v>0</v>
          </cell>
          <cell r="EI195">
            <v>0</v>
          </cell>
          <cell r="EJ195">
            <v>0</v>
          </cell>
          <cell r="EK195">
            <v>0</v>
          </cell>
          <cell r="EL195">
            <v>0</v>
          </cell>
          <cell r="EM195">
            <v>0</v>
          </cell>
          <cell r="EN195" t="str">
            <v/>
          </cell>
          <cell r="EO195" t="str">
            <v/>
          </cell>
          <cell r="EP195">
            <v>0</v>
          </cell>
          <cell r="EQ195">
            <v>6667</v>
          </cell>
          <cell r="ER195">
            <v>333</v>
          </cell>
          <cell r="ES195">
            <v>0</v>
          </cell>
          <cell r="ET195">
            <v>0</v>
          </cell>
          <cell r="EU195">
            <v>0</v>
          </cell>
          <cell r="EV195">
            <v>0</v>
          </cell>
          <cell r="EW195">
            <v>0</v>
          </cell>
          <cell r="EX195">
            <v>6667</v>
          </cell>
          <cell r="EY195">
            <v>333</v>
          </cell>
          <cell r="EZ195">
            <v>50000</v>
          </cell>
          <cell r="FA195">
            <v>2500</v>
          </cell>
          <cell r="FB195">
            <v>52500</v>
          </cell>
        </row>
        <row r="196">
          <cell r="A196">
            <v>4820</v>
          </cell>
          <cell r="B196">
            <v>56</v>
          </cell>
          <cell r="C196" t="str">
            <v>F-11</v>
          </cell>
          <cell r="D196">
            <v>53011</v>
          </cell>
          <cell r="E196" t="str">
            <v>フロンティア芝浦</v>
          </cell>
          <cell r="F196">
            <v>0</v>
          </cell>
          <cell r="G196" t="str">
            <v>P37</v>
          </cell>
          <cell r="I196" t="str">
            <v>東京都</v>
          </cell>
          <cell r="J196" t="str">
            <v>都心主要5区</v>
          </cell>
          <cell r="U196" t="str">
            <v>駐車場</v>
          </cell>
          <cell r="V196" t="str">
            <v>Parking</v>
          </cell>
          <cell r="X196">
            <v>0</v>
          </cell>
          <cell r="Y196" t="str">
            <v/>
          </cell>
          <cell r="Z196" t="str">
            <v/>
          </cell>
          <cell r="AA196" t="str">
            <v/>
          </cell>
          <cell r="AB196" t="str">
            <v/>
          </cell>
          <cell r="AC196" t="str">
            <v/>
          </cell>
          <cell r="AD196">
            <v>1</v>
          </cell>
          <cell r="AE196" t="str">
            <v/>
          </cell>
          <cell r="AG196">
            <v>38137</v>
          </cell>
          <cell r="AI196">
            <v>38137</v>
          </cell>
          <cell r="AJ196">
            <v>38868</v>
          </cell>
          <cell r="AK196" t="str">
            <v>三建塗装工業㈱</v>
          </cell>
          <cell r="AX196">
            <v>50000</v>
          </cell>
          <cell r="AY196">
            <v>2500</v>
          </cell>
          <cell r="BF196">
            <v>0</v>
          </cell>
          <cell r="BG196">
            <v>0</v>
          </cell>
          <cell r="BH196">
            <v>0</v>
          </cell>
          <cell r="BI196">
            <v>0</v>
          </cell>
          <cell r="BJ196">
            <v>0</v>
          </cell>
          <cell r="BK196">
            <v>0</v>
          </cell>
          <cell r="BL196">
            <v>0</v>
          </cell>
          <cell r="BM196">
            <v>0</v>
          </cell>
          <cell r="BN196">
            <v>0</v>
          </cell>
          <cell r="BO196">
            <v>0</v>
          </cell>
          <cell r="BP196">
            <v>50000</v>
          </cell>
          <cell r="BQ196">
            <v>2500</v>
          </cell>
          <cell r="BR196">
            <v>0</v>
          </cell>
          <cell r="BS196">
            <v>0</v>
          </cell>
          <cell r="BT196">
            <v>0</v>
          </cell>
          <cell r="BU196">
            <v>0</v>
          </cell>
          <cell r="BV196">
            <v>0</v>
          </cell>
          <cell r="CJ196" t="str">
            <v>#906</v>
          </cell>
          <cell r="CL196" t="str">
            <v/>
          </cell>
          <cell r="CM196">
            <v>38257</v>
          </cell>
          <cell r="CN196" t="str">
            <v>有</v>
          </cell>
          <cell r="CO196">
            <v>38231</v>
          </cell>
          <cell r="CP196">
            <v>38256</v>
          </cell>
          <cell r="CQ196">
            <v>30</v>
          </cell>
          <cell r="CR196">
            <v>26</v>
          </cell>
          <cell r="CS196">
            <v>0</v>
          </cell>
          <cell r="CT196">
            <v>0</v>
          </cell>
          <cell r="CU196">
            <v>0</v>
          </cell>
          <cell r="CV196">
            <v>0</v>
          </cell>
          <cell r="CW196">
            <v>0</v>
          </cell>
          <cell r="CX196">
            <v>0</v>
          </cell>
          <cell r="CY196">
            <v>0</v>
          </cell>
          <cell r="CZ196">
            <v>0</v>
          </cell>
          <cell r="DA196">
            <v>0</v>
          </cell>
          <cell r="DB196">
            <v>0</v>
          </cell>
          <cell r="DC196">
            <v>43333</v>
          </cell>
          <cell r="DD196">
            <v>2167</v>
          </cell>
          <cell r="DE196">
            <v>0</v>
          </cell>
          <cell r="DF196">
            <v>0</v>
          </cell>
          <cell r="DG196">
            <v>0</v>
          </cell>
          <cell r="DH196">
            <v>0</v>
          </cell>
          <cell r="DI196">
            <v>0</v>
          </cell>
          <cell r="DK196" t="str">
            <v>OK</v>
          </cell>
          <cell r="DL196" t="str">
            <v>OK</v>
          </cell>
          <cell r="DM196" t="str">
            <v>OK</v>
          </cell>
          <cell r="DN196" t="str">
            <v>OK</v>
          </cell>
          <cell r="DO196" t="str">
            <v>OK</v>
          </cell>
          <cell r="DP196" t="str">
            <v>OK</v>
          </cell>
          <cell r="DR196" t="str">
            <v>OK</v>
          </cell>
          <cell r="DS196" t="str">
            <v>OK</v>
          </cell>
          <cell r="DU196" t="str">
            <v>OK</v>
          </cell>
          <cell r="DV196" t="str">
            <v>OK</v>
          </cell>
          <cell r="DW196" t="str">
            <v>OK</v>
          </cell>
          <cell r="DX196" t="str">
            <v>OK</v>
          </cell>
          <cell r="DZ196" t="str">
            <v>OK</v>
          </cell>
          <cell r="EA196" t="str">
            <v>OK</v>
          </cell>
          <cell r="EC196">
            <v>38257</v>
          </cell>
          <cell r="ED196">
            <v>38260</v>
          </cell>
          <cell r="EE196">
            <v>30</v>
          </cell>
          <cell r="EF196">
            <v>4</v>
          </cell>
          <cell r="EG196">
            <v>0</v>
          </cell>
          <cell r="EH196">
            <v>0</v>
          </cell>
          <cell r="EI196">
            <v>0</v>
          </cell>
          <cell r="EJ196">
            <v>0</v>
          </cell>
          <cell r="EK196">
            <v>0</v>
          </cell>
          <cell r="EL196">
            <v>0</v>
          </cell>
          <cell r="EM196">
            <v>0</v>
          </cell>
          <cell r="EN196" t="str">
            <v/>
          </cell>
          <cell r="EO196" t="str">
            <v/>
          </cell>
          <cell r="EP196">
            <v>0</v>
          </cell>
          <cell r="EQ196">
            <v>6667</v>
          </cell>
          <cell r="ER196">
            <v>333</v>
          </cell>
          <cell r="ES196">
            <v>0</v>
          </cell>
          <cell r="ET196">
            <v>0</v>
          </cell>
          <cell r="EU196">
            <v>0</v>
          </cell>
          <cell r="EV196">
            <v>0</v>
          </cell>
          <cell r="EW196">
            <v>0</v>
          </cell>
          <cell r="EX196">
            <v>6667</v>
          </cell>
          <cell r="EY196">
            <v>333</v>
          </cell>
          <cell r="EZ196">
            <v>50000</v>
          </cell>
          <cell r="FA196">
            <v>2500</v>
          </cell>
          <cell r="FB196">
            <v>52500</v>
          </cell>
        </row>
        <row r="197">
          <cell r="A197">
            <v>4821</v>
          </cell>
          <cell r="B197">
            <v>56</v>
          </cell>
          <cell r="C197" t="str">
            <v>F-11</v>
          </cell>
          <cell r="D197">
            <v>53011</v>
          </cell>
          <cell r="E197" t="str">
            <v>フロンティア芝浦</v>
          </cell>
          <cell r="F197">
            <v>0</v>
          </cell>
          <cell r="G197" t="str">
            <v>P38</v>
          </cell>
          <cell r="I197" t="str">
            <v>東京都</v>
          </cell>
          <cell r="J197" t="str">
            <v>都心主要5区</v>
          </cell>
          <cell r="U197" t="str">
            <v>駐車場</v>
          </cell>
          <cell r="V197" t="str">
            <v>Parking</v>
          </cell>
          <cell r="X197">
            <v>0</v>
          </cell>
          <cell r="Y197" t="str">
            <v/>
          </cell>
          <cell r="Z197" t="str">
            <v/>
          </cell>
          <cell r="AA197" t="str">
            <v/>
          </cell>
          <cell r="AB197" t="str">
            <v/>
          </cell>
          <cell r="AC197" t="str">
            <v/>
          </cell>
          <cell r="AD197">
            <v>1</v>
          </cell>
          <cell r="AE197" t="str">
            <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CL197" t="str">
            <v/>
          </cell>
          <cell r="CM197">
            <v>38257</v>
          </cell>
          <cell r="CN197" t="str">
            <v>有</v>
          </cell>
          <cell r="CO197">
            <v>38231</v>
          </cell>
          <cell r="CP197">
            <v>38256</v>
          </cell>
          <cell r="CQ197">
            <v>30</v>
          </cell>
          <cell r="CR197">
            <v>26</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K197" t="str">
            <v>OK</v>
          </cell>
          <cell r="DL197" t="str">
            <v>OK</v>
          </cell>
          <cell r="DM197" t="str">
            <v>OK</v>
          </cell>
          <cell r="DN197" t="str">
            <v>OK</v>
          </cell>
          <cell r="DO197" t="str">
            <v>OK</v>
          </cell>
          <cell r="DP197" t="str">
            <v>OK</v>
          </cell>
          <cell r="DR197" t="str">
            <v>OK</v>
          </cell>
          <cell r="DS197" t="str">
            <v>OK</v>
          </cell>
          <cell r="DU197" t="str">
            <v>OK</v>
          </cell>
          <cell r="DV197" t="str">
            <v>OK</v>
          </cell>
          <cell r="DW197" t="str">
            <v>OK</v>
          </cell>
          <cell r="DX197" t="str">
            <v>OK</v>
          </cell>
          <cell r="DZ197" t="str">
            <v>OK</v>
          </cell>
          <cell r="EA197" t="str">
            <v>OK</v>
          </cell>
          <cell r="EC197">
            <v>38257</v>
          </cell>
          <cell r="ED197">
            <v>38260</v>
          </cell>
          <cell r="EE197">
            <v>30</v>
          </cell>
          <cell r="EF197">
            <v>4</v>
          </cell>
          <cell r="EG197">
            <v>0</v>
          </cell>
          <cell r="EH197">
            <v>0</v>
          </cell>
          <cell r="EI197">
            <v>0</v>
          </cell>
          <cell r="EJ197">
            <v>0</v>
          </cell>
          <cell r="EK197">
            <v>0</v>
          </cell>
          <cell r="EL197">
            <v>0</v>
          </cell>
          <cell r="EM197">
            <v>0</v>
          </cell>
          <cell r="EN197" t="str">
            <v/>
          </cell>
          <cell r="EO197" t="str">
            <v/>
          </cell>
          <cell r="EP197">
            <v>0</v>
          </cell>
          <cell r="EQ197">
            <v>0</v>
          </cell>
          <cell r="ER197">
            <v>0</v>
          </cell>
          <cell r="ES197">
            <v>0</v>
          </cell>
          <cell r="ET197">
            <v>0</v>
          </cell>
          <cell r="EU197">
            <v>0</v>
          </cell>
          <cell r="EV197">
            <v>0</v>
          </cell>
          <cell r="EW197">
            <v>0</v>
          </cell>
          <cell r="EX197">
            <v>0</v>
          </cell>
          <cell r="EY197">
            <v>0</v>
          </cell>
          <cell r="EZ197">
            <v>0</v>
          </cell>
          <cell r="FA197">
            <v>0</v>
          </cell>
          <cell r="FB197">
            <v>0</v>
          </cell>
        </row>
        <row r="198">
          <cell r="A198">
            <v>4822</v>
          </cell>
          <cell r="B198">
            <v>56</v>
          </cell>
          <cell r="C198" t="str">
            <v>F-11</v>
          </cell>
          <cell r="D198">
            <v>53011</v>
          </cell>
          <cell r="E198" t="str">
            <v>フロンティア芝浦</v>
          </cell>
          <cell r="F198">
            <v>0</v>
          </cell>
          <cell r="G198" t="str">
            <v>P39</v>
          </cell>
          <cell r="I198" t="str">
            <v>東京都</v>
          </cell>
          <cell r="J198" t="str">
            <v>都心主要5区</v>
          </cell>
          <cell r="U198" t="str">
            <v>駐車場</v>
          </cell>
          <cell r="V198" t="str">
            <v>Parking</v>
          </cell>
          <cell r="X198">
            <v>0</v>
          </cell>
          <cell r="Y198" t="str">
            <v/>
          </cell>
          <cell r="Z198" t="str">
            <v/>
          </cell>
          <cell r="AA198" t="str">
            <v/>
          </cell>
          <cell r="AB198" t="str">
            <v/>
          </cell>
          <cell r="AC198" t="str">
            <v/>
          </cell>
          <cell r="AD198">
            <v>1</v>
          </cell>
          <cell r="AE198" t="str">
            <v/>
          </cell>
          <cell r="AG198">
            <v>37528</v>
          </cell>
          <cell r="AI198">
            <v>37956</v>
          </cell>
          <cell r="AJ198">
            <v>38686</v>
          </cell>
          <cell r="AK198" t="str">
            <v>横山　貴之</v>
          </cell>
          <cell r="AX198">
            <v>50000</v>
          </cell>
          <cell r="AY198">
            <v>2500</v>
          </cell>
          <cell r="BF198">
            <v>0</v>
          </cell>
          <cell r="BG198">
            <v>0</v>
          </cell>
          <cell r="BH198">
            <v>0</v>
          </cell>
          <cell r="BI198">
            <v>0</v>
          </cell>
          <cell r="BJ198">
            <v>0</v>
          </cell>
          <cell r="BK198">
            <v>0</v>
          </cell>
          <cell r="BL198">
            <v>0</v>
          </cell>
          <cell r="BM198">
            <v>0</v>
          </cell>
          <cell r="BN198">
            <v>0</v>
          </cell>
          <cell r="BO198">
            <v>0</v>
          </cell>
          <cell r="BP198">
            <v>50000</v>
          </cell>
          <cell r="BQ198">
            <v>2500</v>
          </cell>
          <cell r="BR198">
            <v>0</v>
          </cell>
          <cell r="BS198">
            <v>0</v>
          </cell>
          <cell r="BT198">
            <v>0</v>
          </cell>
          <cell r="BU198">
            <v>0</v>
          </cell>
          <cell r="BV198">
            <v>0</v>
          </cell>
          <cell r="CJ198" t="str">
            <v>#1010</v>
          </cell>
          <cell r="CL198" t="str">
            <v/>
          </cell>
          <cell r="CM198">
            <v>38257</v>
          </cell>
          <cell r="CN198" t="str">
            <v>有</v>
          </cell>
          <cell r="CO198">
            <v>38231</v>
          </cell>
          <cell r="CP198">
            <v>38256</v>
          </cell>
          <cell r="CQ198">
            <v>30</v>
          </cell>
          <cell r="CR198">
            <v>26</v>
          </cell>
          <cell r="CS198">
            <v>0</v>
          </cell>
          <cell r="CT198">
            <v>0</v>
          </cell>
          <cell r="CU198">
            <v>0</v>
          </cell>
          <cell r="CV198">
            <v>0</v>
          </cell>
          <cell r="CW198">
            <v>0</v>
          </cell>
          <cell r="CX198">
            <v>0</v>
          </cell>
          <cell r="CY198">
            <v>0</v>
          </cell>
          <cell r="CZ198">
            <v>0</v>
          </cell>
          <cell r="DA198">
            <v>0</v>
          </cell>
          <cell r="DB198">
            <v>0</v>
          </cell>
          <cell r="DC198">
            <v>43333</v>
          </cell>
          <cell r="DD198">
            <v>2167</v>
          </cell>
          <cell r="DE198">
            <v>0</v>
          </cell>
          <cell r="DF198">
            <v>0</v>
          </cell>
          <cell r="DG198">
            <v>0</v>
          </cell>
          <cell r="DH198">
            <v>0</v>
          </cell>
          <cell r="DI198">
            <v>0</v>
          </cell>
          <cell r="DK198" t="str">
            <v>OK</v>
          </cell>
          <cell r="DL198" t="str">
            <v>OK</v>
          </cell>
          <cell r="DM198" t="str">
            <v>OK</v>
          </cell>
          <cell r="DN198" t="str">
            <v>OK</v>
          </cell>
          <cell r="DO198" t="str">
            <v>OK</v>
          </cell>
          <cell r="DP198" t="str">
            <v>OK</v>
          </cell>
          <cell r="DR198" t="str">
            <v>OK</v>
          </cell>
          <cell r="DS198" t="str">
            <v>OK</v>
          </cell>
          <cell r="DU198" t="str">
            <v>OK</v>
          </cell>
          <cell r="DV198" t="str">
            <v>OK</v>
          </cell>
          <cell r="DW198" t="str">
            <v>OK</v>
          </cell>
          <cell r="DX198" t="str">
            <v>OK</v>
          </cell>
          <cell r="DZ198" t="str">
            <v>OK</v>
          </cell>
          <cell r="EA198" t="str">
            <v>OK</v>
          </cell>
          <cell r="EC198">
            <v>38257</v>
          </cell>
          <cell r="ED198">
            <v>38260</v>
          </cell>
          <cell r="EE198">
            <v>30</v>
          </cell>
          <cell r="EF198">
            <v>4</v>
          </cell>
          <cell r="EG198">
            <v>0</v>
          </cell>
          <cell r="EH198">
            <v>0</v>
          </cell>
          <cell r="EI198">
            <v>0</v>
          </cell>
          <cell r="EJ198">
            <v>0</v>
          </cell>
          <cell r="EK198">
            <v>0</v>
          </cell>
          <cell r="EL198">
            <v>0</v>
          </cell>
          <cell r="EM198">
            <v>0</v>
          </cell>
          <cell r="EN198" t="str">
            <v/>
          </cell>
          <cell r="EO198" t="str">
            <v/>
          </cell>
          <cell r="EP198">
            <v>0</v>
          </cell>
          <cell r="EQ198">
            <v>6667</v>
          </cell>
          <cell r="ER198">
            <v>333</v>
          </cell>
          <cell r="ES198">
            <v>0</v>
          </cell>
          <cell r="ET198">
            <v>0</v>
          </cell>
          <cell r="EU198">
            <v>0</v>
          </cell>
          <cell r="EV198">
            <v>0</v>
          </cell>
          <cell r="EW198">
            <v>0</v>
          </cell>
          <cell r="EX198">
            <v>6667</v>
          </cell>
          <cell r="EY198">
            <v>333</v>
          </cell>
          <cell r="EZ198">
            <v>50000</v>
          </cell>
          <cell r="FA198">
            <v>2500</v>
          </cell>
          <cell r="FB198">
            <v>52500</v>
          </cell>
        </row>
        <row r="199">
          <cell r="A199">
            <v>4823</v>
          </cell>
          <cell r="B199">
            <v>56</v>
          </cell>
          <cell r="C199" t="str">
            <v>F-11</v>
          </cell>
          <cell r="D199">
            <v>53011</v>
          </cell>
          <cell r="E199" t="str">
            <v>フロンティア芝浦</v>
          </cell>
          <cell r="F199">
            <v>0</v>
          </cell>
          <cell r="G199" t="str">
            <v>P40</v>
          </cell>
          <cell r="I199" t="str">
            <v>東京都</v>
          </cell>
          <cell r="J199" t="str">
            <v>都心主要5区</v>
          </cell>
          <cell r="U199" t="str">
            <v>駐車場</v>
          </cell>
          <cell r="V199" t="str">
            <v>Parking</v>
          </cell>
          <cell r="X199">
            <v>0</v>
          </cell>
          <cell r="Y199" t="str">
            <v/>
          </cell>
          <cell r="Z199" t="str">
            <v/>
          </cell>
          <cell r="AA199" t="str">
            <v/>
          </cell>
          <cell r="AB199" t="str">
            <v/>
          </cell>
          <cell r="AC199" t="str">
            <v/>
          </cell>
          <cell r="AD199">
            <v>1</v>
          </cell>
          <cell r="AE199" t="str">
            <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CL199" t="str">
            <v/>
          </cell>
          <cell r="CM199">
            <v>38257</v>
          </cell>
          <cell r="CN199" t="str">
            <v>有</v>
          </cell>
          <cell r="CO199">
            <v>38231</v>
          </cell>
          <cell r="CP199">
            <v>38256</v>
          </cell>
          <cell r="CQ199">
            <v>30</v>
          </cell>
          <cell r="CR199">
            <v>26</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K199" t="str">
            <v>OK</v>
          </cell>
          <cell r="DL199" t="str">
            <v>OK</v>
          </cell>
          <cell r="DM199" t="str">
            <v>OK</v>
          </cell>
          <cell r="DN199" t="str">
            <v>OK</v>
          </cell>
          <cell r="DO199" t="str">
            <v>OK</v>
          </cell>
          <cell r="DP199" t="str">
            <v>OK</v>
          </cell>
          <cell r="DR199" t="str">
            <v>OK</v>
          </cell>
          <cell r="DS199" t="str">
            <v>OK</v>
          </cell>
          <cell r="DU199" t="str">
            <v>OK</v>
          </cell>
          <cell r="DV199" t="str">
            <v>OK</v>
          </cell>
          <cell r="DW199" t="str">
            <v>OK</v>
          </cell>
          <cell r="DX199" t="str">
            <v>OK</v>
          </cell>
          <cell r="DZ199" t="str">
            <v>OK</v>
          </cell>
          <cell r="EA199" t="str">
            <v>OK</v>
          </cell>
          <cell r="EC199">
            <v>38257</v>
          </cell>
          <cell r="ED199">
            <v>38260</v>
          </cell>
          <cell r="EE199">
            <v>30</v>
          </cell>
          <cell r="EF199">
            <v>4</v>
          </cell>
          <cell r="EG199">
            <v>0</v>
          </cell>
          <cell r="EH199">
            <v>0</v>
          </cell>
          <cell r="EI199">
            <v>0</v>
          </cell>
          <cell r="EJ199">
            <v>0</v>
          </cell>
          <cell r="EK199">
            <v>0</v>
          </cell>
          <cell r="EL199">
            <v>0</v>
          </cell>
          <cell r="EM199">
            <v>0</v>
          </cell>
          <cell r="EN199" t="str">
            <v/>
          </cell>
          <cell r="EO199" t="str">
            <v/>
          </cell>
          <cell r="EP199">
            <v>0</v>
          </cell>
          <cell r="EQ199">
            <v>0</v>
          </cell>
          <cell r="ER199">
            <v>0</v>
          </cell>
          <cell r="ES199">
            <v>0</v>
          </cell>
          <cell r="ET199">
            <v>0</v>
          </cell>
          <cell r="EU199">
            <v>0</v>
          </cell>
          <cell r="EV199">
            <v>0</v>
          </cell>
          <cell r="EW199">
            <v>0</v>
          </cell>
          <cell r="EX199">
            <v>0</v>
          </cell>
          <cell r="EY199">
            <v>0</v>
          </cell>
          <cell r="EZ199">
            <v>0</v>
          </cell>
          <cell r="FA199">
            <v>0</v>
          </cell>
          <cell r="FB199">
            <v>0</v>
          </cell>
        </row>
        <row r="200">
          <cell r="A200">
            <v>4824</v>
          </cell>
          <cell r="B200">
            <v>56</v>
          </cell>
          <cell r="C200" t="str">
            <v>F-11</v>
          </cell>
          <cell r="D200">
            <v>53011</v>
          </cell>
          <cell r="E200" t="str">
            <v>フロンティア芝浦</v>
          </cell>
          <cell r="F200">
            <v>0</v>
          </cell>
          <cell r="G200" t="str">
            <v>P41</v>
          </cell>
          <cell r="I200" t="str">
            <v>東京都</v>
          </cell>
          <cell r="J200" t="str">
            <v>都心主要5区</v>
          </cell>
          <cell r="U200" t="str">
            <v>駐車場</v>
          </cell>
          <cell r="V200" t="str">
            <v>Parking</v>
          </cell>
          <cell r="X200">
            <v>0</v>
          </cell>
          <cell r="Y200" t="str">
            <v/>
          </cell>
          <cell r="Z200" t="str">
            <v/>
          </cell>
          <cell r="AA200" t="str">
            <v/>
          </cell>
          <cell r="AB200" t="str">
            <v/>
          </cell>
          <cell r="AC200" t="str">
            <v/>
          </cell>
          <cell r="AD200">
            <v>1</v>
          </cell>
          <cell r="AE200" t="str">
            <v/>
          </cell>
          <cell r="AG200">
            <v>38169</v>
          </cell>
          <cell r="AI200">
            <v>38169</v>
          </cell>
          <cell r="AJ200">
            <v>38898</v>
          </cell>
          <cell r="AK200" t="str">
            <v>橋本　康史</v>
          </cell>
          <cell r="AX200">
            <v>50000</v>
          </cell>
          <cell r="AY200">
            <v>2500</v>
          </cell>
          <cell r="BF200">
            <v>0</v>
          </cell>
          <cell r="BG200">
            <v>0</v>
          </cell>
          <cell r="BH200">
            <v>0</v>
          </cell>
          <cell r="BI200">
            <v>0</v>
          </cell>
          <cell r="BJ200">
            <v>0</v>
          </cell>
          <cell r="BK200">
            <v>0</v>
          </cell>
          <cell r="BL200">
            <v>0</v>
          </cell>
          <cell r="BM200">
            <v>0</v>
          </cell>
          <cell r="BN200">
            <v>0</v>
          </cell>
          <cell r="BO200">
            <v>0</v>
          </cell>
          <cell r="BP200">
            <v>50000</v>
          </cell>
          <cell r="BQ200">
            <v>2500</v>
          </cell>
          <cell r="BR200">
            <v>0</v>
          </cell>
          <cell r="BS200">
            <v>0</v>
          </cell>
          <cell r="BT200">
            <v>0</v>
          </cell>
          <cell r="BU200">
            <v>0</v>
          </cell>
          <cell r="BV200">
            <v>0</v>
          </cell>
          <cell r="CJ200" t="str">
            <v>#1111（清水建設社宅）</v>
          </cell>
          <cell r="CL200" t="str">
            <v/>
          </cell>
          <cell r="CM200">
            <v>38257</v>
          </cell>
          <cell r="CN200" t="str">
            <v>有</v>
          </cell>
          <cell r="CO200">
            <v>38231</v>
          </cell>
          <cell r="CP200">
            <v>38256</v>
          </cell>
          <cell r="CQ200">
            <v>30</v>
          </cell>
          <cell r="CR200">
            <v>26</v>
          </cell>
          <cell r="CS200">
            <v>0</v>
          </cell>
          <cell r="CT200">
            <v>0</v>
          </cell>
          <cell r="CU200">
            <v>0</v>
          </cell>
          <cell r="CV200">
            <v>0</v>
          </cell>
          <cell r="CW200">
            <v>0</v>
          </cell>
          <cell r="CX200">
            <v>0</v>
          </cell>
          <cell r="CY200">
            <v>0</v>
          </cell>
          <cell r="CZ200">
            <v>0</v>
          </cell>
          <cell r="DA200">
            <v>0</v>
          </cell>
          <cell r="DB200">
            <v>0</v>
          </cell>
          <cell r="DC200">
            <v>43333</v>
          </cell>
          <cell r="DD200">
            <v>2167</v>
          </cell>
          <cell r="DE200">
            <v>0</v>
          </cell>
          <cell r="DF200">
            <v>0</v>
          </cell>
          <cell r="DG200">
            <v>0</v>
          </cell>
          <cell r="DH200">
            <v>0</v>
          </cell>
          <cell r="DI200">
            <v>0</v>
          </cell>
          <cell r="DK200" t="str">
            <v>OK</v>
          </cell>
          <cell r="DL200" t="str">
            <v>OK</v>
          </cell>
          <cell r="DM200" t="str">
            <v>OK</v>
          </cell>
          <cell r="DN200" t="str">
            <v>OK</v>
          </cell>
          <cell r="DO200" t="str">
            <v>OK</v>
          </cell>
          <cell r="DP200" t="str">
            <v>OK</v>
          </cell>
          <cell r="DR200" t="str">
            <v>OK</v>
          </cell>
          <cell r="DS200" t="str">
            <v>OK</v>
          </cell>
          <cell r="DU200" t="str">
            <v>OK</v>
          </cell>
          <cell r="DV200" t="str">
            <v>OK</v>
          </cell>
          <cell r="DW200" t="str">
            <v>OK</v>
          </cell>
          <cell r="DX200" t="str">
            <v>OK</v>
          </cell>
          <cell r="DZ200" t="str">
            <v>OK</v>
          </cell>
          <cell r="EA200" t="str">
            <v>OK</v>
          </cell>
          <cell r="EC200">
            <v>38257</v>
          </cell>
          <cell r="ED200">
            <v>38260</v>
          </cell>
          <cell r="EE200">
            <v>30</v>
          </cell>
          <cell r="EF200">
            <v>4</v>
          </cell>
          <cell r="EG200">
            <v>0</v>
          </cell>
          <cell r="EH200">
            <v>0</v>
          </cell>
          <cell r="EI200">
            <v>0</v>
          </cell>
          <cell r="EJ200">
            <v>0</v>
          </cell>
          <cell r="EK200">
            <v>0</v>
          </cell>
          <cell r="EL200">
            <v>0</v>
          </cell>
          <cell r="EM200">
            <v>0</v>
          </cell>
          <cell r="EN200" t="str">
            <v/>
          </cell>
          <cell r="EO200" t="str">
            <v/>
          </cell>
          <cell r="EP200">
            <v>0</v>
          </cell>
          <cell r="EQ200">
            <v>6667</v>
          </cell>
          <cell r="ER200">
            <v>333</v>
          </cell>
          <cell r="ES200">
            <v>0</v>
          </cell>
          <cell r="ET200">
            <v>0</v>
          </cell>
          <cell r="EU200">
            <v>0</v>
          </cell>
          <cell r="EV200">
            <v>0</v>
          </cell>
          <cell r="EW200">
            <v>0</v>
          </cell>
          <cell r="EX200">
            <v>6667</v>
          </cell>
          <cell r="EY200">
            <v>333</v>
          </cell>
          <cell r="EZ200">
            <v>50000</v>
          </cell>
          <cell r="FA200">
            <v>2500</v>
          </cell>
          <cell r="FB200">
            <v>52500</v>
          </cell>
        </row>
        <row r="201">
          <cell r="A201">
            <v>4825</v>
          </cell>
          <cell r="B201">
            <v>56</v>
          </cell>
          <cell r="C201" t="str">
            <v>F-11</v>
          </cell>
          <cell r="D201">
            <v>53011</v>
          </cell>
          <cell r="E201" t="str">
            <v>フロンティア芝浦</v>
          </cell>
          <cell r="F201">
            <v>0</v>
          </cell>
          <cell r="G201" t="str">
            <v>P42</v>
          </cell>
          <cell r="I201" t="str">
            <v>東京都</v>
          </cell>
          <cell r="J201" t="str">
            <v>都心主要5区</v>
          </cell>
          <cell r="U201" t="str">
            <v>駐車場</v>
          </cell>
          <cell r="V201" t="str">
            <v>Parking</v>
          </cell>
          <cell r="X201">
            <v>0</v>
          </cell>
          <cell r="Y201" t="str">
            <v/>
          </cell>
          <cell r="Z201" t="str">
            <v/>
          </cell>
          <cell r="AA201" t="str">
            <v/>
          </cell>
          <cell r="AB201" t="str">
            <v/>
          </cell>
          <cell r="AC201" t="str">
            <v/>
          </cell>
          <cell r="AD201">
            <v>1</v>
          </cell>
          <cell r="AE201" t="str">
            <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CL201" t="str">
            <v/>
          </cell>
          <cell r="CM201">
            <v>38257</v>
          </cell>
          <cell r="CN201" t="str">
            <v>有</v>
          </cell>
          <cell r="CO201">
            <v>38231</v>
          </cell>
          <cell r="CP201">
            <v>38256</v>
          </cell>
          <cell r="CQ201">
            <v>30</v>
          </cell>
          <cell r="CR201">
            <v>26</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K201" t="str">
            <v>OK</v>
          </cell>
          <cell r="DL201" t="str">
            <v>OK</v>
          </cell>
          <cell r="DM201" t="str">
            <v>OK</v>
          </cell>
          <cell r="DN201" t="str">
            <v>OK</v>
          </cell>
          <cell r="DO201" t="str">
            <v>OK</v>
          </cell>
          <cell r="DP201" t="str">
            <v>OK</v>
          </cell>
          <cell r="DR201" t="str">
            <v>OK</v>
          </cell>
          <cell r="DS201" t="str">
            <v>OK</v>
          </cell>
          <cell r="DU201" t="str">
            <v>OK</v>
          </cell>
          <cell r="DV201" t="str">
            <v>OK</v>
          </cell>
          <cell r="DW201" t="str">
            <v>OK</v>
          </cell>
          <cell r="DX201" t="str">
            <v>OK</v>
          </cell>
          <cell r="DZ201" t="str">
            <v>OK</v>
          </cell>
          <cell r="EA201" t="str">
            <v>OK</v>
          </cell>
          <cell r="EC201">
            <v>38257</v>
          </cell>
          <cell r="ED201">
            <v>38260</v>
          </cell>
          <cell r="EE201">
            <v>30</v>
          </cell>
          <cell r="EF201">
            <v>4</v>
          </cell>
          <cell r="EG201">
            <v>0</v>
          </cell>
          <cell r="EH201">
            <v>0</v>
          </cell>
          <cell r="EI201">
            <v>0</v>
          </cell>
          <cell r="EJ201">
            <v>0</v>
          </cell>
          <cell r="EK201">
            <v>0</v>
          </cell>
          <cell r="EL201">
            <v>0</v>
          </cell>
          <cell r="EM201">
            <v>0</v>
          </cell>
          <cell r="EN201" t="str">
            <v/>
          </cell>
          <cell r="EO201" t="str">
            <v/>
          </cell>
          <cell r="EP201">
            <v>0</v>
          </cell>
          <cell r="EQ201">
            <v>0</v>
          </cell>
          <cell r="ER201">
            <v>0</v>
          </cell>
          <cell r="ES201">
            <v>0</v>
          </cell>
          <cell r="ET201">
            <v>0</v>
          </cell>
          <cell r="EU201">
            <v>0</v>
          </cell>
          <cell r="EV201">
            <v>0</v>
          </cell>
          <cell r="EW201">
            <v>0</v>
          </cell>
          <cell r="EX201">
            <v>0</v>
          </cell>
          <cell r="EY201">
            <v>0</v>
          </cell>
          <cell r="EZ201">
            <v>0</v>
          </cell>
          <cell r="FA201">
            <v>0</v>
          </cell>
          <cell r="FB201">
            <v>0</v>
          </cell>
        </row>
        <row r="202">
          <cell r="A202">
            <v>4826</v>
          </cell>
          <cell r="B202">
            <v>56</v>
          </cell>
          <cell r="C202" t="str">
            <v>F-11</v>
          </cell>
          <cell r="D202">
            <v>53011</v>
          </cell>
          <cell r="E202" t="str">
            <v>フロンティア芝浦</v>
          </cell>
          <cell r="F202">
            <v>0</v>
          </cell>
          <cell r="G202" t="str">
            <v>P43</v>
          </cell>
          <cell r="I202" t="str">
            <v>東京都</v>
          </cell>
          <cell r="J202" t="str">
            <v>都心主要5区</v>
          </cell>
          <cell r="U202" t="str">
            <v>駐車場</v>
          </cell>
          <cell r="V202" t="str">
            <v>Parking</v>
          </cell>
          <cell r="X202">
            <v>0</v>
          </cell>
          <cell r="Y202" t="str">
            <v/>
          </cell>
          <cell r="Z202" t="str">
            <v/>
          </cell>
          <cell r="AA202" t="str">
            <v/>
          </cell>
          <cell r="AB202" t="str">
            <v/>
          </cell>
          <cell r="AC202" t="str">
            <v/>
          </cell>
          <cell r="AD202">
            <v>1</v>
          </cell>
          <cell r="AE202" t="str">
            <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CL202" t="str">
            <v/>
          </cell>
          <cell r="CM202">
            <v>38257</v>
          </cell>
          <cell r="CN202" t="str">
            <v>有</v>
          </cell>
          <cell r="CO202">
            <v>38231</v>
          </cell>
          <cell r="CP202">
            <v>38256</v>
          </cell>
          <cell r="CQ202">
            <v>30</v>
          </cell>
          <cell r="CR202">
            <v>26</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K202" t="str">
            <v>OK</v>
          </cell>
          <cell r="DL202" t="str">
            <v>OK</v>
          </cell>
          <cell r="DM202" t="str">
            <v>OK</v>
          </cell>
          <cell r="DN202" t="str">
            <v>OK</v>
          </cell>
          <cell r="DO202" t="str">
            <v>OK</v>
          </cell>
          <cell r="DP202" t="str">
            <v>OK</v>
          </cell>
          <cell r="DR202" t="str">
            <v>OK</v>
          </cell>
          <cell r="DS202" t="str">
            <v>OK</v>
          </cell>
          <cell r="DU202" t="str">
            <v>OK</v>
          </cell>
          <cell r="DV202" t="str">
            <v>OK</v>
          </cell>
          <cell r="DW202" t="str">
            <v>OK</v>
          </cell>
          <cell r="DX202" t="str">
            <v>OK</v>
          </cell>
          <cell r="DZ202" t="str">
            <v>OK</v>
          </cell>
          <cell r="EA202" t="str">
            <v>OK</v>
          </cell>
          <cell r="EC202">
            <v>38257</v>
          </cell>
          <cell r="ED202">
            <v>38260</v>
          </cell>
          <cell r="EE202">
            <v>30</v>
          </cell>
          <cell r="EF202">
            <v>4</v>
          </cell>
          <cell r="EG202">
            <v>0</v>
          </cell>
          <cell r="EH202">
            <v>0</v>
          </cell>
          <cell r="EI202">
            <v>0</v>
          </cell>
          <cell r="EJ202">
            <v>0</v>
          </cell>
          <cell r="EK202">
            <v>0</v>
          </cell>
          <cell r="EL202">
            <v>0</v>
          </cell>
          <cell r="EM202">
            <v>0</v>
          </cell>
          <cell r="EN202" t="str">
            <v/>
          </cell>
          <cell r="EO202" t="str">
            <v/>
          </cell>
          <cell r="EP202">
            <v>0</v>
          </cell>
          <cell r="EQ202">
            <v>0</v>
          </cell>
          <cell r="ER202">
            <v>0</v>
          </cell>
          <cell r="ES202">
            <v>0</v>
          </cell>
          <cell r="ET202">
            <v>0</v>
          </cell>
          <cell r="EU202">
            <v>0</v>
          </cell>
          <cell r="EV202">
            <v>0</v>
          </cell>
          <cell r="EW202">
            <v>0</v>
          </cell>
          <cell r="EX202">
            <v>0</v>
          </cell>
          <cell r="EY202">
            <v>0</v>
          </cell>
          <cell r="EZ202">
            <v>0</v>
          </cell>
          <cell r="FA202">
            <v>0</v>
          </cell>
          <cell r="FB202">
            <v>0</v>
          </cell>
        </row>
        <row r="203">
          <cell r="A203">
            <v>4827</v>
          </cell>
          <cell r="B203">
            <v>56</v>
          </cell>
          <cell r="C203" t="str">
            <v>F-11</v>
          </cell>
          <cell r="D203">
            <v>53011</v>
          </cell>
          <cell r="E203" t="str">
            <v>フロンティア芝浦</v>
          </cell>
          <cell r="F203">
            <v>0</v>
          </cell>
          <cell r="G203" t="str">
            <v>P44</v>
          </cell>
          <cell r="I203" t="str">
            <v>東京都</v>
          </cell>
          <cell r="J203" t="str">
            <v>都心主要5区</v>
          </cell>
          <cell r="U203" t="str">
            <v>駐車場</v>
          </cell>
          <cell r="V203" t="str">
            <v>Parking</v>
          </cell>
          <cell r="X203">
            <v>0</v>
          </cell>
          <cell r="Y203" t="str">
            <v/>
          </cell>
          <cell r="Z203" t="str">
            <v/>
          </cell>
          <cell r="AA203" t="str">
            <v/>
          </cell>
          <cell r="AB203" t="str">
            <v/>
          </cell>
          <cell r="AC203" t="str">
            <v/>
          </cell>
          <cell r="AD203">
            <v>1</v>
          </cell>
          <cell r="AE203" t="str">
            <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CL203" t="str">
            <v/>
          </cell>
          <cell r="CM203">
            <v>38257</v>
          </cell>
          <cell r="CN203" t="str">
            <v>有</v>
          </cell>
          <cell r="CO203">
            <v>38231</v>
          </cell>
          <cell r="CP203">
            <v>38256</v>
          </cell>
          <cell r="CQ203">
            <v>30</v>
          </cell>
          <cell r="CR203">
            <v>26</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K203" t="str">
            <v>OK</v>
          </cell>
          <cell r="DL203" t="str">
            <v>OK</v>
          </cell>
          <cell r="DM203" t="str">
            <v>OK</v>
          </cell>
          <cell r="DN203" t="str">
            <v>OK</v>
          </cell>
          <cell r="DO203" t="str">
            <v>OK</v>
          </cell>
          <cell r="DP203" t="str">
            <v>OK</v>
          </cell>
          <cell r="DR203" t="str">
            <v>OK</v>
          </cell>
          <cell r="DS203" t="str">
            <v>OK</v>
          </cell>
          <cell r="DU203" t="str">
            <v>OK</v>
          </cell>
          <cell r="DV203" t="str">
            <v>OK</v>
          </cell>
          <cell r="DW203" t="str">
            <v>OK</v>
          </cell>
          <cell r="DX203" t="str">
            <v>OK</v>
          </cell>
          <cell r="DZ203" t="str">
            <v>OK</v>
          </cell>
          <cell r="EA203" t="str">
            <v>OK</v>
          </cell>
          <cell r="EC203">
            <v>38257</v>
          </cell>
          <cell r="ED203">
            <v>38260</v>
          </cell>
          <cell r="EE203">
            <v>30</v>
          </cell>
          <cell r="EF203">
            <v>4</v>
          </cell>
          <cell r="EG203">
            <v>0</v>
          </cell>
          <cell r="EH203">
            <v>0</v>
          </cell>
          <cell r="EI203">
            <v>0</v>
          </cell>
          <cell r="EJ203">
            <v>0</v>
          </cell>
          <cell r="EK203">
            <v>0</v>
          </cell>
          <cell r="EL203">
            <v>0</v>
          </cell>
          <cell r="EM203">
            <v>0</v>
          </cell>
          <cell r="EN203" t="str">
            <v/>
          </cell>
          <cell r="EO203" t="str">
            <v/>
          </cell>
          <cell r="EP203">
            <v>0</v>
          </cell>
          <cell r="EQ203">
            <v>0</v>
          </cell>
          <cell r="ER203">
            <v>0</v>
          </cell>
          <cell r="ES203">
            <v>0</v>
          </cell>
          <cell r="ET203">
            <v>0</v>
          </cell>
          <cell r="EU203">
            <v>0</v>
          </cell>
          <cell r="EV203">
            <v>0</v>
          </cell>
          <cell r="EW203">
            <v>0</v>
          </cell>
          <cell r="EX203">
            <v>0</v>
          </cell>
          <cell r="EY203">
            <v>0</v>
          </cell>
          <cell r="EZ203">
            <v>0</v>
          </cell>
          <cell r="FA203">
            <v>0</v>
          </cell>
          <cell r="FB203">
            <v>0</v>
          </cell>
        </row>
        <row r="204">
          <cell r="A204">
            <v>4828</v>
          </cell>
          <cell r="B204">
            <v>56</v>
          </cell>
          <cell r="C204" t="str">
            <v>F-11</v>
          </cell>
          <cell r="D204">
            <v>53011</v>
          </cell>
          <cell r="E204" t="str">
            <v>フロンティア芝浦</v>
          </cell>
          <cell r="F204">
            <v>0</v>
          </cell>
          <cell r="G204" t="str">
            <v>P45</v>
          </cell>
          <cell r="I204" t="str">
            <v>東京都</v>
          </cell>
          <cell r="J204" t="str">
            <v>都心主要5区</v>
          </cell>
          <cell r="U204" t="str">
            <v>駐車場</v>
          </cell>
          <cell r="V204" t="str">
            <v>Parking</v>
          </cell>
          <cell r="X204">
            <v>0</v>
          </cell>
          <cell r="Y204" t="str">
            <v/>
          </cell>
          <cell r="Z204" t="str">
            <v/>
          </cell>
          <cell r="AA204" t="str">
            <v/>
          </cell>
          <cell r="AB204" t="str">
            <v/>
          </cell>
          <cell r="AC204" t="str">
            <v/>
          </cell>
          <cell r="AD204">
            <v>1</v>
          </cell>
          <cell r="AE204" t="str">
            <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CL204" t="str">
            <v/>
          </cell>
          <cell r="CM204">
            <v>38257</v>
          </cell>
          <cell r="CN204" t="str">
            <v>有</v>
          </cell>
          <cell r="CO204">
            <v>38231</v>
          </cell>
          <cell r="CP204">
            <v>38256</v>
          </cell>
          <cell r="CQ204">
            <v>30</v>
          </cell>
          <cell r="CR204">
            <v>26</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K204" t="str">
            <v>OK</v>
          </cell>
          <cell r="DL204" t="str">
            <v>OK</v>
          </cell>
          <cell r="DM204" t="str">
            <v>OK</v>
          </cell>
          <cell r="DN204" t="str">
            <v>OK</v>
          </cell>
          <cell r="DO204" t="str">
            <v>OK</v>
          </cell>
          <cell r="DP204" t="str">
            <v>OK</v>
          </cell>
          <cell r="DR204" t="str">
            <v>OK</v>
          </cell>
          <cell r="DS204" t="str">
            <v>OK</v>
          </cell>
          <cell r="DU204" t="str">
            <v>OK</v>
          </cell>
          <cell r="DV204" t="str">
            <v>OK</v>
          </cell>
          <cell r="DW204" t="str">
            <v>OK</v>
          </cell>
          <cell r="DX204" t="str">
            <v>OK</v>
          </cell>
          <cell r="DZ204" t="str">
            <v>OK</v>
          </cell>
          <cell r="EA204" t="str">
            <v>OK</v>
          </cell>
          <cell r="EC204">
            <v>38257</v>
          </cell>
          <cell r="ED204">
            <v>38260</v>
          </cell>
          <cell r="EE204">
            <v>30</v>
          </cell>
          <cell r="EF204">
            <v>4</v>
          </cell>
          <cell r="EG204">
            <v>0</v>
          </cell>
          <cell r="EH204">
            <v>0</v>
          </cell>
          <cell r="EI204">
            <v>0</v>
          </cell>
          <cell r="EJ204">
            <v>0</v>
          </cell>
          <cell r="EK204">
            <v>0</v>
          </cell>
          <cell r="EL204">
            <v>0</v>
          </cell>
          <cell r="EM204">
            <v>0</v>
          </cell>
          <cell r="EN204" t="str">
            <v/>
          </cell>
          <cell r="EO204" t="str">
            <v/>
          </cell>
          <cell r="EP204">
            <v>0</v>
          </cell>
          <cell r="EQ204">
            <v>0</v>
          </cell>
          <cell r="ER204">
            <v>0</v>
          </cell>
          <cell r="ES204">
            <v>0</v>
          </cell>
          <cell r="ET204">
            <v>0</v>
          </cell>
          <cell r="EU204">
            <v>0</v>
          </cell>
          <cell r="EV204">
            <v>0</v>
          </cell>
          <cell r="EW204">
            <v>0</v>
          </cell>
          <cell r="EX204">
            <v>0</v>
          </cell>
          <cell r="EY204">
            <v>0</v>
          </cell>
          <cell r="EZ204">
            <v>0</v>
          </cell>
          <cell r="FA204">
            <v>0</v>
          </cell>
          <cell r="FB204">
            <v>0</v>
          </cell>
        </row>
        <row r="205">
          <cell r="A205">
            <v>4829</v>
          </cell>
          <cell r="B205">
            <v>56</v>
          </cell>
          <cell r="C205" t="str">
            <v>F-11</v>
          </cell>
          <cell r="D205">
            <v>53011</v>
          </cell>
          <cell r="E205" t="str">
            <v>フロンティア芝浦</v>
          </cell>
          <cell r="F205">
            <v>0</v>
          </cell>
          <cell r="G205" t="str">
            <v>P46</v>
          </cell>
          <cell r="I205" t="str">
            <v>東京都</v>
          </cell>
          <cell r="J205" t="str">
            <v>都心主要5区</v>
          </cell>
          <cell r="U205" t="str">
            <v>駐車場</v>
          </cell>
          <cell r="V205" t="str">
            <v>Parking</v>
          </cell>
          <cell r="X205">
            <v>0</v>
          </cell>
          <cell r="Y205" t="str">
            <v/>
          </cell>
          <cell r="Z205" t="str">
            <v/>
          </cell>
          <cell r="AA205" t="str">
            <v/>
          </cell>
          <cell r="AB205" t="str">
            <v/>
          </cell>
          <cell r="AC205" t="str">
            <v/>
          </cell>
          <cell r="AD205">
            <v>1</v>
          </cell>
          <cell r="AE205" t="str">
            <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t="str">
            <v/>
          </cell>
          <cell r="CM205">
            <v>38257</v>
          </cell>
          <cell r="CN205" t="str">
            <v>有</v>
          </cell>
          <cell r="CO205">
            <v>38231</v>
          </cell>
          <cell r="CP205">
            <v>38256</v>
          </cell>
          <cell r="CQ205">
            <v>30</v>
          </cell>
          <cell r="CR205">
            <v>26</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K205" t="str">
            <v>OK</v>
          </cell>
          <cell r="DL205" t="str">
            <v>OK</v>
          </cell>
          <cell r="DM205" t="str">
            <v>OK</v>
          </cell>
          <cell r="DN205" t="str">
            <v>OK</v>
          </cell>
          <cell r="DO205" t="str">
            <v>OK</v>
          </cell>
          <cell r="DP205" t="str">
            <v>OK</v>
          </cell>
          <cell r="DR205" t="str">
            <v>OK</v>
          </cell>
          <cell r="DS205" t="str">
            <v>OK</v>
          </cell>
          <cell r="DU205" t="str">
            <v>OK</v>
          </cell>
          <cell r="DV205" t="str">
            <v>OK</v>
          </cell>
          <cell r="DW205" t="str">
            <v>OK</v>
          </cell>
          <cell r="DX205" t="str">
            <v>OK</v>
          </cell>
          <cell r="DZ205" t="str">
            <v>OK</v>
          </cell>
          <cell r="EA205" t="str">
            <v>OK</v>
          </cell>
          <cell r="EC205">
            <v>38257</v>
          </cell>
          <cell r="ED205">
            <v>38260</v>
          </cell>
          <cell r="EE205">
            <v>30</v>
          </cell>
          <cell r="EF205">
            <v>4</v>
          </cell>
          <cell r="EG205">
            <v>0</v>
          </cell>
          <cell r="EH205">
            <v>0</v>
          </cell>
          <cell r="EI205">
            <v>0</v>
          </cell>
          <cell r="EJ205">
            <v>0</v>
          </cell>
          <cell r="EK205">
            <v>0</v>
          </cell>
          <cell r="EL205">
            <v>0</v>
          </cell>
          <cell r="EM205">
            <v>0</v>
          </cell>
          <cell r="EN205" t="str">
            <v/>
          </cell>
          <cell r="EO205" t="str">
            <v/>
          </cell>
          <cell r="EP205">
            <v>0</v>
          </cell>
          <cell r="EQ205">
            <v>0</v>
          </cell>
          <cell r="ER205">
            <v>0</v>
          </cell>
          <cell r="ES205">
            <v>0</v>
          </cell>
          <cell r="ET205">
            <v>0</v>
          </cell>
          <cell r="EU205">
            <v>0</v>
          </cell>
          <cell r="EV205">
            <v>0</v>
          </cell>
          <cell r="EW205">
            <v>0</v>
          </cell>
          <cell r="EX205">
            <v>0</v>
          </cell>
          <cell r="EY205">
            <v>0</v>
          </cell>
          <cell r="EZ205">
            <v>0</v>
          </cell>
          <cell r="FA205">
            <v>0</v>
          </cell>
          <cell r="FB205">
            <v>0</v>
          </cell>
        </row>
        <row r="206">
          <cell r="A206">
            <v>4830</v>
          </cell>
          <cell r="B206">
            <v>56</v>
          </cell>
          <cell r="C206" t="str">
            <v>F-11</v>
          </cell>
          <cell r="D206">
            <v>53011</v>
          </cell>
          <cell r="E206" t="str">
            <v>フロンティア芝浦</v>
          </cell>
          <cell r="F206">
            <v>0</v>
          </cell>
          <cell r="G206" t="str">
            <v>P47</v>
          </cell>
          <cell r="I206" t="str">
            <v>東京都</v>
          </cell>
          <cell r="J206" t="str">
            <v>都心主要5区</v>
          </cell>
          <cell r="U206" t="str">
            <v>駐車場</v>
          </cell>
          <cell r="V206" t="str">
            <v>Parking</v>
          </cell>
          <cell r="X206">
            <v>0</v>
          </cell>
          <cell r="Y206" t="str">
            <v/>
          </cell>
          <cell r="Z206" t="str">
            <v/>
          </cell>
          <cell r="AA206" t="str">
            <v/>
          </cell>
          <cell r="AB206" t="str">
            <v/>
          </cell>
          <cell r="AC206" t="str">
            <v/>
          </cell>
          <cell r="AD206">
            <v>1</v>
          </cell>
          <cell r="AE206" t="str">
            <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CL206" t="str">
            <v/>
          </cell>
          <cell r="CM206">
            <v>38257</v>
          </cell>
          <cell r="CN206" t="str">
            <v>有</v>
          </cell>
          <cell r="CO206">
            <v>38231</v>
          </cell>
          <cell r="CP206">
            <v>38256</v>
          </cell>
          <cell r="CQ206">
            <v>30</v>
          </cell>
          <cell r="CR206">
            <v>26</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K206" t="str">
            <v>OK</v>
          </cell>
          <cell r="DL206" t="str">
            <v>OK</v>
          </cell>
          <cell r="DM206" t="str">
            <v>OK</v>
          </cell>
          <cell r="DN206" t="str">
            <v>OK</v>
          </cell>
          <cell r="DO206" t="str">
            <v>OK</v>
          </cell>
          <cell r="DP206" t="str">
            <v>OK</v>
          </cell>
          <cell r="DR206" t="str">
            <v>OK</v>
          </cell>
          <cell r="DS206" t="str">
            <v>OK</v>
          </cell>
          <cell r="DU206" t="str">
            <v>OK</v>
          </cell>
          <cell r="DV206" t="str">
            <v>OK</v>
          </cell>
          <cell r="DW206" t="str">
            <v>OK</v>
          </cell>
          <cell r="DX206" t="str">
            <v>OK</v>
          </cell>
          <cell r="DZ206" t="str">
            <v>OK</v>
          </cell>
          <cell r="EA206" t="str">
            <v>OK</v>
          </cell>
          <cell r="EC206">
            <v>38257</v>
          </cell>
          <cell r="ED206">
            <v>38260</v>
          </cell>
          <cell r="EE206">
            <v>30</v>
          </cell>
          <cell r="EF206">
            <v>4</v>
          </cell>
          <cell r="EG206">
            <v>0</v>
          </cell>
          <cell r="EH206">
            <v>0</v>
          </cell>
          <cell r="EI206">
            <v>0</v>
          </cell>
          <cell r="EJ206">
            <v>0</v>
          </cell>
          <cell r="EK206">
            <v>0</v>
          </cell>
          <cell r="EL206">
            <v>0</v>
          </cell>
          <cell r="EM206">
            <v>0</v>
          </cell>
          <cell r="EN206" t="str">
            <v/>
          </cell>
          <cell r="EO206" t="str">
            <v/>
          </cell>
          <cell r="EP206">
            <v>0</v>
          </cell>
          <cell r="EQ206">
            <v>0</v>
          </cell>
          <cell r="ER206">
            <v>0</v>
          </cell>
          <cell r="ES206">
            <v>0</v>
          </cell>
          <cell r="ET206">
            <v>0</v>
          </cell>
          <cell r="EU206">
            <v>0</v>
          </cell>
          <cell r="EV206">
            <v>0</v>
          </cell>
          <cell r="EW206">
            <v>0</v>
          </cell>
          <cell r="EX206">
            <v>0</v>
          </cell>
          <cell r="EY206">
            <v>0</v>
          </cell>
          <cell r="EZ206">
            <v>0</v>
          </cell>
          <cell r="FA206">
            <v>0</v>
          </cell>
          <cell r="FB206">
            <v>0</v>
          </cell>
        </row>
        <row r="207">
          <cell r="A207">
            <v>4831</v>
          </cell>
          <cell r="B207">
            <v>56</v>
          </cell>
          <cell r="C207" t="str">
            <v>F-11</v>
          </cell>
          <cell r="D207">
            <v>53011</v>
          </cell>
          <cell r="E207" t="str">
            <v>フロンティア芝浦</v>
          </cell>
          <cell r="F207">
            <v>0</v>
          </cell>
          <cell r="G207" t="str">
            <v>P48</v>
          </cell>
          <cell r="I207" t="str">
            <v>東京都</v>
          </cell>
          <cell r="J207" t="str">
            <v>都心主要5区</v>
          </cell>
          <cell r="U207" t="str">
            <v>駐車場</v>
          </cell>
          <cell r="V207" t="str">
            <v>Parking</v>
          </cell>
          <cell r="X207">
            <v>0</v>
          </cell>
          <cell r="Y207" t="str">
            <v/>
          </cell>
          <cell r="Z207" t="str">
            <v/>
          </cell>
          <cell r="AA207" t="str">
            <v/>
          </cell>
          <cell r="AB207" t="str">
            <v/>
          </cell>
          <cell r="AC207" t="str">
            <v/>
          </cell>
          <cell r="AD207">
            <v>1</v>
          </cell>
          <cell r="AE207" t="str">
            <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CL207" t="str">
            <v/>
          </cell>
          <cell r="CM207">
            <v>38257</v>
          </cell>
          <cell r="CN207" t="str">
            <v>有</v>
          </cell>
          <cell r="CO207">
            <v>38231</v>
          </cell>
          <cell r="CP207">
            <v>38256</v>
          </cell>
          <cell r="CQ207">
            <v>30</v>
          </cell>
          <cell r="CR207">
            <v>26</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K207" t="str">
            <v>OK</v>
          </cell>
          <cell r="DL207" t="str">
            <v>OK</v>
          </cell>
          <cell r="DM207" t="str">
            <v>OK</v>
          </cell>
          <cell r="DN207" t="str">
            <v>OK</v>
          </cell>
          <cell r="DO207" t="str">
            <v>OK</v>
          </cell>
          <cell r="DP207" t="str">
            <v>OK</v>
          </cell>
          <cell r="DR207" t="str">
            <v>OK</v>
          </cell>
          <cell r="DS207" t="str">
            <v>OK</v>
          </cell>
          <cell r="DU207" t="str">
            <v>OK</v>
          </cell>
          <cell r="DV207" t="str">
            <v>OK</v>
          </cell>
          <cell r="DW207" t="str">
            <v>OK</v>
          </cell>
          <cell r="DX207" t="str">
            <v>OK</v>
          </cell>
          <cell r="DZ207" t="str">
            <v>OK</v>
          </cell>
          <cell r="EA207" t="str">
            <v>OK</v>
          </cell>
          <cell r="EC207">
            <v>38257</v>
          </cell>
          <cell r="ED207">
            <v>38260</v>
          </cell>
          <cell r="EE207">
            <v>30</v>
          </cell>
          <cell r="EF207">
            <v>4</v>
          </cell>
          <cell r="EG207">
            <v>0</v>
          </cell>
          <cell r="EH207">
            <v>0</v>
          </cell>
          <cell r="EI207">
            <v>0</v>
          </cell>
          <cell r="EJ207">
            <v>0</v>
          </cell>
          <cell r="EK207">
            <v>0</v>
          </cell>
          <cell r="EL207">
            <v>0</v>
          </cell>
          <cell r="EM207">
            <v>0</v>
          </cell>
          <cell r="EN207" t="str">
            <v/>
          </cell>
          <cell r="EO207" t="str">
            <v/>
          </cell>
          <cell r="EP207">
            <v>0</v>
          </cell>
          <cell r="EQ207">
            <v>0</v>
          </cell>
          <cell r="ER207">
            <v>0</v>
          </cell>
          <cell r="ES207">
            <v>0</v>
          </cell>
          <cell r="ET207">
            <v>0</v>
          </cell>
          <cell r="EU207">
            <v>0</v>
          </cell>
          <cell r="EV207">
            <v>0</v>
          </cell>
          <cell r="EW207">
            <v>0</v>
          </cell>
          <cell r="EX207">
            <v>0</v>
          </cell>
          <cell r="EY207">
            <v>0</v>
          </cell>
          <cell r="EZ207">
            <v>0</v>
          </cell>
          <cell r="FA207">
            <v>0</v>
          </cell>
          <cell r="FB207">
            <v>0</v>
          </cell>
        </row>
        <row r="208">
          <cell r="A208">
            <v>4832</v>
          </cell>
          <cell r="B208">
            <v>56</v>
          </cell>
          <cell r="C208" t="str">
            <v>F-11</v>
          </cell>
          <cell r="D208">
            <v>53011</v>
          </cell>
          <cell r="E208" t="str">
            <v>フロンティア芝浦</v>
          </cell>
          <cell r="F208">
            <v>0</v>
          </cell>
          <cell r="G208" t="str">
            <v>P49</v>
          </cell>
          <cell r="I208" t="str">
            <v>東京都</v>
          </cell>
          <cell r="J208" t="str">
            <v>都心主要5区</v>
          </cell>
          <cell r="U208" t="str">
            <v>駐車場</v>
          </cell>
          <cell r="V208" t="str">
            <v>Parking</v>
          </cell>
          <cell r="X208">
            <v>0</v>
          </cell>
          <cell r="Y208" t="str">
            <v/>
          </cell>
          <cell r="Z208" t="str">
            <v/>
          </cell>
          <cell r="AA208" t="str">
            <v/>
          </cell>
          <cell r="AB208" t="str">
            <v/>
          </cell>
          <cell r="AC208" t="str">
            <v/>
          </cell>
          <cell r="AD208">
            <v>1</v>
          </cell>
          <cell r="AE208" t="str">
            <v/>
          </cell>
          <cell r="AG208">
            <v>35006</v>
          </cell>
          <cell r="AI208">
            <v>37956</v>
          </cell>
          <cell r="AJ208">
            <v>38686</v>
          </cell>
          <cell r="AK208" t="str">
            <v>安達　聡（三菱証券㈱）</v>
          </cell>
          <cell r="AX208">
            <v>50000</v>
          </cell>
          <cell r="AY208">
            <v>2500</v>
          </cell>
          <cell r="BF208">
            <v>0</v>
          </cell>
          <cell r="BG208">
            <v>0</v>
          </cell>
          <cell r="BH208">
            <v>0</v>
          </cell>
          <cell r="BI208">
            <v>0</v>
          </cell>
          <cell r="BJ208">
            <v>0</v>
          </cell>
          <cell r="BK208">
            <v>0</v>
          </cell>
          <cell r="BL208">
            <v>0</v>
          </cell>
          <cell r="BM208">
            <v>0</v>
          </cell>
          <cell r="BN208">
            <v>0</v>
          </cell>
          <cell r="BO208">
            <v>0</v>
          </cell>
          <cell r="BP208">
            <v>50000</v>
          </cell>
          <cell r="BQ208">
            <v>2500</v>
          </cell>
          <cell r="BR208">
            <v>0</v>
          </cell>
          <cell r="BS208">
            <v>0</v>
          </cell>
          <cell r="BT208">
            <v>0</v>
          </cell>
          <cell r="BU208">
            <v>0</v>
          </cell>
          <cell r="BV208">
            <v>0</v>
          </cell>
          <cell r="CJ208" t="str">
            <v>#508</v>
          </cell>
          <cell r="CL208" t="str">
            <v/>
          </cell>
          <cell r="CM208">
            <v>38257</v>
          </cell>
          <cell r="CN208" t="str">
            <v>有</v>
          </cell>
          <cell r="CO208">
            <v>38231</v>
          </cell>
          <cell r="CP208">
            <v>38256</v>
          </cell>
          <cell r="CQ208">
            <v>30</v>
          </cell>
          <cell r="CR208">
            <v>26</v>
          </cell>
          <cell r="CS208">
            <v>0</v>
          </cell>
          <cell r="CT208">
            <v>0</v>
          </cell>
          <cell r="CU208">
            <v>0</v>
          </cell>
          <cell r="CV208">
            <v>0</v>
          </cell>
          <cell r="CW208">
            <v>0</v>
          </cell>
          <cell r="CX208">
            <v>0</v>
          </cell>
          <cell r="CY208">
            <v>0</v>
          </cell>
          <cell r="CZ208">
            <v>0</v>
          </cell>
          <cell r="DA208">
            <v>0</v>
          </cell>
          <cell r="DB208">
            <v>0</v>
          </cell>
          <cell r="DC208">
            <v>43333</v>
          </cell>
          <cell r="DD208">
            <v>2167</v>
          </cell>
          <cell r="DE208">
            <v>0</v>
          </cell>
          <cell r="DF208">
            <v>0</v>
          </cell>
          <cell r="DG208">
            <v>0</v>
          </cell>
          <cell r="DH208">
            <v>0</v>
          </cell>
          <cell r="DI208">
            <v>0</v>
          </cell>
          <cell r="DK208" t="str">
            <v>OK</v>
          </cell>
          <cell r="DL208" t="str">
            <v>OK</v>
          </cell>
          <cell r="DM208" t="str">
            <v>OK</v>
          </cell>
          <cell r="DN208" t="str">
            <v>OK</v>
          </cell>
          <cell r="DO208" t="str">
            <v>OK</v>
          </cell>
          <cell r="DP208" t="str">
            <v>OK</v>
          </cell>
          <cell r="DR208" t="str">
            <v>OK</v>
          </cell>
          <cell r="DS208" t="str">
            <v>OK</v>
          </cell>
          <cell r="DU208" t="str">
            <v>OK</v>
          </cell>
          <cell r="DV208" t="str">
            <v>OK</v>
          </cell>
          <cell r="DW208" t="str">
            <v>OK</v>
          </cell>
          <cell r="DX208" t="str">
            <v>OK</v>
          </cell>
          <cell r="DZ208" t="str">
            <v>OK</v>
          </cell>
          <cell r="EA208" t="str">
            <v>OK</v>
          </cell>
          <cell r="EC208">
            <v>38257</v>
          </cell>
          <cell r="ED208">
            <v>38260</v>
          </cell>
          <cell r="EE208">
            <v>30</v>
          </cell>
          <cell r="EF208">
            <v>4</v>
          </cell>
          <cell r="EG208">
            <v>0</v>
          </cell>
          <cell r="EH208">
            <v>0</v>
          </cell>
          <cell r="EI208">
            <v>0</v>
          </cell>
          <cell r="EJ208">
            <v>0</v>
          </cell>
          <cell r="EK208">
            <v>0</v>
          </cell>
          <cell r="EL208">
            <v>0</v>
          </cell>
          <cell r="EM208">
            <v>0</v>
          </cell>
          <cell r="EN208" t="str">
            <v/>
          </cell>
          <cell r="EO208" t="str">
            <v/>
          </cell>
          <cell r="EP208">
            <v>0</v>
          </cell>
          <cell r="EQ208">
            <v>6667</v>
          </cell>
          <cell r="ER208">
            <v>333</v>
          </cell>
          <cell r="ES208">
            <v>0</v>
          </cell>
          <cell r="ET208">
            <v>0</v>
          </cell>
          <cell r="EU208">
            <v>0</v>
          </cell>
          <cell r="EV208">
            <v>0</v>
          </cell>
          <cell r="EW208">
            <v>0</v>
          </cell>
          <cell r="EX208">
            <v>6667</v>
          </cell>
          <cell r="EY208">
            <v>333</v>
          </cell>
          <cell r="EZ208">
            <v>50000</v>
          </cell>
          <cell r="FA208">
            <v>2500</v>
          </cell>
          <cell r="FB208">
            <v>52500</v>
          </cell>
        </row>
        <row r="209">
          <cell r="A209">
            <v>4833</v>
          </cell>
          <cell r="B209">
            <v>56</v>
          </cell>
          <cell r="C209" t="str">
            <v>F-11</v>
          </cell>
          <cell r="D209">
            <v>53011</v>
          </cell>
          <cell r="E209" t="str">
            <v>フロンティア芝浦</v>
          </cell>
          <cell r="F209">
            <v>0</v>
          </cell>
          <cell r="G209" t="str">
            <v>P50</v>
          </cell>
          <cell r="I209" t="str">
            <v>東京都</v>
          </cell>
          <cell r="J209" t="str">
            <v>都心主要5区</v>
          </cell>
          <cell r="U209" t="str">
            <v>駐車場</v>
          </cell>
          <cell r="V209" t="str">
            <v>Parking</v>
          </cell>
          <cell r="X209">
            <v>0</v>
          </cell>
          <cell r="Y209" t="str">
            <v/>
          </cell>
          <cell r="Z209" t="str">
            <v/>
          </cell>
          <cell r="AA209" t="str">
            <v/>
          </cell>
          <cell r="AB209" t="str">
            <v/>
          </cell>
          <cell r="AC209" t="str">
            <v/>
          </cell>
          <cell r="AD209">
            <v>1</v>
          </cell>
          <cell r="AE209" t="str">
            <v/>
          </cell>
          <cell r="AG209">
            <v>35540</v>
          </cell>
          <cell r="AI209">
            <v>37653</v>
          </cell>
          <cell r="AJ209">
            <v>38383</v>
          </cell>
          <cell r="AK209" t="str">
            <v>広和通商㈱</v>
          </cell>
          <cell r="AX209">
            <v>50000</v>
          </cell>
          <cell r="AY209">
            <v>2500</v>
          </cell>
          <cell r="BF209">
            <v>0</v>
          </cell>
          <cell r="BG209">
            <v>0</v>
          </cell>
          <cell r="BH209">
            <v>0</v>
          </cell>
          <cell r="BI209">
            <v>0</v>
          </cell>
          <cell r="BJ209">
            <v>0</v>
          </cell>
          <cell r="BK209">
            <v>0</v>
          </cell>
          <cell r="BL209">
            <v>0</v>
          </cell>
          <cell r="BM209">
            <v>0</v>
          </cell>
          <cell r="BN209">
            <v>0</v>
          </cell>
          <cell r="BO209">
            <v>0</v>
          </cell>
          <cell r="BP209">
            <v>50000</v>
          </cell>
          <cell r="BQ209">
            <v>2500</v>
          </cell>
          <cell r="BR209">
            <v>0</v>
          </cell>
          <cell r="BS209">
            <v>0</v>
          </cell>
          <cell r="BT209">
            <v>0</v>
          </cell>
          <cell r="BU209">
            <v>0</v>
          </cell>
          <cell r="BV209">
            <v>0</v>
          </cell>
          <cell r="CJ209" t="str">
            <v>#708
11/5解約予定</v>
          </cell>
          <cell r="CL209" t="str">
            <v/>
          </cell>
          <cell r="CM209">
            <v>38257</v>
          </cell>
          <cell r="CN209" t="str">
            <v>有</v>
          </cell>
          <cell r="CO209">
            <v>38231</v>
          </cell>
          <cell r="CP209">
            <v>38256</v>
          </cell>
          <cell r="CQ209">
            <v>30</v>
          </cell>
          <cell r="CR209">
            <v>26</v>
          </cell>
          <cell r="CS209">
            <v>0</v>
          </cell>
          <cell r="CT209">
            <v>0</v>
          </cell>
          <cell r="CU209">
            <v>0</v>
          </cell>
          <cell r="CV209">
            <v>0</v>
          </cell>
          <cell r="CW209">
            <v>0</v>
          </cell>
          <cell r="CX209">
            <v>0</v>
          </cell>
          <cell r="CY209">
            <v>0</v>
          </cell>
          <cell r="CZ209">
            <v>0</v>
          </cell>
          <cell r="DA209">
            <v>0</v>
          </cell>
          <cell r="DB209">
            <v>0</v>
          </cell>
          <cell r="DC209">
            <v>43333</v>
          </cell>
          <cell r="DD209">
            <v>2167</v>
          </cell>
          <cell r="DE209">
            <v>0</v>
          </cell>
          <cell r="DF209">
            <v>0</v>
          </cell>
          <cell r="DG209">
            <v>0</v>
          </cell>
          <cell r="DH209">
            <v>0</v>
          </cell>
          <cell r="DI209">
            <v>0</v>
          </cell>
          <cell r="DK209" t="str">
            <v>OK</v>
          </cell>
          <cell r="DL209" t="str">
            <v>OK</v>
          </cell>
          <cell r="DM209" t="str">
            <v>OK</v>
          </cell>
          <cell r="DN209" t="str">
            <v>OK</v>
          </cell>
          <cell r="DO209" t="str">
            <v>OK</v>
          </cell>
          <cell r="DP209" t="str">
            <v>OK</v>
          </cell>
          <cell r="DR209" t="str">
            <v>OK</v>
          </cell>
          <cell r="DS209" t="str">
            <v>OK</v>
          </cell>
          <cell r="DU209" t="str">
            <v>OK</v>
          </cell>
          <cell r="DV209" t="str">
            <v>OK</v>
          </cell>
          <cell r="DW209" t="str">
            <v>OK</v>
          </cell>
          <cell r="DX209" t="str">
            <v>OK</v>
          </cell>
          <cell r="DZ209" t="str">
            <v>OK</v>
          </cell>
          <cell r="EA209" t="str">
            <v>OK</v>
          </cell>
          <cell r="EC209">
            <v>38257</v>
          </cell>
          <cell r="ED209">
            <v>38260</v>
          </cell>
          <cell r="EE209">
            <v>30</v>
          </cell>
          <cell r="EF209">
            <v>4</v>
          </cell>
          <cell r="EG209">
            <v>0</v>
          </cell>
          <cell r="EH209">
            <v>0</v>
          </cell>
          <cell r="EI209">
            <v>0</v>
          </cell>
          <cell r="EJ209">
            <v>0</v>
          </cell>
          <cell r="EK209">
            <v>0</v>
          </cell>
          <cell r="EL209">
            <v>0</v>
          </cell>
          <cell r="EM209">
            <v>0</v>
          </cell>
          <cell r="EN209" t="str">
            <v/>
          </cell>
          <cell r="EO209" t="str">
            <v/>
          </cell>
          <cell r="EP209">
            <v>0</v>
          </cell>
          <cell r="EQ209">
            <v>6667</v>
          </cell>
          <cell r="ER209">
            <v>333</v>
          </cell>
          <cell r="ES209">
            <v>0</v>
          </cell>
          <cell r="ET209">
            <v>0</v>
          </cell>
          <cell r="EU209">
            <v>0</v>
          </cell>
          <cell r="EV209">
            <v>0</v>
          </cell>
          <cell r="EW209">
            <v>0</v>
          </cell>
          <cell r="EX209">
            <v>6667</v>
          </cell>
          <cell r="EY209">
            <v>333</v>
          </cell>
          <cell r="EZ209">
            <v>50000</v>
          </cell>
          <cell r="FA209">
            <v>2500</v>
          </cell>
          <cell r="FB209">
            <v>52500</v>
          </cell>
        </row>
        <row r="210">
          <cell r="A210">
            <v>4834</v>
          </cell>
          <cell r="B210">
            <v>56</v>
          </cell>
          <cell r="C210" t="str">
            <v>F-11</v>
          </cell>
          <cell r="D210">
            <v>53011</v>
          </cell>
          <cell r="E210" t="str">
            <v>フロンティア芝浦</v>
          </cell>
          <cell r="F210">
            <v>0</v>
          </cell>
          <cell r="G210" t="str">
            <v>P51</v>
          </cell>
          <cell r="I210" t="str">
            <v>東京都</v>
          </cell>
          <cell r="J210" t="str">
            <v>都心主要5区</v>
          </cell>
          <cell r="U210" t="str">
            <v>駐車場</v>
          </cell>
          <cell r="V210" t="str">
            <v>Parking</v>
          </cell>
          <cell r="X210">
            <v>0</v>
          </cell>
          <cell r="Y210" t="str">
            <v/>
          </cell>
          <cell r="Z210" t="str">
            <v/>
          </cell>
          <cell r="AA210" t="str">
            <v/>
          </cell>
          <cell r="AB210" t="str">
            <v/>
          </cell>
          <cell r="AC210" t="str">
            <v/>
          </cell>
          <cell r="AD210">
            <v>1</v>
          </cell>
          <cell r="AE210" t="str">
            <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CL210" t="str">
            <v/>
          </cell>
          <cell r="CM210">
            <v>38257</v>
          </cell>
          <cell r="CN210" t="str">
            <v>有</v>
          </cell>
          <cell r="CO210">
            <v>38231</v>
          </cell>
          <cell r="CP210">
            <v>38256</v>
          </cell>
          <cell r="CQ210">
            <v>30</v>
          </cell>
          <cell r="CR210">
            <v>26</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K210" t="str">
            <v>OK</v>
          </cell>
          <cell r="DL210" t="str">
            <v>OK</v>
          </cell>
          <cell r="DM210" t="str">
            <v>OK</v>
          </cell>
          <cell r="DN210" t="str">
            <v>OK</v>
          </cell>
          <cell r="DO210" t="str">
            <v>OK</v>
          </cell>
          <cell r="DP210" t="str">
            <v>OK</v>
          </cell>
          <cell r="DR210" t="str">
            <v>OK</v>
          </cell>
          <cell r="DS210" t="str">
            <v>OK</v>
          </cell>
          <cell r="DU210" t="str">
            <v>OK</v>
          </cell>
          <cell r="DV210" t="str">
            <v>OK</v>
          </cell>
          <cell r="DW210" t="str">
            <v>OK</v>
          </cell>
          <cell r="DX210" t="str">
            <v>OK</v>
          </cell>
          <cell r="DZ210" t="str">
            <v>OK</v>
          </cell>
          <cell r="EA210" t="str">
            <v>OK</v>
          </cell>
          <cell r="EC210">
            <v>38257</v>
          </cell>
          <cell r="ED210">
            <v>38260</v>
          </cell>
          <cell r="EE210">
            <v>30</v>
          </cell>
          <cell r="EF210">
            <v>4</v>
          </cell>
          <cell r="EG210">
            <v>0</v>
          </cell>
          <cell r="EH210">
            <v>0</v>
          </cell>
          <cell r="EI210">
            <v>0</v>
          </cell>
          <cell r="EJ210">
            <v>0</v>
          </cell>
          <cell r="EK210">
            <v>0</v>
          </cell>
          <cell r="EL210">
            <v>0</v>
          </cell>
          <cell r="EM210">
            <v>0</v>
          </cell>
          <cell r="EN210" t="str">
            <v/>
          </cell>
          <cell r="EO210" t="str">
            <v/>
          </cell>
          <cell r="EP210">
            <v>0</v>
          </cell>
          <cell r="EQ210">
            <v>0</v>
          </cell>
          <cell r="ER210">
            <v>0</v>
          </cell>
          <cell r="ES210">
            <v>0</v>
          </cell>
          <cell r="ET210">
            <v>0</v>
          </cell>
          <cell r="EU210">
            <v>0</v>
          </cell>
          <cell r="EV210">
            <v>0</v>
          </cell>
          <cell r="EW210">
            <v>0</v>
          </cell>
          <cell r="EX210">
            <v>0</v>
          </cell>
          <cell r="EY210">
            <v>0</v>
          </cell>
          <cell r="EZ210">
            <v>0</v>
          </cell>
          <cell r="FA210">
            <v>0</v>
          </cell>
          <cell r="FB210">
            <v>0</v>
          </cell>
        </row>
        <row r="211">
          <cell r="A211">
            <v>4835</v>
          </cell>
          <cell r="B211">
            <v>56</v>
          </cell>
          <cell r="C211" t="str">
            <v>F-11</v>
          </cell>
          <cell r="D211">
            <v>53011</v>
          </cell>
          <cell r="E211" t="str">
            <v>フロンティア芝浦</v>
          </cell>
          <cell r="F211">
            <v>0</v>
          </cell>
          <cell r="G211" t="str">
            <v>P52</v>
          </cell>
          <cell r="I211" t="str">
            <v>東京都</v>
          </cell>
          <cell r="J211" t="str">
            <v>都心主要5区</v>
          </cell>
          <cell r="U211" t="str">
            <v>駐車場</v>
          </cell>
          <cell r="V211" t="str">
            <v>Parking</v>
          </cell>
          <cell r="X211">
            <v>0</v>
          </cell>
          <cell r="Y211" t="str">
            <v/>
          </cell>
          <cell r="Z211" t="str">
            <v/>
          </cell>
          <cell r="AA211" t="str">
            <v/>
          </cell>
          <cell r="AB211" t="str">
            <v/>
          </cell>
          <cell r="AC211" t="str">
            <v/>
          </cell>
          <cell r="AD211">
            <v>1</v>
          </cell>
          <cell r="AE211" t="str">
            <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CL211" t="str">
            <v/>
          </cell>
          <cell r="CM211">
            <v>38257</v>
          </cell>
          <cell r="CN211" t="str">
            <v>有</v>
          </cell>
          <cell r="CO211">
            <v>38231</v>
          </cell>
          <cell r="CP211">
            <v>38256</v>
          </cell>
          <cell r="CQ211">
            <v>30</v>
          </cell>
          <cell r="CR211">
            <v>26</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K211" t="str">
            <v>OK</v>
          </cell>
          <cell r="DL211" t="str">
            <v>OK</v>
          </cell>
          <cell r="DM211" t="str">
            <v>OK</v>
          </cell>
          <cell r="DN211" t="str">
            <v>OK</v>
          </cell>
          <cell r="DO211" t="str">
            <v>OK</v>
          </cell>
          <cell r="DP211" t="str">
            <v>OK</v>
          </cell>
          <cell r="DR211" t="str">
            <v>OK</v>
          </cell>
          <cell r="DS211" t="str">
            <v>OK</v>
          </cell>
          <cell r="DU211" t="str">
            <v>OK</v>
          </cell>
          <cell r="DV211" t="str">
            <v>OK</v>
          </cell>
          <cell r="DW211" t="str">
            <v>OK</v>
          </cell>
          <cell r="DX211" t="str">
            <v>OK</v>
          </cell>
          <cell r="DZ211" t="str">
            <v>OK</v>
          </cell>
          <cell r="EA211" t="str">
            <v>OK</v>
          </cell>
          <cell r="EC211">
            <v>38257</v>
          </cell>
          <cell r="ED211">
            <v>38260</v>
          </cell>
          <cell r="EE211">
            <v>30</v>
          </cell>
          <cell r="EF211">
            <v>4</v>
          </cell>
          <cell r="EG211">
            <v>0</v>
          </cell>
          <cell r="EH211">
            <v>0</v>
          </cell>
          <cell r="EI211">
            <v>0</v>
          </cell>
          <cell r="EJ211">
            <v>0</v>
          </cell>
          <cell r="EK211">
            <v>0</v>
          </cell>
          <cell r="EL211">
            <v>0</v>
          </cell>
          <cell r="EM211">
            <v>0</v>
          </cell>
          <cell r="EN211" t="str">
            <v/>
          </cell>
          <cell r="EO211" t="str">
            <v/>
          </cell>
          <cell r="EP211">
            <v>0</v>
          </cell>
          <cell r="EQ211">
            <v>0</v>
          </cell>
          <cell r="ER211">
            <v>0</v>
          </cell>
          <cell r="ES211">
            <v>0</v>
          </cell>
          <cell r="ET211">
            <v>0</v>
          </cell>
          <cell r="EU211">
            <v>0</v>
          </cell>
          <cell r="EV211">
            <v>0</v>
          </cell>
          <cell r="EW211">
            <v>0</v>
          </cell>
          <cell r="EX211">
            <v>0</v>
          </cell>
          <cell r="EY211">
            <v>0</v>
          </cell>
          <cell r="EZ211">
            <v>0</v>
          </cell>
          <cell r="FA211">
            <v>0</v>
          </cell>
          <cell r="FB211">
            <v>0</v>
          </cell>
        </row>
        <row r="212">
          <cell r="A212">
            <v>4836</v>
          </cell>
          <cell r="B212">
            <v>56</v>
          </cell>
          <cell r="C212" t="str">
            <v>F-11</v>
          </cell>
          <cell r="D212">
            <v>53011</v>
          </cell>
          <cell r="E212" t="str">
            <v>フロンティア芝浦</v>
          </cell>
          <cell r="F212">
            <v>0</v>
          </cell>
          <cell r="G212" t="str">
            <v>P53</v>
          </cell>
          <cell r="I212" t="str">
            <v>東京都</v>
          </cell>
          <cell r="J212" t="str">
            <v>都心主要5区</v>
          </cell>
          <cell r="U212" t="str">
            <v>駐車場</v>
          </cell>
          <cell r="V212" t="str">
            <v>Parking</v>
          </cell>
          <cell r="X212">
            <v>0</v>
          </cell>
          <cell r="Y212" t="str">
            <v/>
          </cell>
          <cell r="Z212" t="str">
            <v/>
          </cell>
          <cell r="AA212" t="str">
            <v/>
          </cell>
          <cell r="AB212" t="str">
            <v/>
          </cell>
          <cell r="AC212" t="str">
            <v/>
          </cell>
          <cell r="AD212">
            <v>1</v>
          </cell>
          <cell r="AE212" t="str">
            <v/>
          </cell>
          <cell r="AG212">
            <v>38169</v>
          </cell>
          <cell r="AI212">
            <v>38169</v>
          </cell>
          <cell r="AJ212">
            <v>38595</v>
          </cell>
          <cell r="AK212" t="str">
            <v>高見沢　孝雄</v>
          </cell>
          <cell r="AX212">
            <v>50000</v>
          </cell>
          <cell r="AY212">
            <v>2500</v>
          </cell>
          <cell r="BF212">
            <v>0</v>
          </cell>
          <cell r="BG212">
            <v>0</v>
          </cell>
          <cell r="BH212">
            <v>0</v>
          </cell>
          <cell r="BI212">
            <v>0</v>
          </cell>
          <cell r="BJ212">
            <v>0</v>
          </cell>
          <cell r="BK212">
            <v>0</v>
          </cell>
          <cell r="BL212">
            <v>0</v>
          </cell>
          <cell r="BM212">
            <v>0</v>
          </cell>
          <cell r="BN212">
            <v>0</v>
          </cell>
          <cell r="BO212">
            <v>0</v>
          </cell>
          <cell r="BP212">
            <v>50000</v>
          </cell>
          <cell r="BQ212">
            <v>2500</v>
          </cell>
          <cell r="BR212">
            <v>0</v>
          </cell>
          <cell r="BS212">
            <v>0</v>
          </cell>
          <cell r="BT212">
            <v>0</v>
          </cell>
          <cell r="BU212">
            <v>0</v>
          </cell>
          <cell r="BV212">
            <v>0</v>
          </cell>
          <cell r="CJ212" t="str">
            <v>#601
7/1付P52→P53へ貸替</v>
          </cell>
          <cell r="CL212" t="str">
            <v/>
          </cell>
          <cell r="CM212">
            <v>38257</v>
          </cell>
          <cell r="CN212" t="str">
            <v>有</v>
          </cell>
          <cell r="CO212">
            <v>38231</v>
          </cell>
          <cell r="CP212">
            <v>38256</v>
          </cell>
          <cell r="CQ212">
            <v>30</v>
          </cell>
          <cell r="CR212">
            <v>26</v>
          </cell>
          <cell r="CS212">
            <v>0</v>
          </cell>
          <cell r="CT212">
            <v>0</v>
          </cell>
          <cell r="CU212">
            <v>0</v>
          </cell>
          <cell r="CV212">
            <v>0</v>
          </cell>
          <cell r="CW212">
            <v>0</v>
          </cell>
          <cell r="CX212">
            <v>0</v>
          </cell>
          <cell r="CY212">
            <v>0</v>
          </cell>
          <cell r="CZ212">
            <v>0</v>
          </cell>
          <cell r="DA212">
            <v>0</v>
          </cell>
          <cell r="DB212">
            <v>0</v>
          </cell>
          <cell r="DC212">
            <v>43333</v>
          </cell>
          <cell r="DD212">
            <v>2167</v>
          </cell>
          <cell r="DE212">
            <v>0</v>
          </cell>
          <cell r="DF212">
            <v>0</v>
          </cell>
          <cell r="DG212">
            <v>0</v>
          </cell>
          <cell r="DH212">
            <v>0</v>
          </cell>
          <cell r="DI212">
            <v>0</v>
          </cell>
          <cell r="DK212" t="str">
            <v>OK</v>
          </cell>
          <cell r="DL212" t="str">
            <v>OK</v>
          </cell>
          <cell r="DM212" t="str">
            <v>OK</v>
          </cell>
          <cell r="DN212" t="str">
            <v>OK</v>
          </cell>
          <cell r="DO212" t="str">
            <v>OK</v>
          </cell>
          <cell r="DP212" t="str">
            <v>OK</v>
          </cell>
          <cell r="DR212" t="str">
            <v>OK</v>
          </cell>
          <cell r="DS212" t="str">
            <v>OK</v>
          </cell>
          <cell r="DU212" t="str">
            <v>OK</v>
          </cell>
          <cell r="DV212" t="str">
            <v>OK</v>
          </cell>
          <cell r="DW212" t="str">
            <v>OK</v>
          </cell>
          <cell r="DX212" t="str">
            <v>OK</v>
          </cell>
          <cell r="DZ212" t="str">
            <v>OK</v>
          </cell>
          <cell r="EA212" t="str">
            <v>OK</v>
          </cell>
          <cell r="EC212">
            <v>38257</v>
          </cell>
          <cell r="ED212">
            <v>38260</v>
          </cell>
          <cell r="EE212">
            <v>30</v>
          </cell>
          <cell r="EF212">
            <v>4</v>
          </cell>
          <cell r="EG212">
            <v>0</v>
          </cell>
          <cell r="EH212">
            <v>0</v>
          </cell>
          <cell r="EI212">
            <v>0</v>
          </cell>
          <cell r="EJ212">
            <v>0</v>
          </cell>
          <cell r="EK212">
            <v>0</v>
          </cell>
          <cell r="EL212">
            <v>0</v>
          </cell>
          <cell r="EM212">
            <v>0</v>
          </cell>
          <cell r="EN212" t="str">
            <v/>
          </cell>
          <cell r="EO212" t="str">
            <v/>
          </cell>
          <cell r="EP212">
            <v>0</v>
          </cell>
          <cell r="EQ212">
            <v>6667</v>
          </cell>
          <cell r="ER212">
            <v>333</v>
          </cell>
          <cell r="ES212">
            <v>0</v>
          </cell>
          <cell r="ET212">
            <v>0</v>
          </cell>
          <cell r="EU212">
            <v>0</v>
          </cell>
          <cell r="EV212">
            <v>0</v>
          </cell>
          <cell r="EW212">
            <v>0</v>
          </cell>
          <cell r="EX212">
            <v>6667</v>
          </cell>
          <cell r="EY212">
            <v>333</v>
          </cell>
          <cell r="EZ212">
            <v>50000</v>
          </cell>
          <cell r="FA212">
            <v>2500</v>
          </cell>
          <cell r="FB212">
            <v>52500</v>
          </cell>
        </row>
        <row r="213">
          <cell r="A213">
            <v>4837</v>
          </cell>
          <cell r="B213">
            <v>56</v>
          </cell>
          <cell r="C213" t="str">
            <v>F-11</v>
          </cell>
          <cell r="D213">
            <v>53011</v>
          </cell>
          <cell r="E213" t="str">
            <v>フロンティア芝浦</v>
          </cell>
          <cell r="F213">
            <v>0</v>
          </cell>
          <cell r="G213" t="str">
            <v>P54</v>
          </cell>
          <cell r="I213" t="str">
            <v>東京都</v>
          </cell>
          <cell r="J213" t="str">
            <v>都心主要5区</v>
          </cell>
          <cell r="U213" t="str">
            <v>駐車場</v>
          </cell>
          <cell r="V213" t="str">
            <v>Parking</v>
          </cell>
          <cell r="X213">
            <v>0</v>
          </cell>
          <cell r="Y213" t="str">
            <v/>
          </cell>
          <cell r="Z213" t="str">
            <v/>
          </cell>
          <cell r="AA213" t="str">
            <v/>
          </cell>
          <cell r="AB213" t="str">
            <v/>
          </cell>
          <cell r="AC213" t="str">
            <v/>
          </cell>
          <cell r="AD213">
            <v>1</v>
          </cell>
          <cell r="AE213" t="str">
            <v/>
          </cell>
          <cell r="AK213" t="str">
            <v>清水建設㈱</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CJ213" t="str">
            <v>清水建設㈱</v>
          </cell>
          <cell r="CL213" t="str">
            <v/>
          </cell>
          <cell r="CM213">
            <v>38257</v>
          </cell>
          <cell r="CN213" t="str">
            <v>有</v>
          </cell>
          <cell r="CO213">
            <v>38231</v>
          </cell>
          <cell r="CP213">
            <v>38256</v>
          </cell>
          <cell r="CQ213">
            <v>30</v>
          </cell>
          <cell r="CR213">
            <v>26</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K213" t="str">
            <v>OK</v>
          </cell>
          <cell r="DL213" t="str">
            <v>OK</v>
          </cell>
          <cell r="DM213" t="str">
            <v>OK</v>
          </cell>
          <cell r="DN213" t="str">
            <v>OK</v>
          </cell>
          <cell r="DO213" t="str">
            <v>OK</v>
          </cell>
          <cell r="DP213" t="str">
            <v>OK</v>
          </cell>
          <cell r="DR213" t="str">
            <v>OK</v>
          </cell>
          <cell r="DS213" t="str">
            <v>OK</v>
          </cell>
          <cell r="DU213" t="str">
            <v>OK</v>
          </cell>
          <cell r="DV213" t="str">
            <v>OK</v>
          </cell>
          <cell r="DW213" t="str">
            <v>OK</v>
          </cell>
          <cell r="DX213" t="str">
            <v>OK</v>
          </cell>
          <cell r="DZ213" t="str">
            <v>OK</v>
          </cell>
          <cell r="EA213" t="str">
            <v>OK</v>
          </cell>
          <cell r="EC213">
            <v>38257</v>
          </cell>
          <cell r="ED213">
            <v>38260</v>
          </cell>
          <cell r="EE213">
            <v>30</v>
          </cell>
          <cell r="EF213">
            <v>4</v>
          </cell>
          <cell r="EG213">
            <v>0</v>
          </cell>
          <cell r="EH213">
            <v>0</v>
          </cell>
          <cell r="EI213">
            <v>0</v>
          </cell>
          <cell r="EJ213">
            <v>0</v>
          </cell>
          <cell r="EK213">
            <v>0</v>
          </cell>
          <cell r="EL213">
            <v>0</v>
          </cell>
          <cell r="EM213">
            <v>0</v>
          </cell>
          <cell r="EN213" t="str">
            <v/>
          </cell>
          <cell r="EO213" t="str">
            <v/>
          </cell>
          <cell r="EP213">
            <v>0</v>
          </cell>
          <cell r="EQ213">
            <v>0</v>
          </cell>
          <cell r="ER213">
            <v>0</v>
          </cell>
          <cell r="ES213">
            <v>0</v>
          </cell>
          <cell r="ET213">
            <v>0</v>
          </cell>
          <cell r="EU213">
            <v>0</v>
          </cell>
          <cell r="EV213">
            <v>0</v>
          </cell>
          <cell r="EW213">
            <v>0</v>
          </cell>
          <cell r="EX213">
            <v>0</v>
          </cell>
          <cell r="EY213">
            <v>0</v>
          </cell>
          <cell r="EZ213">
            <v>0</v>
          </cell>
          <cell r="FA213">
            <v>0</v>
          </cell>
          <cell r="FB213">
            <v>0</v>
          </cell>
        </row>
        <row r="214">
          <cell r="A214">
            <v>4838</v>
          </cell>
          <cell r="B214">
            <v>56</v>
          </cell>
          <cell r="C214" t="str">
            <v>F-11</v>
          </cell>
          <cell r="D214">
            <v>53011</v>
          </cell>
          <cell r="E214" t="str">
            <v>フロンティア芝浦</v>
          </cell>
          <cell r="F214">
            <v>0</v>
          </cell>
          <cell r="G214" t="str">
            <v>P55</v>
          </cell>
          <cell r="I214" t="str">
            <v>東京都</v>
          </cell>
          <cell r="J214" t="str">
            <v>都心主要5区</v>
          </cell>
          <cell r="U214" t="str">
            <v>駐車場</v>
          </cell>
          <cell r="V214" t="str">
            <v>Parking</v>
          </cell>
          <cell r="X214">
            <v>0</v>
          </cell>
          <cell r="Y214" t="str">
            <v/>
          </cell>
          <cell r="Z214" t="str">
            <v/>
          </cell>
          <cell r="AA214" t="str">
            <v/>
          </cell>
          <cell r="AB214" t="str">
            <v/>
          </cell>
          <cell r="AC214" t="str">
            <v/>
          </cell>
          <cell r="AD214">
            <v>1</v>
          </cell>
          <cell r="AE214" t="str">
            <v/>
          </cell>
          <cell r="AK214" t="str">
            <v>清水建設㈱</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CJ214" t="str">
            <v>清水建設㈱</v>
          </cell>
          <cell r="CL214" t="str">
            <v/>
          </cell>
          <cell r="CM214">
            <v>38257</v>
          </cell>
          <cell r="CN214" t="str">
            <v>有</v>
          </cell>
          <cell r="CO214">
            <v>38231</v>
          </cell>
          <cell r="CP214">
            <v>38256</v>
          </cell>
          <cell r="CQ214">
            <v>30</v>
          </cell>
          <cell r="CR214">
            <v>26</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K214" t="str">
            <v>OK</v>
          </cell>
          <cell r="DL214" t="str">
            <v>OK</v>
          </cell>
          <cell r="DM214" t="str">
            <v>OK</v>
          </cell>
          <cell r="DN214" t="str">
            <v>OK</v>
          </cell>
          <cell r="DO214" t="str">
            <v>OK</v>
          </cell>
          <cell r="DP214" t="str">
            <v>OK</v>
          </cell>
          <cell r="DR214" t="str">
            <v>OK</v>
          </cell>
          <cell r="DS214" t="str">
            <v>OK</v>
          </cell>
          <cell r="DU214" t="str">
            <v>OK</v>
          </cell>
          <cell r="DV214" t="str">
            <v>OK</v>
          </cell>
          <cell r="DW214" t="str">
            <v>OK</v>
          </cell>
          <cell r="DX214" t="str">
            <v>OK</v>
          </cell>
          <cell r="DZ214" t="str">
            <v>OK</v>
          </cell>
          <cell r="EA214" t="str">
            <v>OK</v>
          </cell>
          <cell r="EC214">
            <v>38257</v>
          </cell>
          <cell r="ED214">
            <v>38260</v>
          </cell>
          <cell r="EE214">
            <v>30</v>
          </cell>
          <cell r="EF214">
            <v>4</v>
          </cell>
          <cell r="EG214">
            <v>0</v>
          </cell>
          <cell r="EH214">
            <v>0</v>
          </cell>
          <cell r="EI214">
            <v>0</v>
          </cell>
          <cell r="EJ214">
            <v>0</v>
          </cell>
          <cell r="EK214">
            <v>0</v>
          </cell>
          <cell r="EL214">
            <v>0</v>
          </cell>
          <cell r="EM214">
            <v>0</v>
          </cell>
          <cell r="EN214" t="str">
            <v/>
          </cell>
          <cell r="EO214" t="str">
            <v/>
          </cell>
          <cell r="EP214">
            <v>0</v>
          </cell>
          <cell r="EQ214">
            <v>0</v>
          </cell>
          <cell r="ER214">
            <v>0</v>
          </cell>
          <cell r="ES214">
            <v>0</v>
          </cell>
          <cell r="ET214">
            <v>0</v>
          </cell>
          <cell r="EU214">
            <v>0</v>
          </cell>
          <cell r="EV214">
            <v>0</v>
          </cell>
          <cell r="EW214">
            <v>0</v>
          </cell>
          <cell r="EX214">
            <v>0</v>
          </cell>
          <cell r="EY214">
            <v>0</v>
          </cell>
          <cell r="EZ214">
            <v>0</v>
          </cell>
          <cell r="FA214">
            <v>0</v>
          </cell>
          <cell r="FB214">
            <v>0</v>
          </cell>
        </row>
        <row r="215">
          <cell r="A215">
            <v>4839</v>
          </cell>
          <cell r="B215">
            <v>56</v>
          </cell>
          <cell r="C215" t="str">
            <v>F-11</v>
          </cell>
          <cell r="D215">
            <v>53011</v>
          </cell>
          <cell r="E215" t="str">
            <v>フロンティア芝浦</v>
          </cell>
          <cell r="F215">
            <v>0</v>
          </cell>
          <cell r="G215" t="str">
            <v>P56</v>
          </cell>
          <cell r="I215" t="str">
            <v>東京都</v>
          </cell>
          <cell r="J215" t="str">
            <v>都心主要5区</v>
          </cell>
          <cell r="U215" t="str">
            <v>駐車場</v>
          </cell>
          <cell r="V215" t="str">
            <v>Parking</v>
          </cell>
          <cell r="X215">
            <v>0</v>
          </cell>
          <cell r="Y215" t="str">
            <v/>
          </cell>
          <cell r="Z215" t="str">
            <v/>
          </cell>
          <cell r="AA215" t="str">
            <v/>
          </cell>
          <cell r="AB215" t="str">
            <v/>
          </cell>
          <cell r="AC215" t="str">
            <v/>
          </cell>
          <cell r="AD215">
            <v>1</v>
          </cell>
          <cell r="AE215" t="str">
            <v/>
          </cell>
          <cell r="AK215" t="str">
            <v>清水建設㈱</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CJ215" t="str">
            <v>清水建設㈱</v>
          </cell>
          <cell r="CL215" t="str">
            <v/>
          </cell>
          <cell r="CM215">
            <v>38257</v>
          </cell>
          <cell r="CN215" t="str">
            <v>有</v>
          </cell>
          <cell r="CO215">
            <v>38231</v>
          </cell>
          <cell r="CP215">
            <v>38256</v>
          </cell>
          <cell r="CQ215">
            <v>30</v>
          </cell>
          <cell r="CR215">
            <v>26</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K215" t="str">
            <v>OK</v>
          </cell>
          <cell r="DL215" t="str">
            <v>OK</v>
          </cell>
          <cell r="DM215" t="str">
            <v>OK</v>
          </cell>
          <cell r="DN215" t="str">
            <v>OK</v>
          </cell>
          <cell r="DO215" t="str">
            <v>OK</v>
          </cell>
          <cell r="DP215" t="str">
            <v>OK</v>
          </cell>
          <cell r="DR215" t="str">
            <v>OK</v>
          </cell>
          <cell r="DS215" t="str">
            <v>OK</v>
          </cell>
          <cell r="DU215" t="str">
            <v>OK</v>
          </cell>
          <cell r="DV215" t="str">
            <v>OK</v>
          </cell>
          <cell r="DW215" t="str">
            <v>OK</v>
          </cell>
          <cell r="DX215" t="str">
            <v>OK</v>
          </cell>
          <cell r="DZ215" t="str">
            <v>OK</v>
          </cell>
          <cell r="EA215" t="str">
            <v>OK</v>
          </cell>
          <cell r="EC215">
            <v>38257</v>
          </cell>
          <cell r="ED215">
            <v>38260</v>
          </cell>
          <cell r="EE215">
            <v>30</v>
          </cell>
          <cell r="EF215">
            <v>4</v>
          </cell>
          <cell r="EG215">
            <v>0</v>
          </cell>
          <cell r="EH215">
            <v>0</v>
          </cell>
          <cell r="EI215">
            <v>0</v>
          </cell>
          <cell r="EJ215">
            <v>0</v>
          </cell>
          <cell r="EK215">
            <v>0</v>
          </cell>
          <cell r="EL215">
            <v>0</v>
          </cell>
          <cell r="EM215">
            <v>0</v>
          </cell>
          <cell r="EN215" t="str">
            <v/>
          </cell>
          <cell r="EO215" t="str">
            <v/>
          </cell>
          <cell r="EP215">
            <v>0</v>
          </cell>
          <cell r="EQ215">
            <v>0</v>
          </cell>
          <cell r="ER215">
            <v>0</v>
          </cell>
          <cell r="ES215">
            <v>0</v>
          </cell>
          <cell r="ET215">
            <v>0</v>
          </cell>
          <cell r="EU215">
            <v>0</v>
          </cell>
          <cell r="EV215">
            <v>0</v>
          </cell>
          <cell r="EW215">
            <v>0</v>
          </cell>
          <cell r="EX215">
            <v>0</v>
          </cell>
          <cell r="EY215">
            <v>0</v>
          </cell>
          <cell r="EZ215">
            <v>0</v>
          </cell>
          <cell r="FA215">
            <v>0</v>
          </cell>
          <cell r="FB215">
            <v>0</v>
          </cell>
        </row>
        <row r="216">
          <cell r="A216">
            <v>4840</v>
          </cell>
          <cell r="B216">
            <v>56</v>
          </cell>
          <cell r="C216" t="str">
            <v>F-11</v>
          </cell>
          <cell r="D216">
            <v>53011</v>
          </cell>
          <cell r="E216" t="str">
            <v>フロンティア芝浦</v>
          </cell>
          <cell r="F216">
            <v>0</v>
          </cell>
          <cell r="G216" t="str">
            <v>P57</v>
          </cell>
          <cell r="I216" t="str">
            <v>東京都</v>
          </cell>
          <cell r="J216" t="str">
            <v>都心主要5区</v>
          </cell>
          <cell r="U216" t="str">
            <v>駐車場</v>
          </cell>
          <cell r="V216" t="str">
            <v>Parking</v>
          </cell>
          <cell r="X216">
            <v>0</v>
          </cell>
          <cell r="Y216" t="str">
            <v/>
          </cell>
          <cell r="Z216" t="str">
            <v/>
          </cell>
          <cell r="AA216" t="str">
            <v/>
          </cell>
          <cell r="AB216" t="str">
            <v/>
          </cell>
          <cell r="AC216" t="str">
            <v/>
          </cell>
          <cell r="AD216">
            <v>1</v>
          </cell>
          <cell r="AE216" t="str">
            <v/>
          </cell>
          <cell r="AK216" t="str">
            <v>清水建設㈱</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CJ216" t="str">
            <v>清水建設㈱</v>
          </cell>
          <cell r="CL216" t="str">
            <v/>
          </cell>
          <cell r="CM216">
            <v>38257</v>
          </cell>
          <cell r="CN216" t="str">
            <v>有</v>
          </cell>
          <cell r="CO216">
            <v>38231</v>
          </cell>
          <cell r="CP216">
            <v>38256</v>
          </cell>
          <cell r="CQ216">
            <v>30</v>
          </cell>
          <cell r="CR216">
            <v>26</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K216" t="str">
            <v>OK</v>
          </cell>
          <cell r="DL216" t="str">
            <v>OK</v>
          </cell>
          <cell r="DM216" t="str">
            <v>OK</v>
          </cell>
          <cell r="DN216" t="str">
            <v>OK</v>
          </cell>
          <cell r="DO216" t="str">
            <v>OK</v>
          </cell>
          <cell r="DP216" t="str">
            <v>OK</v>
          </cell>
          <cell r="DR216" t="str">
            <v>OK</v>
          </cell>
          <cell r="DS216" t="str">
            <v>OK</v>
          </cell>
          <cell r="DU216" t="str">
            <v>OK</v>
          </cell>
          <cell r="DV216" t="str">
            <v>OK</v>
          </cell>
          <cell r="DW216" t="str">
            <v>OK</v>
          </cell>
          <cell r="DX216" t="str">
            <v>OK</v>
          </cell>
          <cell r="DZ216" t="str">
            <v>OK</v>
          </cell>
          <cell r="EA216" t="str">
            <v>OK</v>
          </cell>
          <cell r="EC216">
            <v>38257</v>
          </cell>
          <cell r="ED216">
            <v>38260</v>
          </cell>
          <cell r="EE216">
            <v>30</v>
          </cell>
          <cell r="EF216">
            <v>4</v>
          </cell>
          <cell r="EG216">
            <v>0</v>
          </cell>
          <cell r="EH216">
            <v>0</v>
          </cell>
          <cell r="EI216">
            <v>0</v>
          </cell>
          <cell r="EJ216">
            <v>0</v>
          </cell>
          <cell r="EK216">
            <v>0</v>
          </cell>
          <cell r="EL216">
            <v>0</v>
          </cell>
          <cell r="EM216">
            <v>0</v>
          </cell>
          <cell r="EN216" t="str">
            <v/>
          </cell>
          <cell r="EO216" t="str">
            <v/>
          </cell>
          <cell r="EP216">
            <v>0</v>
          </cell>
          <cell r="EQ216">
            <v>0</v>
          </cell>
          <cell r="ER216">
            <v>0</v>
          </cell>
          <cell r="ES216">
            <v>0</v>
          </cell>
          <cell r="ET216">
            <v>0</v>
          </cell>
          <cell r="EU216">
            <v>0</v>
          </cell>
          <cell r="EV216">
            <v>0</v>
          </cell>
          <cell r="EW216">
            <v>0</v>
          </cell>
          <cell r="EX216">
            <v>0</v>
          </cell>
          <cell r="EY216">
            <v>0</v>
          </cell>
          <cell r="EZ216">
            <v>0</v>
          </cell>
          <cell r="FA216">
            <v>0</v>
          </cell>
          <cell r="FB216">
            <v>0</v>
          </cell>
        </row>
        <row r="217">
          <cell r="A217">
            <v>4841</v>
          </cell>
          <cell r="B217">
            <v>56</v>
          </cell>
          <cell r="C217" t="str">
            <v>F-11</v>
          </cell>
          <cell r="D217">
            <v>53011</v>
          </cell>
          <cell r="E217" t="str">
            <v>フロンティア芝浦</v>
          </cell>
          <cell r="F217">
            <v>0</v>
          </cell>
          <cell r="G217" t="str">
            <v>P58</v>
          </cell>
          <cell r="I217" t="str">
            <v>東京都</v>
          </cell>
          <cell r="J217" t="str">
            <v>都心主要5区</v>
          </cell>
          <cell r="U217" t="str">
            <v>駐車場</v>
          </cell>
          <cell r="V217" t="str">
            <v>Parking</v>
          </cell>
          <cell r="X217">
            <v>0</v>
          </cell>
          <cell r="Y217" t="str">
            <v/>
          </cell>
          <cell r="Z217" t="str">
            <v/>
          </cell>
          <cell r="AA217" t="str">
            <v/>
          </cell>
          <cell r="AB217" t="str">
            <v/>
          </cell>
          <cell r="AC217" t="str">
            <v/>
          </cell>
          <cell r="AD217">
            <v>1</v>
          </cell>
          <cell r="AE217" t="str">
            <v/>
          </cell>
          <cell r="AK217" t="str">
            <v>清水建設㈱</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CJ217" t="str">
            <v>清水建設㈱</v>
          </cell>
          <cell r="CL217" t="str">
            <v/>
          </cell>
          <cell r="CM217">
            <v>38257</v>
          </cell>
          <cell r="CN217" t="str">
            <v>有</v>
          </cell>
          <cell r="CO217">
            <v>38231</v>
          </cell>
          <cell r="CP217">
            <v>38256</v>
          </cell>
          <cell r="CQ217">
            <v>30</v>
          </cell>
          <cell r="CR217">
            <v>26</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K217" t="str">
            <v>OK</v>
          </cell>
          <cell r="DL217" t="str">
            <v>OK</v>
          </cell>
          <cell r="DM217" t="str">
            <v>OK</v>
          </cell>
          <cell r="DN217" t="str">
            <v>OK</v>
          </cell>
          <cell r="DO217" t="str">
            <v>OK</v>
          </cell>
          <cell r="DP217" t="str">
            <v>OK</v>
          </cell>
          <cell r="DR217" t="str">
            <v>OK</v>
          </cell>
          <cell r="DS217" t="str">
            <v>OK</v>
          </cell>
          <cell r="DU217" t="str">
            <v>OK</v>
          </cell>
          <cell r="DV217" t="str">
            <v>OK</v>
          </cell>
          <cell r="DW217" t="str">
            <v>OK</v>
          </cell>
          <cell r="DX217" t="str">
            <v>OK</v>
          </cell>
          <cell r="DZ217" t="str">
            <v>OK</v>
          </cell>
          <cell r="EA217" t="str">
            <v>OK</v>
          </cell>
          <cell r="EC217">
            <v>38257</v>
          </cell>
          <cell r="ED217">
            <v>38260</v>
          </cell>
          <cell r="EE217">
            <v>30</v>
          </cell>
          <cell r="EF217">
            <v>4</v>
          </cell>
          <cell r="EG217">
            <v>0</v>
          </cell>
          <cell r="EH217">
            <v>0</v>
          </cell>
          <cell r="EI217">
            <v>0</v>
          </cell>
          <cell r="EJ217">
            <v>0</v>
          </cell>
          <cell r="EK217">
            <v>0</v>
          </cell>
          <cell r="EL217">
            <v>0</v>
          </cell>
          <cell r="EM217">
            <v>0</v>
          </cell>
          <cell r="EN217" t="str">
            <v/>
          </cell>
          <cell r="EO217" t="str">
            <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row>
        <row r="218">
          <cell r="A218">
            <v>4842</v>
          </cell>
          <cell r="B218">
            <v>56</v>
          </cell>
          <cell r="C218" t="str">
            <v>F-11</v>
          </cell>
          <cell r="D218">
            <v>53011</v>
          </cell>
          <cell r="E218" t="str">
            <v>フロンティア芝浦</v>
          </cell>
          <cell r="F218">
            <v>0</v>
          </cell>
          <cell r="G218" t="str">
            <v>P59</v>
          </cell>
          <cell r="I218" t="str">
            <v>東京都</v>
          </cell>
          <cell r="J218" t="str">
            <v>都心主要5区</v>
          </cell>
          <cell r="U218" t="str">
            <v>駐車場</v>
          </cell>
          <cell r="V218" t="str">
            <v>Parking</v>
          </cell>
          <cell r="X218">
            <v>0</v>
          </cell>
          <cell r="Y218" t="str">
            <v/>
          </cell>
          <cell r="Z218" t="str">
            <v/>
          </cell>
          <cell r="AA218" t="str">
            <v/>
          </cell>
          <cell r="AB218" t="str">
            <v/>
          </cell>
          <cell r="AC218" t="str">
            <v/>
          </cell>
          <cell r="AD218">
            <v>1</v>
          </cell>
          <cell r="AE218" t="str">
            <v/>
          </cell>
          <cell r="AK218" t="str">
            <v>清水建設㈱</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CJ218" t="str">
            <v>清水建設㈱</v>
          </cell>
          <cell r="CL218" t="str">
            <v/>
          </cell>
          <cell r="CM218">
            <v>38257</v>
          </cell>
          <cell r="CN218" t="str">
            <v>有</v>
          </cell>
          <cell r="CO218">
            <v>38231</v>
          </cell>
          <cell r="CP218">
            <v>38256</v>
          </cell>
          <cell r="CQ218">
            <v>30</v>
          </cell>
          <cell r="CR218">
            <v>26</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K218" t="str">
            <v>OK</v>
          </cell>
          <cell r="DL218" t="str">
            <v>OK</v>
          </cell>
          <cell r="DM218" t="str">
            <v>OK</v>
          </cell>
          <cell r="DN218" t="str">
            <v>OK</v>
          </cell>
          <cell r="DO218" t="str">
            <v>OK</v>
          </cell>
          <cell r="DP218" t="str">
            <v>OK</v>
          </cell>
          <cell r="DR218" t="str">
            <v>OK</v>
          </cell>
          <cell r="DS218" t="str">
            <v>OK</v>
          </cell>
          <cell r="DU218" t="str">
            <v>OK</v>
          </cell>
          <cell r="DV218" t="str">
            <v>OK</v>
          </cell>
          <cell r="DW218" t="str">
            <v>OK</v>
          </cell>
          <cell r="DX218" t="str">
            <v>OK</v>
          </cell>
          <cell r="DZ218" t="str">
            <v>OK</v>
          </cell>
          <cell r="EA218" t="str">
            <v>OK</v>
          </cell>
          <cell r="EC218">
            <v>38257</v>
          </cell>
          <cell r="ED218">
            <v>38260</v>
          </cell>
          <cell r="EE218">
            <v>30</v>
          </cell>
          <cell r="EF218">
            <v>4</v>
          </cell>
          <cell r="EG218">
            <v>0</v>
          </cell>
          <cell r="EH218">
            <v>0</v>
          </cell>
          <cell r="EI218">
            <v>0</v>
          </cell>
          <cell r="EJ218">
            <v>0</v>
          </cell>
          <cell r="EK218">
            <v>0</v>
          </cell>
          <cell r="EL218">
            <v>0</v>
          </cell>
          <cell r="EM218">
            <v>0</v>
          </cell>
          <cell r="EN218" t="str">
            <v/>
          </cell>
          <cell r="EO218" t="str">
            <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row>
        <row r="219">
          <cell r="A219">
            <v>4843</v>
          </cell>
          <cell r="B219">
            <v>56</v>
          </cell>
          <cell r="C219" t="str">
            <v>F-11</v>
          </cell>
          <cell r="D219">
            <v>53011</v>
          </cell>
          <cell r="E219" t="str">
            <v>フロンティア芝浦</v>
          </cell>
          <cell r="F219">
            <v>0</v>
          </cell>
          <cell r="G219" t="str">
            <v>P60</v>
          </cell>
          <cell r="I219" t="str">
            <v>東京都</v>
          </cell>
          <cell r="J219" t="str">
            <v>都心主要5区</v>
          </cell>
          <cell r="U219" t="str">
            <v>駐車場</v>
          </cell>
          <cell r="V219" t="str">
            <v>Parking</v>
          </cell>
          <cell r="X219">
            <v>0</v>
          </cell>
          <cell r="Y219" t="str">
            <v/>
          </cell>
          <cell r="Z219" t="str">
            <v/>
          </cell>
          <cell r="AA219" t="str">
            <v/>
          </cell>
          <cell r="AB219" t="str">
            <v/>
          </cell>
          <cell r="AC219" t="str">
            <v/>
          </cell>
          <cell r="AD219">
            <v>1</v>
          </cell>
          <cell r="AE219" t="str">
            <v/>
          </cell>
          <cell r="AK219" t="str">
            <v>清水建設㈱</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CJ219" t="str">
            <v>清水建設㈱</v>
          </cell>
          <cell r="CL219" t="str">
            <v/>
          </cell>
          <cell r="CM219">
            <v>38257</v>
          </cell>
          <cell r="CN219" t="str">
            <v>有</v>
          </cell>
          <cell r="CO219">
            <v>38231</v>
          </cell>
          <cell r="CP219">
            <v>38256</v>
          </cell>
          <cell r="CQ219">
            <v>30</v>
          </cell>
          <cell r="CR219">
            <v>26</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K219" t="str">
            <v>OK</v>
          </cell>
          <cell r="DL219" t="str">
            <v>OK</v>
          </cell>
          <cell r="DM219" t="str">
            <v>OK</v>
          </cell>
          <cell r="DN219" t="str">
            <v>OK</v>
          </cell>
          <cell r="DO219" t="str">
            <v>OK</v>
          </cell>
          <cell r="DP219" t="str">
            <v>OK</v>
          </cell>
          <cell r="DR219" t="str">
            <v>OK</v>
          </cell>
          <cell r="DS219" t="str">
            <v>OK</v>
          </cell>
          <cell r="DU219" t="str">
            <v>OK</v>
          </cell>
          <cell r="DV219" t="str">
            <v>OK</v>
          </cell>
          <cell r="DW219" t="str">
            <v>OK</v>
          </cell>
          <cell r="DX219" t="str">
            <v>OK</v>
          </cell>
          <cell r="DZ219" t="str">
            <v>OK</v>
          </cell>
          <cell r="EA219" t="str">
            <v>OK</v>
          </cell>
          <cell r="EC219">
            <v>38257</v>
          </cell>
          <cell r="ED219">
            <v>38260</v>
          </cell>
          <cell r="EE219">
            <v>30</v>
          </cell>
          <cell r="EF219">
            <v>4</v>
          </cell>
          <cell r="EG219">
            <v>0</v>
          </cell>
          <cell r="EH219">
            <v>0</v>
          </cell>
          <cell r="EI219">
            <v>0</v>
          </cell>
          <cell r="EJ219">
            <v>0</v>
          </cell>
          <cell r="EK219">
            <v>0</v>
          </cell>
          <cell r="EL219">
            <v>0</v>
          </cell>
          <cell r="EM219">
            <v>0</v>
          </cell>
          <cell r="EN219" t="str">
            <v/>
          </cell>
          <cell r="EO219" t="str">
            <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row>
        <row r="220">
          <cell r="A220">
            <v>4844</v>
          </cell>
          <cell r="B220">
            <v>56</v>
          </cell>
          <cell r="C220" t="str">
            <v>F-11</v>
          </cell>
          <cell r="D220">
            <v>53011</v>
          </cell>
          <cell r="E220" t="str">
            <v>フロンティア芝浦</v>
          </cell>
          <cell r="F220">
            <v>0</v>
          </cell>
          <cell r="G220" t="str">
            <v>P61</v>
          </cell>
          <cell r="I220" t="str">
            <v>東京都</v>
          </cell>
          <cell r="J220" t="str">
            <v>都心主要5区</v>
          </cell>
          <cell r="U220" t="str">
            <v>駐車場</v>
          </cell>
          <cell r="V220" t="str">
            <v>Parking</v>
          </cell>
          <cell r="X220">
            <v>0</v>
          </cell>
          <cell r="Y220" t="str">
            <v/>
          </cell>
          <cell r="Z220" t="str">
            <v/>
          </cell>
          <cell r="AA220" t="str">
            <v/>
          </cell>
          <cell r="AB220" t="str">
            <v/>
          </cell>
          <cell r="AC220" t="str">
            <v/>
          </cell>
          <cell r="AD220">
            <v>1</v>
          </cell>
          <cell r="AE220" t="str">
            <v/>
          </cell>
          <cell r="AK220" t="str">
            <v>清水建設㈱</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CJ220" t="str">
            <v>清水建設㈱</v>
          </cell>
          <cell r="CL220" t="str">
            <v/>
          </cell>
          <cell r="CM220">
            <v>38257</v>
          </cell>
          <cell r="CN220" t="str">
            <v>有</v>
          </cell>
          <cell r="CO220">
            <v>38231</v>
          </cell>
          <cell r="CP220">
            <v>38256</v>
          </cell>
          <cell r="CQ220">
            <v>30</v>
          </cell>
          <cell r="CR220">
            <v>26</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K220" t="str">
            <v>OK</v>
          </cell>
          <cell r="DL220" t="str">
            <v>OK</v>
          </cell>
          <cell r="DM220" t="str">
            <v>OK</v>
          </cell>
          <cell r="DN220" t="str">
            <v>OK</v>
          </cell>
          <cell r="DO220" t="str">
            <v>OK</v>
          </cell>
          <cell r="DP220" t="str">
            <v>OK</v>
          </cell>
          <cell r="DR220" t="str">
            <v>OK</v>
          </cell>
          <cell r="DS220" t="str">
            <v>OK</v>
          </cell>
          <cell r="DU220" t="str">
            <v>OK</v>
          </cell>
          <cell r="DV220" t="str">
            <v>OK</v>
          </cell>
          <cell r="DW220" t="str">
            <v>OK</v>
          </cell>
          <cell r="DX220" t="str">
            <v>OK</v>
          </cell>
          <cell r="DZ220" t="str">
            <v>OK</v>
          </cell>
          <cell r="EA220" t="str">
            <v>OK</v>
          </cell>
          <cell r="EC220">
            <v>38257</v>
          </cell>
          <cell r="ED220">
            <v>38260</v>
          </cell>
          <cell r="EE220">
            <v>30</v>
          </cell>
          <cell r="EF220">
            <v>4</v>
          </cell>
          <cell r="EG220">
            <v>0</v>
          </cell>
          <cell r="EH220">
            <v>0</v>
          </cell>
          <cell r="EI220">
            <v>0</v>
          </cell>
          <cell r="EJ220">
            <v>0</v>
          </cell>
          <cell r="EK220">
            <v>0</v>
          </cell>
          <cell r="EL220">
            <v>0</v>
          </cell>
          <cell r="EM220">
            <v>0</v>
          </cell>
          <cell r="EN220" t="str">
            <v/>
          </cell>
          <cell r="EO220" t="str">
            <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row>
        <row r="221">
          <cell r="A221">
            <v>4845</v>
          </cell>
          <cell r="B221">
            <v>56</v>
          </cell>
          <cell r="C221" t="str">
            <v>F-11</v>
          </cell>
          <cell r="D221">
            <v>53011</v>
          </cell>
          <cell r="E221" t="str">
            <v>フロンティア芝浦</v>
          </cell>
          <cell r="F221">
            <v>0</v>
          </cell>
          <cell r="G221" t="str">
            <v>P62</v>
          </cell>
          <cell r="I221" t="str">
            <v>東京都</v>
          </cell>
          <cell r="J221" t="str">
            <v>都心主要5区</v>
          </cell>
          <cell r="U221" t="str">
            <v>駐車場</v>
          </cell>
          <cell r="V221" t="str">
            <v>Parking</v>
          </cell>
          <cell r="X221">
            <v>0</v>
          </cell>
          <cell r="Y221" t="str">
            <v/>
          </cell>
          <cell r="Z221" t="str">
            <v/>
          </cell>
          <cell r="AA221" t="str">
            <v/>
          </cell>
          <cell r="AB221" t="str">
            <v/>
          </cell>
          <cell r="AC221" t="str">
            <v/>
          </cell>
          <cell r="AD221">
            <v>1</v>
          </cell>
          <cell r="AE221" t="str">
            <v/>
          </cell>
          <cell r="AK221" t="str">
            <v>清水建設㈱</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CJ221" t="str">
            <v>清水建設㈱</v>
          </cell>
          <cell r="CL221" t="str">
            <v/>
          </cell>
          <cell r="CM221">
            <v>38257</v>
          </cell>
          <cell r="CN221" t="str">
            <v>有</v>
          </cell>
          <cell r="CO221">
            <v>38231</v>
          </cell>
          <cell r="CP221">
            <v>38256</v>
          </cell>
          <cell r="CQ221">
            <v>30</v>
          </cell>
          <cell r="CR221">
            <v>26</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K221" t="str">
            <v>OK</v>
          </cell>
          <cell r="DL221" t="str">
            <v>OK</v>
          </cell>
          <cell r="DM221" t="str">
            <v>OK</v>
          </cell>
          <cell r="DN221" t="str">
            <v>OK</v>
          </cell>
          <cell r="DO221" t="str">
            <v>OK</v>
          </cell>
          <cell r="DP221" t="str">
            <v>OK</v>
          </cell>
          <cell r="DR221" t="str">
            <v>OK</v>
          </cell>
          <cell r="DS221" t="str">
            <v>OK</v>
          </cell>
          <cell r="DU221" t="str">
            <v>OK</v>
          </cell>
          <cell r="DV221" t="str">
            <v>OK</v>
          </cell>
          <cell r="DW221" t="str">
            <v>OK</v>
          </cell>
          <cell r="DX221" t="str">
            <v>OK</v>
          </cell>
          <cell r="DZ221" t="str">
            <v>OK</v>
          </cell>
          <cell r="EA221" t="str">
            <v>OK</v>
          </cell>
          <cell r="EC221">
            <v>38257</v>
          </cell>
          <cell r="ED221">
            <v>38260</v>
          </cell>
          <cell r="EE221">
            <v>30</v>
          </cell>
          <cell r="EF221">
            <v>4</v>
          </cell>
          <cell r="EG221">
            <v>0</v>
          </cell>
          <cell r="EH221">
            <v>0</v>
          </cell>
          <cell r="EI221">
            <v>0</v>
          </cell>
          <cell r="EJ221">
            <v>0</v>
          </cell>
          <cell r="EK221">
            <v>0</v>
          </cell>
          <cell r="EL221">
            <v>0</v>
          </cell>
          <cell r="EM221">
            <v>0</v>
          </cell>
          <cell r="EN221" t="str">
            <v/>
          </cell>
          <cell r="EO221" t="str">
            <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row>
        <row r="222">
          <cell r="A222">
            <v>4846</v>
          </cell>
          <cell r="B222">
            <v>56</v>
          </cell>
          <cell r="C222" t="str">
            <v>F-11</v>
          </cell>
          <cell r="D222">
            <v>53011</v>
          </cell>
          <cell r="E222" t="str">
            <v>フロンティア芝浦</v>
          </cell>
          <cell r="F222">
            <v>0</v>
          </cell>
          <cell r="G222" t="str">
            <v>P63</v>
          </cell>
          <cell r="I222" t="str">
            <v>東京都</v>
          </cell>
          <cell r="J222" t="str">
            <v>都心主要5区</v>
          </cell>
          <cell r="U222" t="str">
            <v>駐車場</v>
          </cell>
          <cell r="V222" t="str">
            <v>Parking</v>
          </cell>
          <cell r="X222">
            <v>0</v>
          </cell>
          <cell r="Y222" t="str">
            <v/>
          </cell>
          <cell r="Z222" t="str">
            <v/>
          </cell>
          <cell r="AA222" t="str">
            <v/>
          </cell>
          <cell r="AB222" t="str">
            <v/>
          </cell>
          <cell r="AC222" t="str">
            <v/>
          </cell>
          <cell r="AD222">
            <v>1</v>
          </cell>
          <cell r="AE222" t="str">
            <v/>
          </cell>
          <cell r="AG222">
            <v>36582</v>
          </cell>
          <cell r="AI222">
            <v>38047</v>
          </cell>
          <cell r="AJ222">
            <v>38776</v>
          </cell>
          <cell r="AK222" t="str">
            <v>㈱ドン・キホーテ</v>
          </cell>
          <cell r="AX222">
            <v>50000</v>
          </cell>
          <cell r="AY222">
            <v>2500</v>
          </cell>
          <cell r="BF222">
            <v>0</v>
          </cell>
          <cell r="BG222">
            <v>0</v>
          </cell>
          <cell r="BH222">
            <v>0</v>
          </cell>
          <cell r="BI222">
            <v>0</v>
          </cell>
          <cell r="BJ222">
            <v>0</v>
          </cell>
          <cell r="BK222">
            <v>0</v>
          </cell>
          <cell r="BL222">
            <v>0</v>
          </cell>
          <cell r="BM222">
            <v>0</v>
          </cell>
          <cell r="BN222">
            <v>0</v>
          </cell>
          <cell r="BO222">
            <v>0</v>
          </cell>
          <cell r="BP222">
            <v>50000</v>
          </cell>
          <cell r="BQ222">
            <v>2500</v>
          </cell>
          <cell r="BR222">
            <v>0</v>
          </cell>
          <cell r="BS222">
            <v>0</v>
          </cell>
          <cell r="BT222">
            <v>0</v>
          </cell>
          <cell r="BU222">
            <v>0</v>
          </cell>
          <cell r="BV222">
            <v>0</v>
          </cell>
          <cell r="CJ222" t="str">
            <v>#1004</v>
          </cell>
          <cell r="CL222" t="str">
            <v/>
          </cell>
          <cell r="CM222">
            <v>38257</v>
          </cell>
          <cell r="CN222" t="str">
            <v>有</v>
          </cell>
          <cell r="CO222">
            <v>38231</v>
          </cell>
          <cell r="CP222">
            <v>38256</v>
          </cell>
          <cell r="CQ222">
            <v>30</v>
          </cell>
          <cell r="CR222">
            <v>26</v>
          </cell>
          <cell r="CS222">
            <v>0</v>
          </cell>
          <cell r="CT222">
            <v>0</v>
          </cell>
          <cell r="CU222">
            <v>0</v>
          </cell>
          <cell r="CV222">
            <v>0</v>
          </cell>
          <cell r="CW222">
            <v>0</v>
          </cell>
          <cell r="CX222">
            <v>0</v>
          </cell>
          <cell r="CY222">
            <v>0</v>
          </cell>
          <cell r="CZ222">
            <v>0</v>
          </cell>
          <cell r="DA222">
            <v>0</v>
          </cell>
          <cell r="DB222">
            <v>0</v>
          </cell>
          <cell r="DC222">
            <v>43333</v>
          </cell>
          <cell r="DD222">
            <v>2167</v>
          </cell>
          <cell r="DE222">
            <v>0</v>
          </cell>
          <cell r="DF222">
            <v>0</v>
          </cell>
          <cell r="DG222">
            <v>0</v>
          </cell>
          <cell r="DH222">
            <v>0</v>
          </cell>
          <cell r="DI222">
            <v>0</v>
          </cell>
          <cell r="DK222" t="str">
            <v>OK</v>
          </cell>
          <cell r="DL222" t="str">
            <v>OK</v>
          </cell>
          <cell r="DM222" t="str">
            <v>OK</v>
          </cell>
          <cell r="DN222" t="str">
            <v>OK</v>
          </cell>
          <cell r="DO222" t="str">
            <v>OK</v>
          </cell>
          <cell r="DP222" t="str">
            <v>OK</v>
          </cell>
          <cell r="DR222" t="str">
            <v>OK</v>
          </cell>
          <cell r="DS222" t="str">
            <v>OK</v>
          </cell>
          <cell r="DU222" t="str">
            <v>OK</v>
          </cell>
          <cell r="DV222" t="str">
            <v>OK</v>
          </cell>
          <cell r="DW222" t="str">
            <v>OK</v>
          </cell>
          <cell r="DX222" t="str">
            <v>OK</v>
          </cell>
          <cell r="DZ222" t="str">
            <v>OK</v>
          </cell>
          <cell r="EA222" t="str">
            <v>OK</v>
          </cell>
          <cell r="EC222">
            <v>38257</v>
          </cell>
          <cell r="ED222">
            <v>38260</v>
          </cell>
          <cell r="EE222">
            <v>30</v>
          </cell>
          <cell r="EF222">
            <v>4</v>
          </cell>
          <cell r="EG222">
            <v>0</v>
          </cell>
          <cell r="EH222">
            <v>0</v>
          </cell>
          <cell r="EI222">
            <v>0</v>
          </cell>
          <cell r="EJ222">
            <v>0</v>
          </cell>
          <cell r="EK222">
            <v>0</v>
          </cell>
          <cell r="EL222">
            <v>0</v>
          </cell>
          <cell r="EM222">
            <v>0</v>
          </cell>
          <cell r="EN222" t="str">
            <v/>
          </cell>
          <cell r="EO222" t="str">
            <v/>
          </cell>
          <cell r="EP222">
            <v>0</v>
          </cell>
          <cell r="EQ222">
            <v>6667</v>
          </cell>
          <cell r="ER222">
            <v>333</v>
          </cell>
          <cell r="ES222">
            <v>0</v>
          </cell>
          <cell r="ET222">
            <v>0</v>
          </cell>
          <cell r="EU222">
            <v>0</v>
          </cell>
          <cell r="EV222">
            <v>0</v>
          </cell>
          <cell r="EW222">
            <v>0</v>
          </cell>
          <cell r="EX222">
            <v>6667</v>
          </cell>
          <cell r="EY222">
            <v>333</v>
          </cell>
          <cell r="EZ222">
            <v>50000</v>
          </cell>
          <cell r="FA222">
            <v>2500</v>
          </cell>
          <cell r="FB222">
            <v>52500</v>
          </cell>
        </row>
        <row r="223">
          <cell r="A223">
            <v>4847</v>
          </cell>
          <cell r="B223">
            <v>56</v>
          </cell>
          <cell r="C223" t="str">
            <v>F-11</v>
          </cell>
          <cell r="D223">
            <v>53011</v>
          </cell>
          <cell r="E223" t="str">
            <v>フロンティア芝浦</v>
          </cell>
          <cell r="F223">
            <v>0</v>
          </cell>
          <cell r="G223" t="str">
            <v>P64</v>
          </cell>
          <cell r="I223" t="str">
            <v>東京都</v>
          </cell>
          <cell r="J223" t="str">
            <v>都心主要5区</v>
          </cell>
          <cell r="U223" t="str">
            <v>駐車場</v>
          </cell>
          <cell r="V223" t="str">
            <v>Parking</v>
          </cell>
          <cell r="X223">
            <v>0</v>
          </cell>
          <cell r="Y223" t="str">
            <v/>
          </cell>
          <cell r="Z223" t="str">
            <v/>
          </cell>
          <cell r="AA223" t="str">
            <v/>
          </cell>
          <cell r="AB223" t="str">
            <v/>
          </cell>
          <cell r="AC223" t="str">
            <v/>
          </cell>
          <cell r="AD223">
            <v>1</v>
          </cell>
          <cell r="AE223" t="str">
            <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CL223" t="str">
            <v/>
          </cell>
          <cell r="CM223">
            <v>38257</v>
          </cell>
          <cell r="CN223" t="str">
            <v>有</v>
          </cell>
          <cell r="CO223">
            <v>38231</v>
          </cell>
          <cell r="CP223">
            <v>38256</v>
          </cell>
          <cell r="CQ223">
            <v>30</v>
          </cell>
          <cell r="CR223">
            <v>26</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K223" t="str">
            <v>OK</v>
          </cell>
          <cell r="DL223" t="str">
            <v>OK</v>
          </cell>
          <cell r="DM223" t="str">
            <v>OK</v>
          </cell>
          <cell r="DN223" t="str">
            <v>OK</v>
          </cell>
          <cell r="DO223" t="str">
            <v>OK</v>
          </cell>
          <cell r="DP223" t="str">
            <v>OK</v>
          </cell>
          <cell r="DR223" t="str">
            <v>OK</v>
          </cell>
          <cell r="DS223" t="str">
            <v>OK</v>
          </cell>
          <cell r="DU223" t="str">
            <v>OK</v>
          </cell>
          <cell r="DV223" t="str">
            <v>OK</v>
          </cell>
          <cell r="DW223" t="str">
            <v>OK</v>
          </cell>
          <cell r="DX223" t="str">
            <v>OK</v>
          </cell>
          <cell r="DZ223" t="str">
            <v>OK</v>
          </cell>
          <cell r="EA223" t="str">
            <v>OK</v>
          </cell>
          <cell r="EC223">
            <v>38257</v>
          </cell>
          <cell r="ED223">
            <v>38260</v>
          </cell>
          <cell r="EE223">
            <v>30</v>
          </cell>
          <cell r="EF223">
            <v>4</v>
          </cell>
          <cell r="EG223">
            <v>0</v>
          </cell>
          <cell r="EH223">
            <v>0</v>
          </cell>
          <cell r="EI223">
            <v>0</v>
          </cell>
          <cell r="EJ223">
            <v>0</v>
          </cell>
          <cell r="EK223">
            <v>0</v>
          </cell>
          <cell r="EL223">
            <v>0</v>
          </cell>
          <cell r="EM223">
            <v>0</v>
          </cell>
          <cell r="EN223" t="str">
            <v/>
          </cell>
          <cell r="EO223" t="str">
            <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row>
        <row r="224">
          <cell r="A224">
            <v>4848</v>
          </cell>
          <cell r="B224">
            <v>56</v>
          </cell>
          <cell r="C224" t="str">
            <v>F-11</v>
          </cell>
          <cell r="D224">
            <v>53011</v>
          </cell>
          <cell r="E224" t="str">
            <v>フロンティア芝浦</v>
          </cell>
          <cell r="F224">
            <v>0</v>
          </cell>
          <cell r="G224" t="str">
            <v>P65</v>
          </cell>
          <cell r="I224" t="str">
            <v>東京都</v>
          </cell>
          <cell r="J224" t="str">
            <v>都心主要5区</v>
          </cell>
          <cell r="U224" t="str">
            <v>駐車場</v>
          </cell>
          <cell r="V224" t="str">
            <v>Parking</v>
          </cell>
          <cell r="X224">
            <v>0</v>
          </cell>
          <cell r="Y224" t="str">
            <v/>
          </cell>
          <cell r="Z224" t="str">
            <v/>
          </cell>
          <cell r="AA224" t="str">
            <v/>
          </cell>
          <cell r="AB224" t="str">
            <v/>
          </cell>
          <cell r="AC224" t="str">
            <v/>
          </cell>
          <cell r="AD224">
            <v>1</v>
          </cell>
          <cell r="AE224" t="str">
            <v/>
          </cell>
          <cell r="AG224">
            <v>37835</v>
          </cell>
          <cell r="AI224">
            <v>37835</v>
          </cell>
          <cell r="AJ224">
            <v>38595</v>
          </cell>
          <cell r="AK224" t="str">
            <v>三浦　大志</v>
          </cell>
          <cell r="AX224">
            <v>50000</v>
          </cell>
          <cell r="AY224">
            <v>2500</v>
          </cell>
          <cell r="BF224">
            <v>0</v>
          </cell>
          <cell r="BG224">
            <v>0</v>
          </cell>
          <cell r="BH224">
            <v>0</v>
          </cell>
          <cell r="BI224">
            <v>0</v>
          </cell>
          <cell r="BJ224">
            <v>0</v>
          </cell>
          <cell r="BK224">
            <v>0</v>
          </cell>
          <cell r="BL224">
            <v>0</v>
          </cell>
          <cell r="BM224">
            <v>0</v>
          </cell>
          <cell r="BN224">
            <v>0</v>
          </cell>
          <cell r="BO224">
            <v>0</v>
          </cell>
          <cell r="BP224">
            <v>50000</v>
          </cell>
          <cell r="BQ224">
            <v>2500</v>
          </cell>
          <cell r="BR224">
            <v>0</v>
          </cell>
          <cell r="BS224">
            <v>0</v>
          </cell>
          <cell r="BT224">
            <v>0</v>
          </cell>
          <cell r="BU224">
            <v>0</v>
          </cell>
          <cell r="BV224">
            <v>0</v>
          </cell>
          <cell r="CJ224" t="str">
            <v>#911（清水建設社宅）</v>
          </cell>
          <cell r="CL224" t="str">
            <v/>
          </cell>
          <cell r="CM224">
            <v>38257</v>
          </cell>
          <cell r="CN224" t="str">
            <v>有</v>
          </cell>
          <cell r="CO224">
            <v>38231</v>
          </cell>
          <cell r="CP224">
            <v>38256</v>
          </cell>
          <cell r="CQ224">
            <v>30</v>
          </cell>
          <cell r="CR224">
            <v>26</v>
          </cell>
          <cell r="CS224">
            <v>0</v>
          </cell>
          <cell r="CT224">
            <v>0</v>
          </cell>
          <cell r="CU224">
            <v>0</v>
          </cell>
          <cell r="CV224">
            <v>0</v>
          </cell>
          <cell r="CW224">
            <v>0</v>
          </cell>
          <cell r="CX224">
            <v>0</v>
          </cell>
          <cell r="CY224">
            <v>0</v>
          </cell>
          <cell r="CZ224">
            <v>0</v>
          </cell>
          <cell r="DA224">
            <v>0</v>
          </cell>
          <cell r="DB224">
            <v>0</v>
          </cell>
          <cell r="DC224">
            <v>43333</v>
          </cell>
          <cell r="DD224">
            <v>2167</v>
          </cell>
          <cell r="DE224">
            <v>0</v>
          </cell>
          <cell r="DF224">
            <v>0</v>
          </cell>
          <cell r="DG224">
            <v>0</v>
          </cell>
          <cell r="DH224">
            <v>0</v>
          </cell>
          <cell r="DI224">
            <v>0</v>
          </cell>
          <cell r="DK224" t="str">
            <v>OK</v>
          </cell>
          <cell r="DL224" t="str">
            <v>OK</v>
          </cell>
          <cell r="DM224" t="str">
            <v>OK</v>
          </cell>
          <cell r="DN224" t="str">
            <v>OK</v>
          </cell>
          <cell r="DO224" t="str">
            <v>OK</v>
          </cell>
          <cell r="DP224" t="str">
            <v>OK</v>
          </cell>
          <cell r="DR224" t="str">
            <v>OK</v>
          </cell>
          <cell r="DS224" t="str">
            <v>OK</v>
          </cell>
          <cell r="DU224" t="str">
            <v>OK</v>
          </cell>
          <cell r="DV224" t="str">
            <v>OK</v>
          </cell>
          <cell r="DW224" t="str">
            <v>OK</v>
          </cell>
          <cell r="DX224" t="str">
            <v>OK</v>
          </cell>
          <cell r="DZ224" t="str">
            <v>OK</v>
          </cell>
          <cell r="EA224" t="str">
            <v>OK</v>
          </cell>
          <cell r="EC224">
            <v>38257</v>
          </cell>
          <cell r="ED224">
            <v>38260</v>
          </cell>
          <cell r="EE224">
            <v>30</v>
          </cell>
          <cell r="EF224">
            <v>4</v>
          </cell>
          <cell r="EG224">
            <v>0</v>
          </cell>
          <cell r="EH224">
            <v>0</v>
          </cell>
          <cell r="EI224">
            <v>0</v>
          </cell>
          <cell r="EJ224">
            <v>0</v>
          </cell>
          <cell r="EK224">
            <v>0</v>
          </cell>
          <cell r="EL224">
            <v>0</v>
          </cell>
          <cell r="EM224">
            <v>0</v>
          </cell>
          <cell r="EN224" t="str">
            <v/>
          </cell>
          <cell r="EO224" t="str">
            <v/>
          </cell>
          <cell r="EP224">
            <v>0</v>
          </cell>
          <cell r="EQ224">
            <v>6667</v>
          </cell>
          <cell r="ER224">
            <v>333</v>
          </cell>
          <cell r="ES224">
            <v>0</v>
          </cell>
          <cell r="ET224">
            <v>0</v>
          </cell>
          <cell r="EU224">
            <v>0</v>
          </cell>
          <cell r="EV224">
            <v>0</v>
          </cell>
          <cell r="EW224">
            <v>0</v>
          </cell>
          <cell r="EX224">
            <v>6667</v>
          </cell>
          <cell r="EY224">
            <v>333</v>
          </cell>
          <cell r="EZ224">
            <v>50000</v>
          </cell>
          <cell r="FA224">
            <v>2500</v>
          </cell>
          <cell r="FB224">
            <v>52500</v>
          </cell>
        </row>
        <row r="225">
          <cell r="A225">
            <v>4849</v>
          </cell>
          <cell r="B225">
            <v>56</v>
          </cell>
          <cell r="C225" t="str">
            <v>F-11</v>
          </cell>
          <cell r="D225">
            <v>53011</v>
          </cell>
          <cell r="E225" t="str">
            <v>フロンティア芝浦</v>
          </cell>
          <cell r="F225">
            <v>0</v>
          </cell>
          <cell r="G225" t="str">
            <v>P66</v>
          </cell>
          <cell r="I225" t="str">
            <v>東京都</v>
          </cell>
          <cell r="J225" t="str">
            <v>都心主要5区</v>
          </cell>
          <cell r="U225" t="str">
            <v>駐車場</v>
          </cell>
          <cell r="V225" t="str">
            <v>Parking</v>
          </cell>
          <cell r="X225">
            <v>0</v>
          </cell>
          <cell r="Y225" t="str">
            <v/>
          </cell>
          <cell r="Z225" t="str">
            <v/>
          </cell>
          <cell r="AA225" t="str">
            <v/>
          </cell>
          <cell r="AB225" t="str">
            <v/>
          </cell>
          <cell r="AC225" t="str">
            <v/>
          </cell>
          <cell r="AD225">
            <v>1</v>
          </cell>
          <cell r="AE225" t="str">
            <v/>
          </cell>
          <cell r="AG225">
            <v>37366</v>
          </cell>
          <cell r="AI225">
            <v>37742</v>
          </cell>
          <cell r="AJ225">
            <v>38472</v>
          </cell>
          <cell r="AK225" t="str">
            <v>遠藤　裕人</v>
          </cell>
          <cell r="AX225">
            <v>50000</v>
          </cell>
          <cell r="AY225">
            <v>2500</v>
          </cell>
          <cell r="BF225">
            <v>0</v>
          </cell>
          <cell r="BG225">
            <v>0</v>
          </cell>
          <cell r="BH225">
            <v>0</v>
          </cell>
          <cell r="BI225">
            <v>0</v>
          </cell>
          <cell r="BJ225">
            <v>0</v>
          </cell>
          <cell r="BK225">
            <v>0</v>
          </cell>
          <cell r="BL225">
            <v>0</v>
          </cell>
          <cell r="BM225">
            <v>0</v>
          </cell>
          <cell r="BN225">
            <v>0</v>
          </cell>
          <cell r="BO225">
            <v>0</v>
          </cell>
          <cell r="BP225">
            <v>50000</v>
          </cell>
          <cell r="BQ225">
            <v>2500</v>
          </cell>
          <cell r="BR225">
            <v>0</v>
          </cell>
          <cell r="BS225">
            <v>0</v>
          </cell>
          <cell r="BT225">
            <v>0</v>
          </cell>
          <cell r="BU225">
            <v>0</v>
          </cell>
          <cell r="BV225">
            <v>0</v>
          </cell>
          <cell r="CJ225" t="str">
            <v>#1403（清水建設社宅）
10/9解約</v>
          </cell>
          <cell r="CL225" t="str">
            <v/>
          </cell>
          <cell r="CM225">
            <v>38257</v>
          </cell>
          <cell r="CN225" t="str">
            <v>有</v>
          </cell>
          <cell r="CO225">
            <v>38231</v>
          </cell>
          <cell r="CP225">
            <v>38256</v>
          </cell>
          <cell r="CQ225">
            <v>30</v>
          </cell>
          <cell r="CR225">
            <v>26</v>
          </cell>
          <cell r="CS225">
            <v>0</v>
          </cell>
          <cell r="CT225">
            <v>0</v>
          </cell>
          <cell r="CU225">
            <v>0</v>
          </cell>
          <cell r="CV225">
            <v>0</v>
          </cell>
          <cell r="CW225">
            <v>0</v>
          </cell>
          <cell r="CX225">
            <v>0</v>
          </cell>
          <cell r="CY225">
            <v>0</v>
          </cell>
          <cell r="CZ225">
            <v>0</v>
          </cell>
          <cell r="DA225">
            <v>0</v>
          </cell>
          <cell r="DB225">
            <v>0</v>
          </cell>
          <cell r="DC225">
            <v>43333</v>
          </cell>
          <cell r="DD225">
            <v>2167</v>
          </cell>
          <cell r="DE225">
            <v>0</v>
          </cell>
          <cell r="DF225">
            <v>0</v>
          </cell>
          <cell r="DG225">
            <v>0</v>
          </cell>
          <cell r="DH225">
            <v>0</v>
          </cell>
          <cell r="DI225">
            <v>0</v>
          </cell>
          <cell r="DK225" t="str">
            <v>OK</v>
          </cell>
          <cell r="DL225" t="str">
            <v>OK</v>
          </cell>
          <cell r="DM225" t="str">
            <v>OK</v>
          </cell>
          <cell r="DN225" t="str">
            <v>OK</v>
          </cell>
          <cell r="DO225" t="str">
            <v>OK</v>
          </cell>
          <cell r="DP225" t="str">
            <v>OK</v>
          </cell>
          <cell r="DR225" t="str">
            <v>OK</v>
          </cell>
          <cell r="DS225" t="str">
            <v>OK</v>
          </cell>
          <cell r="DU225" t="str">
            <v>OK</v>
          </cell>
          <cell r="DV225" t="str">
            <v>OK</v>
          </cell>
          <cell r="DW225" t="str">
            <v>OK</v>
          </cell>
          <cell r="DX225" t="str">
            <v>OK</v>
          </cell>
          <cell r="DZ225" t="str">
            <v>OK</v>
          </cell>
          <cell r="EA225" t="str">
            <v>OK</v>
          </cell>
          <cell r="EC225">
            <v>38257</v>
          </cell>
          <cell r="ED225">
            <v>38260</v>
          </cell>
          <cell r="EE225">
            <v>30</v>
          </cell>
          <cell r="EF225">
            <v>4</v>
          </cell>
          <cell r="EG225">
            <v>0</v>
          </cell>
          <cell r="EH225">
            <v>0</v>
          </cell>
          <cell r="EI225">
            <v>0</v>
          </cell>
          <cell r="EJ225">
            <v>0</v>
          </cell>
          <cell r="EK225">
            <v>0</v>
          </cell>
          <cell r="EL225">
            <v>0</v>
          </cell>
          <cell r="EM225">
            <v>0</v>
          </cell>
          <cell r="EN225" t="str">
            <v/>
          </cell>
          <cell r="EO225" t="str">
            <v/>
          </cell>
          <cell r="EP225">
            <v>0</v>
          </cell>
          <cell r="EQ225">
            <v>6667</v>
          </cell>
          <cell r="ER225">
            <v>333</v>
          </cell>
          <cell r="ES225">
            <v>0</v>
          </cell>
          <cell r="ET225">
            <v>0</v>
          </cell>
          <cell r="EU225">
            <v>0</v>
          </cell>
          <cell r="EV225">
            <v>0</v>
          </cell>
          <cell r="EW225">
            <v>0</v>
          </cell>
          <cell r="EX225">
            <v>6667</v>
          </cell>
          <cell r="EY225">
            <v>333</v>
          </cell>
          <cell r="EZ225">
            <v>14477</v>
          </cell>
          <cell r="FA225">
            <v>723</v>
          </cell>
          <cell r="FB225">
            <v>15200</v>
          </cell>
        </row>
        <row r="226">
          <cell r="A226">
            <v>4850</v>
          </cell>
          <cell r="B226">
            <v>56</v>
          </cell>
          <cell r="C226" t="str">
            <v>F-11</v>
          </cell>
          <cell r="D226">
            <v>53011</v>
          </cell>
          <cell r="E226" t="str">
            <v>フロンティア芝浦</v>
          </cell>
          <cell r="F226">
            <v>0</v>
          </cell>
          <cell r="G226" t="str">
            <v>P67</v>
          </cell>
          <cell r="I226" t="str">
            <v>東京都</v>
          </cell>
          <cell r="J226" t="str">
            <v>都心主要5区</v>
          </cell>
          <cell r="U226" t="str">
            <v>駐車場</v>
          </cell>
          <cell r="V226" t="str">
            <v>Parking</v>
          </cell>
          <cell r="X226">
            <v>0</v>
          </cell>
          <cell r="Y226" t="str">
            <v/>
          </cell>
          <cell r="Z226" t="str">
            <v/>
          </cell>
          <cell r="AA226" t="str">
            <v/>
          </cell>
          <cell r="AB226" t="str">
            <v/>
          </cell>
          <cell r="AC226" t="str">
            <v/>
          </cell>
          <cell r="AD226">
            <v>1</v>
          </cell>
          <cell r="AE226" t="str">
            <v/>
          </cell>
          <cell r="AG226">
            <v>38234</v>
          </cell>
          <cell r="AI226">
            <v>38234</v>
          </cell>
          <cell r="AJ226">
            <v>38990</v>
          </cell>
          <cell r="AK226" t="str">
            <v>原田　和貴</v>
          </cell>
          <cell r="AX226">
            <v>50000</v>
          </cell>
          <cell r="AY226">
            <v>2500</v>
          </cell>
          <cell r="BF226">
            <v>0</v>
          </cell>
          <cell r="BG226">
            <v>0</v>
          </cell>
          <cell r="BH226">
            <v>0</v>
          </cell>
          <cell r="BI226">
            <v>0</v>
          </cell>
          <cell r="BJ226">
            <v>0</v>
          </cell>
          <cell r="BK226">
            <v>0</v>
          </cell>
          <cell r="BL226">
            <v>0</v>
          </cell>
          <cell r="BM226">
            <v>0</v>
          </cell>
          <cell r="BN226">
            <v>0</v>
          </cell>
          <cell r="BO226">
            <v>0</v>
          </cell>
          <cell r="BP226">
            <v>45000</v>
          </cell>
          <cell r="BQ226">
            <v>2250</v>
          </cell>
          <cell r="BR226">
            <v>0</v>
          </cell>
          <cell r="BS226">
            <v>0</v>
          </cell>
          <cell r="BT226">
            <v>0</v>
          </cell>
          <cell r="BU226">
            <v>0</v>
          </cell>
          <cell r="BV226">
            <v>0</v>
          </cell>
          <cell r="CL226" t="str">
            <v/>
          </cell>
          <cell r="CM226">
            <v>38257</v>
          </cell>
          <cell r="CN226" t="str">
            <v>有</v>
          </cell>
          <cell r="CO226">
            <v>38234</v>
          </cell>
          <cell r="CP226">
            <v>38256</v>
          </cell>
          <cell r="CQ226">
            <v>27</v>
          </cell>
          <cell r="CR226">
            <v>23</v>
          </cell>
          <cell r="CS226">
            <v>0</v>
          </cell>
          <cell r="CT226">
            <v>0</v>
          </cell>
          <cell r="CU226">
            <v>0</v>
          </cell>
          <cell r="CV226">
            <v>0</v>
          </cell>
          <cell r="CW226">
            <v>0</v>
          </cell>
          <cell r="CX226">
            <v>0</v>
          </cell>
          <cell r="CY226">
            <v>0</v>
          </cell>
          <cell r="CZ226">
            <v>0</v>
          </cell>
          <cell r="DA226">
            <v>0</v>
          </cell>
          <cell r="DB226">
            <v>0</v>
          </cell>
          <cell r="DC226">
            <v>38333</v>
          </cell>
          <cell r="DD226">
            <v>1917</v>
          </cell>
          <cell r="DE226">
            <v>0</v>
          </cell>
          <cell r="DF226">
            <v>0</v>
          </cell>
          <cell r="DG226">
            <v>0</v>
          </cell>
          <cell r="DH226">
            <v>0</v>
          </cell>
          <cell r="DI226">
            <v>0</v>
          </cell>
          <cell r="DK226" t="str">
            <v>OK</v>
          </cell>
          <cell r="DL226" t="str">
            <v>OK</v>
          </cell>
          <cell r="DM226" t="str">
            <v>OK</v>
          </cell>
          <cell r="DN226" t="str">
            <v>OK</v>
          </cell>
          <cell r="DO226" t="str">
            <v>OK</v>
          </cell>
          <cell r="DP226" t="str">
            <v>OK</v>
          </cell>
          <cell r="DR226" t="str">
            <v>OK</v>
          </cell>
          <cell r="DS226" t="str">
            <v>OK</v>
          </cell>
          <cell r="DU226" t="str">
            <v>OK</v>
          </cell>
          <cell r="DV226" t="str">
            <v>OK</v>
          </cell>
          <cell r="DW226" t="str">
            <v>OK</v>
          </cell>
          <cell r="DX226" t="str">
            <v>OK</v>
          </cell>
          <cell r="DZ226" t="str">
            <v>OK</v>
          </cell>
          <cell r="EA226" t="str">
            <v>OK</v>
          </cell>
          <cell r="EC226">
            <v>38257</v>
          </cell>
          <cell r="ED226">
            <v>38260</v>
          </cell>
          <cell r="EE226">
            <v>27</v>
          </cell>
          <cell r="EF226">
            <v>4</v>
          </cell>
          <cell r="EG226">
            <v>0</v>
          </cell>
          <cell r="EH226">
            <v>0</v>
          </cell>
          <cell r="EI226">
            <v>0</v>
          </cell>
          <cell r="EJ226">
            <v>0</v>
          </cell>
          <cell r="EK226">
            <v>0</v>
          </cell>
          <cell r="EL226">
            <v>0</v>
          </cell>
          <cell r="EM226">
            <v>0</v>
          </cell>
          <cell r="EN226" t="str">
            <v/>
          </cell>
          <cell r="EO226" t="str">
            <v/>
          </cell>
          <cell r="EP226">
            <v>0</v>
          </cell>
          <cell r="EQ226">
            <v>6667</v>
          </cell>
          <cell r="ER226">
            <v>333</v>
          </cell>
          <cell r="ES226">
            <v>0</v>
          </cell>
          <cell r="ET226">
            <v>0</v>
          </cell>
          <cell r="EU226">
            <v>0</v>
          </cell>
          <cell r="EV226">
            <v>0</v>
          </cell>
          <cell r="EW226">
            <v>0</v>
          </cell>
          <cell r="EX226">
            <v>6667</v>
          </cell>
          <cell r="EY226">
            <v>333</v>
          </cell>
          <cell r="EZ226">
            <v>50000</v>
          </cell>
          <cell r="FA226">
            <v>2500</v>
          </cell>
          <cell r="FB226">
            <v>52500</v>
          </cell>
        </row>
        <row r="227">
          <cell r="A227">
            <v>4851</v>
          </cell>
          <cell r="B227">
            <v>56</v>
          </cell>
          <cell r="C227" t="str">
            <v>F-11</v>
          </cell>
          <cell r="D227">
            <v>53011</v>
          </cell>
          <cell r="E227" t="str">
            <v>フロンティア芝浦</v>
          </cell>
          <cell r="F227">
            <v>0</v>
          </cell>
          <cell r="G227" t="str">
            <v>P68</v>
          </cell>
          <cell r="I227" t="str">
            <v>東京都</v>
          </cell>
          <cell r="J227" t="str">
            <v>都心主要5区</v>
          </cell>
          <cell r="U227" t="str">
            <v>駐車場</v>
          </cell>
          <cell r="V227" t="str">
            <v>Parking</v>
          </cell>
          <cell r="X227">
            <v>0</v>
          </cell>
          <cell r="Y227" t="str">
            <v/>
          </cell>
          <cell r="Z227" t="str">
            <v/>
          </cell>
          <cell r="AA227" t="str">
            <v/>
          </cell>
          <cell r="AB227" t="str">
            <v/>
          </cell>
          <cell r="AC227" t="str">
            <v/>
          </cell>
          <cell r="AD227">
            <v>1</v>
          </cell>
          <cell r="AE227" t="str">
            <v/>
          </cell>
          <cell r="AG227">
            <v>38077</v>
          </cell>
          <cell r="AI227">
            <v>38077</v>
          </cell>
          <cell r="AJ227">
            <v>38807</v>
          </cell>
          <cell r="AK227" t="str">
            <v>犬尾　公厚</v>
          </cell>
          <cell r="AX227">
            <v>50000</v>
          </cell>
          <cell r="AY227">
            <v>2500</v>
          </cell>
          <cell r="BF227">
            <v>0</v>
          </cell>
          <cell r="BG227">
            <v>0</v>
          </cell>
          <cell r="BH227">
            <v>0</v>
          </cell>
          <cell r="BI227">
            <v>0</v>
          </cell>
          <cell r="BJ227">
            <v>0</v>
          </cell>
          <cell r="BK227">
            <v>0</v>
          </cell>
          <cell r="BL227">
            <v>0</v>
          </cell>
          <cell r="BM227">
            <v>0</v>
          </cell>
          <cell r="BN227">
            <v>0</v>
          </cell>
          <cell r="BO227">
            <v>0</v>
          </cell>
          <cell r="BP227">
            <v>50000</v>
          </cell>
          <cell r="BQ227">
            <v>2500</v>
          </cell>
          <cell r="BR227">
            <v>0</v>
          </cell>
          <cell r="BS227">
            <v>0</v>
          </cell>
          <cell r="BT227">
            <v>0</v>
          </cell>
          <cell r="BU227">
            <v>0</v>
          </cell>
          <cell r="BV227">
            <v>0</v>
          </cell>
          <cell r="CJ227" t="str">
            <v>#1409</v>
          </cell>
          <cell r="CL227" t="str">
            <v/>
          </cell>
          <cell r="CM227">
            <v>38257</v>
          </cell>
          <cell r="CN227" t="str">
            <v>有</v>
          </cell>
          <cell r="CO227">
            <v>38231</v>
          </cell>
          <cell r="CP227">
            <v>38256</v>
          </cell>
          <cell r="CQ227">
            <v>30</v>
          </cell>
          <cell r="CR227">
            <v>26</v>
          </cell>
          <cell r="CS227">
            <v>0</v>
          </cell>
          <cell r="CT227">
            <v>0</v>
          </cell>
          <cell r="CU227">
            <v>0</v>
          </cell>
          <cell r="CV227">
            <v>0</v>
          </cell>
          <cell r="CW227">
            <v>0</v>
          </cell>
          <cell r="CX227">
            <v>0</v>
          </cell>
          <cell r="CY227">
            <v>0</v>
          </cell>
          <cell r="CZ227">
            <v>0</v>
          </cell>
          <cell r="DA227">
            <v>0</v>
          </cell>
          <cell r="DB227">
            <v>0</v>
          </cell>
          <cell r="DC227">
            <v>43333</v>
          </cell>
          <cell r="DD227">
            <v>2167</v>
          </cell>
          <cell r="DE227">
            <v>0</v>
          </cell>
          <cell r="DF227">
            <v>0</v>
          </cell>
          <cell r="DG227">
            <v>0</v>
          </cell>
          <cell r="DH227">
            <v>0</v>
          </cell>
          <cell r="DI227">
            <v>0</v>
          </cell>
          <cell r="DK227" t="str">
            <v>OK</v>
          </cell>
          <cell r="DL227" t="str">
            <v>OK</v>
          </cell>
          <cell r="DM227" t="str">
            <v>OK</v>
          </cell>
          <cell r="DN227" t="str">
            <v>OK</v>
          </cell>
          <cell r="DO227" t="str">
            <v>OK</v>
          </cell>
          <cell r="DP227" t="str">
            <v>OK</v>
          </cell>
          <cell r="DR227" t="str">
            <v>OK</v>
          </cell>
          <cell r="DS227" t="str">
            <v>OK</v>
          </cell>
          <cell r="DU227" t="str">
            <v>OK</v>
          </cell>
          <cell r="DV227" t="str">
            <v>OK</v>
          </cell>
          <cell r="DW227" t="str">
            <v>OK</v>
          </cell>
          <cell r="DX227" t="str">
            <v>OK</v>
          </cell>
          <cell r="DZ227" t="str">
            <v>OK</v>
          </cell>
          <cell r="EA227" t="str">
            <v>OK</v>
          </cell>
          <cell r="EC227">
            <v>38257</v>
          </cell>
          <cell r="ED227">
            <v>38260</v>
          </cell>
          <cell r="EE227">
            <v>30</v>
          </cell>
          <cell r="EF227">
            <v>4</v>
          </cell>
          <cell r="EG227">
            <v>0</v>
          </cell>
          <cell r="EH227">
            <v>0</v>
          </cell>
          <cell r="EI227">
            <v>0</v>
          </cell>
          <cell r="EJ227">
            <v>0</v>
          </cell>
          <cell r="EK227">
            <v>0</v>
          </cell>
          <cell r="EL227">
            <v>0</v>
          </cell>
          <cell r="EM227">
            <v>0</v>
          </cell>
          <cell r="EN227" t="str">
            <v/>
          </cell>
          <cell r="EO227" t="str">
            <v/>
          </cell>
          <cell r="EP227">
            <v>0</v>
          </cell>
          <cell r="EQ227">
            <v>6667</v>
          </cell>
          <cell r="ER227">
            <v>333</v>
          </cell>
          <cell r="ES227">
            <v>0</v>
          </cell>
          <cell r="ET227">
            <v>0</v>
          </cell>
          <cell r="EU227">
            <v>0</v>
          </cell>
          <cell r="EV227">
            <v>0</v>
          </cell>
          <cell r="EW227">
            <v>0</v>
          </cell>
          <cell r="EX227">
            <v>6667</v>
          </cell>
          <cell r="EY227">
            <v>333</v>
          </cell>
          <cell r="EZ227">
            <v>50000</v>
          </cell>
          <cell r="FA227">
            <v>2500</v>
          </cell>
          <cell r="FB227">
            <v>52500</v>
          </cell>
        </row>
        <row r="228">
          <cell r="A228" t="str">
            <v/>
          </cell>
          <cell r="C228" t="str">
            <v/>
          </cell>
          <cell r="D228" t="str">
            <v/>
          </cell>
          <cell r="E228" t="str">
            <v/>
          </cell>
          <cell r="F228" t="str">
            <v/>
          </cell>
          <cell r="V228" t="str">
            <v/>
          </cell>
          <cell r="X228">
            <v>0</v>
          </cell>
          <cell r="Y228" t="str">
            <v/>
          </cell>
          <cell r="Z228" t="str">
            <v/>
          </cell>
          <cell r="AA228" t="str">
            <v/>
          </cell>
          <cell r="AB228" t="str">
            <v/>
          </cell>
          <cell r="AC228" t="str">
            <v/>
          </cell>
          <cell r="AD228" t="str">
            <v/>
          </cell>
          <cell r="AE228" t="str">
            <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CL228" t="str">
            <v/>
          </cell>
          <cell r="CO228" t="e">
            <v>#NUM!</v>
          </cell>
          <cell r="CP228" t="str">
            <v/>
          </cell>
          <cell r="CQ228" t="str">
            <v/>
          </cell>
          <cell r="CR228" t="str">
            <v/>
          </cell>
          <cell r="CS228" t="str">
            <v/>
          </cell>
          <cell r="CT228" t="str">
            <v/>
          </cell>
          <cell r="CU228" t="str">
            <v/>
          </cell>
          <cell r="CV228" t="str">
            <v/>
          </cell>
          <cell r="CW228" t="str">
            <v/>
          </cell>
          <cell r="CX228" t="str">
            <v/>
          </cell>
          <cell r="CY228">
            <v>0</v>
          </cell>
          <cell r="CZ228" t="str">
            <v/>
          </cell>
          <cell r="DA228" t="str">
            <v/>
          </cell>
          <cell r="DB228">
            <v>0</v>
          </cell>
          <cell r="DC228" t="str">
            <v/>
          </cell>
          <cell r="DD228" t="str">
            <v/>
          </cell>
          <cell r="DE228" t="str">
            <v/>
          </cell>
          <cell r="DF228" t="str">
            <v/>
          </cell>
          <cell r="DG228">
            <v>0</v>
          </cell>
          <cell r="DH228" t="str">
            <v/>
          </cell>
          <cell r="DI228" t="str">
            <v/>
          </cell>
          <cell r="DK228" t="str">
            <v/>
          </cell>
          <cell r="DL228" t="str">
            <v/>
          </cell>
          <cell r="DM228" t="str">
            <v/>
          </cell>
          <cell r="DN228" t="str">
            <v/>
          </cell>
          <cell r="DO228" t="str">
            <v/>
          </cell>
          <cell r="DP228" t="str">
            <v/>
          </cell>
          <cell r="DR228" t="str">
            <v/>
          </cell>
          <cell r="DS228" t="str">
            <v/>
          </cell>
          <cell r="DU228" t="str">
            <v/>
          </cell>
          <cell r="DV228" t="str">
            <v/>
          </cell>
          <cell r="DW228" t="str">
            <v/>
          </cell>
          <cell r="DX228" t="str">
            <v/>
          </cell>
          <cell r="DZ228" t="str">
            <v/>
          </cell>
          <cell r="EA228" t="str">
            <v/>
          </cell>
          <cell r="EC228" t="str">
            <v/>
          </cell>
          <cell r="ED228" t="str">
            <v/>
          </cell>
          <cell r="EE228" t="str">
            <v/>
          </cell>
          <cell r="EF228" t="str">
            <v/>
          </cell>
          <cell r="EG228" t="str">
            <v/>
          </cell>
          <cell r="EH228" t="str">
            <v/>
          </cell>
          <cell r="EI228" t="str">
            <v/>
          </cell>
          <cell r="EJ228" t="str">
            <v/>
          </cell>
          <cell r="EK228" t="str">
            <v/>
          </cell>
          <cell r="EL228" t="str">
            <v/>
          </cell>
          <cell r="EM228">
            <v>0</v>
          </cell>
          <cell r="EN228" t="str">
            <v/>
          </cell>
          <cell r="EO228" t="str">
            <v/>
          </cell>
          <cell r="EP228">
            <v>0</v>
          </cell>
          <cell r="EQ228" t="str">
            <v/>
          </cell>
          <cell r="ER228" t="str">
            <v/>
          </cell>
          <cell r="ES228" t="str">
            <v/>
          </cell>
          <cell r="ET228" t="str">
            <v/>
          </cell>
          <cell r="EU228">
            <v>0</v>
          </cell>
          <cell r="EV228" t="str">
            <v/>
          </cell>
          <cell r="EW228" t="str">
            <v/>
          </cell>
          <cell r="EX228">
            <v>0</v>
          </cell>
          <cell r="EY228">
            <v>0</v>
          </cell>
          <cell r="EZ228">
            <v>0</v>
          </cell>
          <cell r="FA228">
            <v>0</v>
          </cell>
          <cell r="FB228">
            <v>0</v>
          </cell>
        </row>
        <row r="229">
          <cell r="A229" t="str">
            <v/>
          </cell>
          <cell r="C229" t="str">
            <v/>
          </cell>
          <cell r="D229" t="str">
            <v/>
          </cell>
          <cell r="E229" t="str">
            <v/>
          </cell>
          <cell r="F229" t="str">
            <v/>
          </cell>
          <cell r="V229" t="str">
            <v/>
          </cell>
          <cell r="X229">
            <v>0</v>
          </cell>
          <cell r="Y229" t="str">
            <v/>
          </cell>
          <cell r="Z229" t="str">
            <v/>
          </cell>
          <cell r="AA229" t="str">
            <v/>
          </cell>
          <cell r="AB229" t="str">
            <v/>
          </cell>
          <cell r="AC229" t="str">
            <v/>
          </cell>
          <cell r="AD229" t="str">
            <v/>
          </cell>
          <cell r="AE229" t="str">
            <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CL229" t="str">
            <v/>
          </cell>
          <cell r="CO229" t="e">
            <v>#NUM!</v>
          </cell>
          <cell r="CP229" t="str">
            <v/>
          </cell>
          <cell r="CQ229" t="str">
            <v/>
          </cell>
          <cell r="CR229" t="str">
            <v/>
          </cell>
          <cell r="CS229" t="str">
            <v/>
          </cell>
          <cell r="CT229" t="str">
            <v/>
          </cell>
          <cell r="CU229" t="str">
            <v/>
          </cell>
          <cell r="CV229" t="str">
            <v/>
          </cell>
          <cell r="CW229" t="str">
            <v/>
          </cell>
          <cell r="CX229" t="str">
            <v/>
          </cell>
          <cell r="CY229">
            <v>0</v>
          </cell>
          <cell r="CZ229" t="str">
            <v/>
          </cell>
          <cell r="DA229" t="str">
            <v/>
          </cell>
          <cell r="DB229">
            <v>0</v>
          </cell>
          <cell r="DC229" t="str">
            <v/>
          </cell>
          <cell r="DD229" t="str">
            <v/>
          </cell>
          <cell r="DE229" t="str">
            <v/>
          </cell>
          <cell r="DF229" t="str">
            <v/>
          </cell>
          <cell r="DG229">
            <v>0</v>
          </cell>
          <cell r="DH229" t="str">
            <v/>
          </cell>
          <cell r="DI229" t="str">
            <v/>
          </cell>
          <cell r="DK229" t="str">
            <v/>
          </cell>
          <cell r="DL229" t="str">
            <v/>
          </cell>
          <cell r="DM229" t="str">
            <v/>
          </cell>
          <cell r="DN229" t="str">
            <v/>
          </cell>
          <cell r="DO229" t="str">
            <v/>
          </cell>
          <cell r="DP229" t="str">
            <v/>
          </cell>
          <cell r="DR229" t="str">
            <v/>
          </cell>
          <cell r="DS229" t="str">
            <v/>
          </cell>
          <cell r="DU229" t="str">
            <v/>
          </cell>
          <cell r="DV229" t="str">
            <v/>
          </cell>
          <cell r="DW229" t="str">
            <v/>
          </cell>
          <cell r="DX229" t="str">
            <v/>
          </cell>
          <cell r="DZ229" t="str">
            <v/>
          </cell>
          <cell r="EA229" t="str">
            <v/>
          </cell>
          <cell r="EC229" t="str">
            <v/>
          </cell>
          <cell r="ED229" t="str">
            <v/>
          </cell>
          <cell r="EE229" t="str">
            <v/>
          </cell>
          <cell r="EF229" t="str">
            <v/>
          </cell>
          <cell r="EG229" t="str">
            <v/>
          </cell>
          <cell r="EH229" t="str">
            <v/>
          </cell>
          <cell r="EI229" t="str">
            <v/>
          </cell>
          <cell r="EJ229" t="str">
            <v/>
          </cell>
          <cell r="EK229" t="str">
            <v/>
          </cell>
          <cell r="EL229" t="str">
            <v/>
          </cell>
          <cell r="EM229">
            <v>0</v>
          </cell>
          <cell r="EN229" t="str">
            <v/>
          </cell>
          <cell r="EO229" t="str">
            <v/>
          </cell>
          <cell r="EP229">
            <v>0</v>
          </cell>
          <cell r="EQ229" t="str">
            <v/>
          </cell>
          <cell r="ER229" t="str">
            <v/>
          </cell>
          <cell r="ES229" t="str">
            <v/>
          </cell>
          <cell r="ET229" t="str">
            <v/>
          </cell>
          <cell r="EU229">
            <v>0</v>
          </cell>
          <cell r="EV229" t="str">
            <v/>
          </cell>
          <cell r="EW229" t="str">
            <v/>
          </cell>
          <cell r="EX229">
            <v>0</v>
          </cell>
          <cell r="EY229">
            <v>0</v>
          </cell>
          <cell r="EZ229">
            <v>0</v>
          </cell>
          <cell r="FA229">
            <v>0</v>
          </cell>
          <cell r="FB229">
            <v>0</v>
          </cell>
        </row>
        <row r="230">
          <cell r="A230" t="str">
            <v/>
          </cell>
          <cell r="C230" t="str">
            <v/>
          </cell>
          <cell r="D230" t="str">
            <v/>
          </cell>
          <cell r="E230" t="str">
            <v/>
          </cell>
          <cell r="F230" t="str">
            <v/>
          </cell>
          <cell r="V230" t="str">
            <v/>
          </cell>
          <cell r="X230">
            <v>0</v>
          </cell>
          <cell r="Y230" t="str">
            <v/>
          </cell>
          <cell r="Z230" t="str">
            <v/>
          </cell>
          <cell r="AA230" t="str">
            <v/>
          </cell>
          <cell r="AB230" t="str">
            <v/>
          </cell>
          <cell r="AC230" t="str">
            <v/>
          </cell>
          <cell r="AD230" t="str">
            <v/>
          </cell>
          <cell r="AE230" t="str">
            <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CL230" t="str">
            <v/>
          </cell>
          <cell r="CO230" t="e">
            <v>#NUM!</v>
          </cell>
          <cell r="CP230" t="str">
            <v/>
          </cell>
          <cell r="CQ230" t="str">
            <v/>
          </cell>
          <cell r="CR230" t="str">
            <v/>
          </cell>
          <cell r="CS230" t="str">
            <v/>
          </cell>
          <cell r="CT230" t="str">
            <v/>
          </cell>
          <cell r="CU230" t="str">
            <v/>
          </cell>
          <cell r="CV230" t="str">
            <v/>
          </cell>
          <cell r="CW230" t="str">
            <v/>
          </cell>
          <cell r="CX230" t="str">
            <v/>
          </cell>
          <cell r="CY230">
            <v>0</v>
          </cell>
          <cell r="CZ230" t="str">
            <v/>
          </cell>
          <cell r="DA230" t="str">
            <v/>
          </cell>
          <cell r="DB230">
            <v>0</v>
          </cell>
          <cell r="DC230" t="str">
            <v/>
          </cell>
          <cell r="DD230" t="str">
            <v/>
          </cell>
          <cell r="DE230" t="str">
            <v/>
          </cell>
          <cell r="DF230" t="str">
            <v/>
          </cell>
          <cell r="DG230">
            <v>0</v>
          </cell>
          <cell r="DH230" t="str">
            <v/>
          </cell>
          <cell r="DI230" t="str">
            <v/>
          </cell>
          <cell r="DK230" t="str">
            <v/>
          </cell>
          <cell r="DL230" t="str">
            <v/>
          </cell>
          <cell r="DM230" t="str">
            <v/>
          </cell>
          <cell r="DN230" t="str">
            <v/>
          </cell>
          <cell r="DO230" t="str">
            <v/>
          </cell>
          <cell r="DP230" t="str">
            <v/>
          </cell>
          <cell r="DR230" t="str">
            <v/>
          </cell>
          <cell r="DS230" t="str">
            <v/>
          </cell>
          <cell r="DU230" t="str">
            <v/>
          </cell>
          <cell r="DV230" t="str">
            <v/>
          </cell>
          <cell r="DW230" t="str">
            <v/>
          </cell>
          <cell r="DX230" t="str">
            <v/>
          </cell>
          <cell r="DZ230" t="str">
            <v/>
          </cell>
          <cell r="EA230" t="str">
            <v/>
          </cell>
          <cell r="EC230" t="str">
            <v/>
          </cell>
          <cell r="ED230" t="str">
            <v/>
          </cell>
          <cell r="EE230" t="str">
            <v/>
          </cell>
          <cell r="EF230" t="str">
            <v/>
          </cell>
          <cell r="EG230" t="str">
            <v/>
          </cell>
          <cell r="EH230" t="str">
            <v/>
          </cell>
          <cell r="EI230" t="str">
            <v/>
          </cell>
          <cell r="EJ230" t="str">
            <v/>
          </cell>
          <cell r="EK230" t="str">
            <v/>
          </cell>
          <cell r="EL230" t="str">
            <v/>
          </cell>
          <cell r="EM230">
            <v>0</v>
          </cell>
          <cell r="EN230" t="str">
            <v/>
          </cell>
          <cell r="EO230" t="str">
            <v/>
          </cell>
          <cell r="EP230">
            <v>0</v>
          </cell>
          <cell r="EQ230" t="str">
            <v/>
          </cell>
          <cell r="ER230" t="str">
            <v/>
          </cell>
          <cell r="ES230" t="str">
            <v/>
          </cell>
          <cell r="ET230" t="str">
            <v/>
          </cell>
          <cell r="EU230">
            <v>0</v>
          </cell>
          <cell r="EV230" t="str">
            <v/>
          </cell>
          <cell r="EW230" t="str">
            <v/>
          </cell>
          <cell r="EX230">
            <v>0</v>
          </cell>
          <cell r="EY230">
            <v>0</v>
          </cell>
          <cell r="EZ230">
            <v>0</v>
          </cell>
          <cell r="FA230">
            <v>0</v>
          </cell>
          <cell r="FB230">
            <v>0</v>
          </cell>
        </row>
        <row r="231">
          <cell r="A231" t="str">
            <v/>
          </cell>
          <cell r="C231" t="str">
            <v/>
          </cell>
          <cell r="D231" t="str">
            <v/>
          </cell>
          <cell r="E231" t="str">
            <v/>
          </cell>
          <cell r="F231" t="str">
            <v/>
          </cell>
          <cell r="V231" t="str">
            <v/>
          </cell>
          <cell r="X231">
            <v>0</v>
          </cell>
          <cell r="AA231" t="str">
            <v/>
          </cell>
          <cell r="AB231" t="str">
            <v/>
          </cell>
          <cell r="AC231" t="str">
            <v/>
          </cell>
          <cell r="AE231" t="str">
            <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CL231" t="str">
            <v/>
          </cell>
          <cell r="CO231" t="e">
            <v>#NUM!</v>
          </cell>
          <cell r="CP231" t="str">
            <v/>
          </cell>
          <cell r="CQ231" t="str">
            <v/>
          </cell>
          <cell r="CR231" t="str">
            <v/>
          </cell>
          <cell r="CS231" t="str">
            <v/>
          </cell>
          <cell r="CT231" t="str">
            <v/>
          </cell>
          <cell r="CU231" t="str">
            <v/>
          </cell>
          <cell r="CV231" t="str">
            <v/>
          </cell>
          <cell r="CW231" t="str">
            <v/>
          </cell>
          <cell r="CX231" t="str">
            <v/>
          </cell>
          <cell r="CY231">
            <v>0</v>
          </cell>
          <cell r="CZ231" t="str">
            <v/>
          </cell>
          <cell r="DA231" t="str">
            <v/>
          </cell>
          <cell r="DB231">
            <v>0</v>
          </cell>
          <cell r="DC231" t="str">
            <v/>
          </cell>
          <cell r="DD231" t="str">
            <v/>
          </cell>
          <cell r="DE231" t="str">
            <v/>
          </cell>
          <cell r="DF231" t="str">
            <v/>
          </cell>
          <cell r="DG231">
            <v>0</v>
          </cell>
          <cell r="DH231" t="str">
            <v/>
          </cell>
          <cell r="DI231" t="str">
            <v/>
          </cell>
          <cell r="DK231" t="str">
            <v/>
          </cell>
          <cell r="DL231" t="str">
            <v/>
          </cell>
          <cell r="DM231" t="str">
            <v/>
          </cell>
          <cell r="DN231" t="str">
            <v/>
          </cell>
          <cell r="DO231" t="str">
            <v/>
          </cell>
          <cell r="DP231" t="str">
            <v/>
          </cell>
          <cell r="DR231" t="str">
            <v/>
          </cell>
          <cell r="DS231" t="str">
            <v/>
          </cell>
          <cell r="DU231" t="str">
            <v/>
          </cell>
          <cell r="DV231" t="str">
            <v/>
          </cell>
          <cell r="DW231" t="str">
            <v/>
          </cell>
          <cell r="DX231" t="str">
            <v/>
          </cell>
          <cell r="DZ231" t="str">
            <v/>
          </cell>
          <cell r="EA231" t="str">
            <v/>
          </cell>
          <cell r="EC231" t="str">
            <v/>
          </cell>
          <cell r="ED231" t="str">
            <v/>
          </cell>
          <cell r="EE231" t="str">
            <v/>
          </cell>
          <cell r="EF231" t="str">
            <v/>
          </cell>
          <cell r="EG231" t="str">
            <v/>
          </cell>
          <cell r="EH231" t="str">
            <v/>
          </cell>
          <cell r="EI231" t="str">
            <v/>
          </cell>
          <cell r="EJ231" t="str">
            <v/>
          </cell>
          <cell r="EK231" t="str">
            <v/>
          </cell>
          <cell r="EL231" t="str">
            <v/>
          </cell>
          <cell r="EM231">
            <v>0</v>
          </cell>
          <cell r="EN231" t="str">
            <v/>
          </cell>
          <cell r="EO231" t="str">
            <v/>
          </cell>
          <cell r="EP231">
            <v>0</v>
          </cell>
          <cell r="EQ231" t="str">
            <v/>
          </cell>
          <cell r="ER231" t="str">
            <v/>
          </cell>
          <cell r="ES231" t="str">
            <v/>
          </cell>
          <cell r="ET231" t="str">
            <v/>
          </cell>
          <cell r="EU231">
            <v>0</v>
          </cell>
          <cell r="EV231" t="str">
            <v/>
          </cell>
          <cell r="EW231" t="str">
            <v/>
          </cell>
          <cell r="EX231">
            <v>0</v>
          </cell>
          <cell r="EY231">
            <v>0</v>
          </cell>
          <cell r="EZ231">
            <v>0</v>
          </cell>
          <cell r="FA231">
            <v>0</v>
          </cell>
          <cell r="FB231">
            <v>0</v>
          </cell>
        </row>
        <row r="232">
          <cell r="E232" t="str">
            <v/>
          </cell>
          <cell r="R232" t="str">
            <v/>
          </cell>
          <cell r="X232">
            <v>154</v>
          </cell>
          <cell r="Y232">
            <v>0</v>
          </cell>
          <cell r="Z232">
            <v>152</v>
          </cell>
          <cell r="AA232">
            <v>0</v>
          </cell>
          <cell r="AB232">
            <v>2</v>
          </cell>
          <cell r="AC232">
            <v>0</v>
          </cell>
          <cell r="AD232">
            <v>68</v>
          </cell>
          <cell r="AE232">
            <v>0</v>
          </cell>
          <cell r="AN232">
            <v>21027250</v>
          </cell>
          <cell r="AO232">
            <v>0</v>
          </cell>
          <cell r="AP232">
            <v>0</v>
          </cell>
          <cell r="AQ232">
            <v>0</v>
          </cell>
          <cell r="AR232">
            <v>0</v>
          </cell>
          <cell r="AS232">
            <v>0</v>
          </cell>
          <cell r="AT232">
            <v>0</v>
          </cell>
          <cell r="AU232">
            <v>0</v>
          </cell>
          <cell r="AV232">
            <v>0</v>
          </cell>
          <cell r="AW232">
            <v>0</v>
          </cell>
          <cell r="AX232">
            <v>2066667</v>
          </cell>
          <cell r="AY232">
            <v>103333</v>
          </cell>
          <cell r="AZ232">
            <v>0</v>
          </cell>
          <cell r="BA232">
            <v>0</v>
          </cell>
          <cell r="BB232">
            <v>0</v>
          </cell>
          <cell r="BC232">
            <v>0</v>
          </cell>
          <cell r="BD232">
            <v>0</v>
          </cell>
          <cell r="BF232">
            <v>20954850</v>
          </cell>
          <cell r="BG232">
            <v>0</v>
          </cell>
          <cell r="BH232">
            <v>0</v>
          </cell>
          <cell r="BI232">
            <v>0</v>
          </cell>
          <cell r="BJ232">
            <v>0</v>
          </cell>
          <cell r="BK232">
            <v>0</v>
          </cell>
          <cell r="BL232">
            <v>0</v>
          </cell>
          <cell r="BM232">
            <v>0</v>
          </cell>
          <cell r="BN232">
            <v>0</v>
          </cell>
          <cell r="BO232">
            <v>0</v>
          </cell>
          <cell r="BP232">
            <v>2061667</v>
          </cell>
          <cell r="BQ232">
            <v>103083</v>
          </cell>
          <cell r="BR232">
            <v>0</v>
          </cell>
          <cell r="BS232">
            <v>0</v>
          </cell>
          <cell r="BT232">
            <v>0</v>
          </cell>
          <cell r="BU232">
            <v>0</v>
          </cell>
          <cell r="BV232">
            <v>0</v>
          </cell>
          <cell r="BW232">
            <v>43160500</v>
          </cell>
          <cell r="BX232">
            <v>0</v>
          </cell>
          <cell r="BY232">
            <v>0</v>
          </cell>
          <cell r="BZ232">
            <v>0</v>
          </cell>
          <cell r="CA232">
            <v>100000</v>
          </cell>
          <cell r="CB232">
            <v>0</v>
          </cell>
          <cell r="CC232">
            <v>0</v>
          </cell>
          <cell r="CD232">
            <v>0</v>
          </cell>
          <cell r="CS232">
            <v>18175344</v>
          </cell>
          <cell r="CT232">
            <v>0</v>
          </cell>
          <cell r="CU232">
            <v>0</v>
          </cell>
          <cell r="CV232">
            <v>0</v>
          </cell>
          <cell r="CW232">
            <v>0</v>
          </cell>
          <cell r="CX232">
            <v>0</v>
          </cell>
          <cell r="CY232">
            <v>0</v>
          </cell>
          <cell r="CZ232">
            <v>0</v>
          </cell>
          <cell r="DA232">
            <v>0</v>
          </cell>
          <cell r="DB232">
            <v>0</v>
          </cell>
          <cell r="DC232">
            <v>1786097</v>
          </cell>
          <cell r="DD232">
            <v>89319</v>
          </cell>
          <cell r="DE232">
            <v>0</v>
          </cell>
          <cell r="DF232">
            <v>0</v>
          </cell>
          <cell r="DG232">
            <v>0</v>
          </cell>
          <cell r="DH232">
            <v>0</v>
          </cell>
          <cell r="DI232">
            <v>0</v>
          </cell>
          <cell r="DK232" t="str">
            <v/>
          </cell>
          <cell r="EG232">
            <v>2779506</v>
          </cell>
          <cell r="EH232">
            <v>0</v>
          </cell>
          <cell r="EI232">
            <v>0</v>
          </cell>
          <cell r="EJ232">
            <v>0</v>
          </cell>
          <cell r="EK232">
            <v>0</v>
          </cell>
          <cell r="EL232">
            <v>0</v>
          </cell>
          <cell r="EM232">
            <v>0</v>
          </cell>
          <cell r="EN232">
            <v>0</v>
          </cell>
          <cell r="EO232">
            <v>0</v>
          </cell>
          <cell r="EP232">
            <v>0</v>
          </cell>
          <cell r="EQ232">
            <v>275570</v>
          </cell>
          <cell r="ER232">
            <v>13764</v>
          </cell>
          <cell r="ES232">
            <v>0</v>
          </cell>
          <cell r="ET232">
            <v>0</v>
          </cell>
          <cell r="EU232">
            <v>0</v>
          </cell>
          <cell r="EV232">
            <v>0</v>
          </cell>
          <cell r="EW232">
            <v>0</v>
          </cell>
          <cell r="EX232">
            <v>3055076</v>
          </cell>
          <cell r="EY232">
            <v>13764</v>
          </cell>
          <cell r="EZ232">
            <v>21562918</v>
          </cell>
          <cell r="FA232">
            <v>99032</v>
          </cell>
          <cell r="FB232">
            <v>21661950</v>
          </cell>
        </row>
        <row r="233">
          <cell r="E233" t="str">
            <v/>
          </cell>
          <cell r="R233" t="str">
            <v/>
          </cell>
          <cell r="AN233">
            <v>23093917</v>
          </cell>
          <cell r="AO233">
            <v>103333</v>
          </cell>
          <cell r="CS233">
            <v>19961441</v>
          </cell>
          <cell r="CT233">
            <v>89319</v>
          </cell>
        </row>
        <row r="234">
          <cell r="E234" t="str">
            <v/>
          </cell>
          <cell r="R234" t="str">
            <v/>
          </cell>
        </row>
        <row r="235">
          <cell r="A235" t="str">
            <v>Project名</v>
          </cell>
          <cell r="B235" t="str">
            <v>建物Serial#</v>
          </cell>
          <cell r="C235" t="str">
            <v>新目論見書 No.</v>
          </cell>
          <cell r="D235" t="str">
            <v>ｼｽﾃﾑのNo.</v>
          </cell>
          <cell r="E235" t="str">
            <v>Property Name</v>
          </cell>
          <cell r="G235" t="str">
            <v>竣工</v>
          </cell>
          <cell r="J235" t="str">
            <v>地域</v>
          </cell>
          <cell r="L235">
            <v>9</v>
          </cell>
          <cell r="Q235" t="str">
            <v>専有面積(㎡）</v>
          </cell>
          <cell r="R235" t="str">
            <v>専有面積（坪）</v>
          </cell>
          <cell r="V235" t="str">
            <v>所有戸数（Parking含む）</v>
          </cell>
          <cell r="W235">
            <v>20</v>
          </cell>
          <cell r="X235" t="str">
            <v>Total</v>
          </cell>
          <cell r="Y235" t="str">
            <v>One-Room</v>
          </cell>
          <cell r="Z235" t="str">
            <v>Family</v>
          </cell>
          <cell r="AA235" t="str">
            <v>Office</v>
          </cell>
          <cell r="AB235" t="str">
            <v>Shop</v>
          </cell>
          <cell r="AC235" t="str">
            <v>Other</v>
          </cell>
          <cell r="AD235" t="str">
            <v>Parking</v>
          </cell>
          <cell r="AE235" t="str">
            <v>Bike Parking</v>
          </cell>
          <cell r="AN235" t="str">
            <v>賃料</v>
          </cell>
          <cell r="AO235" t="str">
            <v>消費税</v>
          </cell>
          <cell r="AP235" t="str">
            <v>共益費</v>
          </cell>
          <cell r="AQ235" t="str">
            <v>消費税</v>
          </cell>
          <cell r="AR235" t="str">
            <v>その他1賃料</v>
          </cell>
          <cell r="AS235" t="str">
            <v>消費税</v>
          </cell>
          <cell r="AT235" t="str">
            <v>その他1項目</v>
          </cell>
          <cell r="AU235" t="str">
            <v>その他2賃料</v>
          </cell>
          <cell r="AV235" t="str">
            <v>消費税</v>
          </cell>
          <cell r="AW235" t="str">
            <v>その他2項目</v>
          </cell>
          <cell r="AX235" t="str">
            <v>駐車場（駐輪場）賃料</v>
          </cell>
          <cell r="AY235" t="str">
            <v>消費税</v>
          </cell>
          <cell r="AZ235" t="str">
            <v>変額請求項目1</v>
          </cell>
          <cell r="BA235" t="str">
            <v>変額請求項目2</v>
          </cell>
          <cell r="BB235" t="str">
            <v>変額請求項目3</v>
          </cell>
          <cell r="BC235" t="str">
            <v>変額請求項目4</v>
          </cell>
          <cell r="BD235" t="str">
            <v>変額請求項目5</v>
          </cell>
          <cell r="BF235" t="str">
            <v>賃料</v>
          </cell>
          <cell r="BG235" t="str">
            <v>消費税</v>
          </cell>
          <cell r="BH235" t="str">
            <v>共益費</v>
          </cell>
          <cell r="BI235" t="str">
            <v>消費税</v>
          </cell>
          <cell r="BJ235" t="str">
            <v>その他1賃料</v>
          </cell>
          <cell r="BK235" t="str">
            <v>消費税</v>
          </cell>
          <cell r="BL235" t="str">
            <v>その他1項目</v>
          </cell>
          <cell r="BM235" t="str">
            <v>その他2賃料</v>
          </cell>
          <cell r="BN235" t="str">
            <v>消費税</v>
          </cell>
          <cell r="BO235" t="str">
            <v>その他2項目</v>
          </cell>
          <cell r="BP235" t="str">
            <v>駐車場（駐輪場）賃料</v>
          </cell>
          <cell r="BQ235" t="str">
            <v>消費税</v>
          </cell>
          <cell r="BR235" t="str">
            <v>変額請求項目1</v>
          </cell>
          <cell r="BS235" t="str">
            <v>変額請求項目2</v>
          </cell>
          <cell r="BT235" t="str">
            <v>変額請求項目3</v>
          </cell>
          <cell r="BU235" t="str">
            <v>変額請求項目4</v>
          </cell>
          <cell r="BV235" t="str">
            <v>変額請求項目5</v>
          </cell>
          <cell r="BW235" t="str">
            <v>敷金</v>
          </cell>
          <cell r="BX235" t="str">
            <v>敷金償却金</v>
          </cell>
          <cell r="BY235" t="str">
            <v>保証金</v>
          </cell>
          <cell r="BZ235" t="str">
            <v>保証金償却金</v>
          </cell>
          <cell r="CA235" t="str">
            <v>駐車場
敷金</v>
          </cell>
          <cell r="CB235" t="str">
            <v>駐車場
敷金償却金</v>
          </cell>
          <cell r="CC235" t="str">
            <v>駐車場
保証金</v>
          </cell>
          <cell r="CD235" t="str">
            <v>駐車場保証金償却金</v>
          </cell>
          <cell r="CE235" t="str">
            <v>ｻﾌﾞﾘｰｽ賃料</v>
          </cell>
          <cell r="CF235" t="str">
            <v>ｻﾌﾞﾘｰｽ賃料</v>
          </cell>
          <cell r="CH235" t="str">
            <v>ｻﾌﾞﾘｰｽ預託金</v>
          </cell>
          <cell r="CJ235" t="str">
            <v>ｻﾌﾞﾘｰｽ駐車場</v>
          </cell>
          <cell r="CK235" t="str">
            <v>ｻﾌﾞﾘｰｽ駐車場Tax</v>
          </cell>
          <cell r="CL235" t="str">
            <v>ｻﾌﾞﾘｰｽ駐車場預託金</v>
          </cell>
          <cell r="CP235" t="str">
            <v>ｻﾌﾞﾘｰｽ賃料</v>
          </cell>
          <cell r="CQ235" t="str">
            <v>ｻﾌﾞﾘｰｽ駐車場</v>
          </cell>
          <cell r="CR235" t="str">
            <v>ｻﾌﾞﾘｰｽ駐車場Tax</v>
          </cell>
          <cell r="CS235" t="str">
            <v>賃料</v>
          </cell>
          <cell r="CT235" t="str">
            <v>消費税</v>
          </cell>
          <cell r="CU235" t="str">
            <v>共益費</v>
          </cell>
          <cell r="CV235" t="str">
            <v>消費税</v>
          </cell>
          <cell r="CW235" t="str">
            <v>その他1賃料</v>
          </cell>
          <cell r="CX235" t="str">
            <v>消費税</v>
          </cell>
          <cell r="CY235" t="str">
            <v>その他1項目</v>
          </cell>
          <cell r="CZ235" t="str">
            <v>その他2賃料</v>
          </cell>
          <cell r="DA235" t="str">
            <v>消費税</v>
          </cell>
          <cell r="DB235" t="str">
            <v>その他2項目</v>
          </cell>
          <cell r="DC235" t="str">
            <v>駐車場（駐輪場）賃料</v>
          </cell>
          <cell r="DD235" t="str">
            <v>消費税</v>
          </cell>
          <cell r="DE235" t="str">
            <v>変額請求項目1</v>
          </cell>
          <cell r="DF235" t="str">
            <v>変額請求項目2</v>
          </cell>
          <cell r="DG235" t="str">
            <v>変額請求項目3</v>
          </cell>
          <cell r="DH235" t="str">
            <v>変額請求項目4</v>
          </cell>
          <cell r="DI235" t="str">
            <v>変額請求項目5</v>
          </cell>
          <cell r="DK235" t="str">
            <v>賃料</v>
          </cell>
          <cell r="DL235" t="str">
            <v>消費税</v>
          </cell>
          <cell r="DM235" t="str">
            <v>共益費</v>
          </cell>
          <cell r="DN235" t="str">
            <v>消費税</v>
          </cell>
          <cell r="DO235" t="str">
            <v>その他1賃料</v>
          </cell>
          <cell r="DP235" t="str">
            <v>消費税</v>
          </cell>
          <cell r="DQ235" t="str">
            <v>その他1項目</v>
          </cell>
          <cell r="DR235" t="str">
            <v>その他2賃料</v>
          </cell>
          <cell r="DS235" t="str">
            <v>消費税</v>
          </cell>
          <cell r="DT235" t="str">
            <v>その他2項目</v>
          </cell>
          <cell r="DU235" t="str">
            <v>駐車場（駐輪場）賃料</v>
          </cell>
          <cell r="DV235" t="str">
            <v>消費税</v>
          </cell>
          <cell r="DW235" t="str">
            <v>変額請求項目1</v>
          </cell>
          <cell r="DX235" t="str">
            <v>変額請求項目2</v>
          </cell>
          <cell r="DY235" t="str">
            <v>変額請求項目3</v>
          </cell>
          <cell r="DZ235" t="str">
            <v>変額請求項目4</v>
          </cell>
          <cell r="EA235" t="str">
            <v>変額請求項目5</v>
          </cell>
          <cell r="ED235" t="str">
            <v>ｻﾌﾞﾘｰｽ賃料</v>
          </cell>
          <cell r="EE235" t="str">
            <v>ｻﾌﾞﾘｰｽ駐車場</v>
          </cell>
          <cell r="EF235" t="str">
            <v>ｻﾌﾞﾘｰｽ駐車場Tax</v>
          </cell>
          <cell r="EG235" t="str">
            <v>賃料</v>
          </cell>
          <cell r="EH235" t="str">
            <v>消費税</v>
          </cell>
          <cell r="EI235" t="str">
            <v>共益費</v>
          </cell>
          <cell r="EJ235" t="str">
            <v>消費税</v>
          </cell>
          <cell r="EK235" t="str">
            <v>その他1賃料</v>
          </cell>
          <cell r="EL235" t="str">
            <v>消費税</v>
          </cell>
          <cell r="EM235" t="str">
            <v>その他1項目</v>
          </cell>
          <cell r="EN235" t="str">
            <v>その他2賃料</v>
          </cell>
          <cell r="EO235" t="str">
            <v>消費税</v>
          </cell>
          <cell r="EP235" t="str">
            <v>その他2項目</v>
          </cell>
          <cell r="EQ235" t="str">
            <v>駐車場（駐輪場）賃料</v>
          </cell>
          <cell r="ER235" t="str">
            <v>消費税</v>
          </cell>
          <cell r="ES235" t="str">
            <v>変額請求項目1</v>
          </cell>
          <cell r="ET235" t="str">
            <v>変額請求項目2</v>
          </cell>
          <cell r="EU235" t="str">
            <v>変額請求項目3</v>
          </cell>
          <cell r="EV235" t="str">
            <v>変額請求項目4</v>
          </cell>
          <cell r="EW235" t="str">
            <v>変額請求項目5</v>
          </cell>
          <cell r="EX235" t="str">
            <v>合計</v>
          </cell>
          <cell r="EY235" t="str">
            <v>消費税計</v>
          </cell>
          <cell r="EZ235" t="str">
            <v>翌月分賃料</v>
          </cell>
          <cell r="FA235" t="str">
            <v>翌月分Tax</v>
          </cell>
          <cell r="FB235" t="str">
            <v>翌月分</v>
          </cell>
        </row>
        <row r="236">
          <cell r="C236">
            <v>2</v>
          </cell>
          <cell r="D236">
            <v>3</v>
          </cell>
          <cell r="E236">
            <v>4</v>
          </cell>
          <cell r="F236">
            <v>5</v>
          </cell>
          <cell r="G236">
            <v>6</v>
          </cell>
          <cell r="H236">
            <v>7</v>
          </cell>
          <cell r="I236">
            <v>8</v>
          </cell>
          <cell r="J236">
            <v>9</v>
          </cell>
          <cell r="K236">
            <v>10</v>
          </cell>
          <cell r="L236">
            <v>11</v>
          </cell>
          <cell r="M236">
            <v>12</v>
          </cell>
          <cell r="N236">
            <v>13</v>
          </cell>
          <cell r="O236">
            <v>14</v>
          </cell>
          <cell r="P236">
            <v>15</v>
          </cell>
          <cell r="Q236">
            <v>16</v>
          </cell>
          <cell r="R236">
            <v>17</v>
          </cell>
          <cell r="S236">
            <v>18</v>
          </cell>
          <cell r="T236">
            <v>19</v>
          </cell>
          <cell r="U236">
            <v>20</v>
          </cell>
          <cell r="V236">
            <v>21</v>
          </cell>
          <cell r="W236">
            <v>22</v>
          </cell>
          <cell r="X236">
            <v>23</v>
          </cell>
          <cell r="Y236">
            <v>24</v>
          </cell>
          <cell r="Z236">
            <v>25</v>
          </cell>
          <cell r="AA236">
            <v>26</v>
          </cell>
          <cell r="AB236">
            <v>27</v>
          </cell>
          <cell r="AC236">
            <v>28</v>
          </cell>
          <cell r="AD236">
            <v>29</v>
          </cell>
          <cell r="AE236">
            <v>30</v>
          </cell>
          <cell r="AN236">
            <v>39</v>
          </cell>
          <cell r="AO236">
            <v>40</v>
          </cell>
          <cell r="AP236">
            <v>41</v>
          </cell>
          <cell r="AQ236">
            <v>42</v>
          </cell>
          <cell r="AR236">
            <v>43</v>
          </cell>
          <cell r="AS236">
            <v>44</v>
          </cell>
          <cell r="AT236">
            <v>45</v>
          </cell>
          <cell r="AU236">
            <v>46</v>
          </cell>
          <cell r="AV236">
            <v>47</v>
          </cell>
          <cell r="AW236">
            <v>48</v>
          </cell>
          <cell r="AX236">
            <v>49</v>
          </cell>
          <cell r="AY236">
            <v>50</v>
          </cell>
          <cell r="AZ236">
            <v>51</v>
          </cell>
          <cell r="BA236">
            <v>52</v>
          </cell>
          <cell r="BB236">
            <v>53</v>
          </cell>
          <cell r="BC236">
            <v>54</v>
          </cell>
          <cell r="BD236">
            <v>55</v>
          </cell>
          <cell r="BF236">
            <v>57</v>
          </cell>
          <cell r="BG236">
            <v>58</v>
          </cell>
          <cell r="BH236">
            <v>59</v>
          </cell>
          <cell r="BI236">
            <v>60</v>
          </cell>
          <cell r="BJ236">
            <v>61</v>
          </cell>
          <cell r="BK236">
            <v>62</v>
          </cell>
          <cell r="BL236">
            <v>63</v>
          </cell>
          <cell r="BM236">
            <v>64</v>
          </cell>
          <cell r="BN236">
            <v>65</v>
          </cell>
          <cell r="BO236">
            <v>66</v>
          </cell>
          <cell r="BP236">
            <v>67</v>
          </cell>
          <cell r="BQ236">
            <v>68</v>
          </cell>
          <cell r="BR236">
            <v>69</v>
          </cell>
          <cell r="BS236">
            <v>70</v>
          </cell>
          <cell r="BT236">
            <v>71</v>
          </cell>
          <cell r="BU236">
            <v>72</v>
          </cell>
          <cell r="BV236">
            <v>73</v>
          </cell>
          <cell r="BW236">
            <v>74</v>
          </cell>
          <cell r="BX236">
            <v>75</v>
          </cell>
          <cell r="BY236">
            <v>76</v>
          </cell>
          <cell r="BZ236">
            <v>77</v>
          </cell>
          <cell r="CA236">
            <v>78</v>
          </cell>
          <cell r="CB236">
            <v>79</v>
          </cell>
          <cell r="CC236">
            <v>80</v>
          </cell>
          <cell r="CD236">
            <v>81</v>
          </cell>
          <cell r="CE236">
            <v>82</v>
          </cell>
          <cell r="CF236">
            <v>83</v>
          </cell>
          <cell r="CG236">
            <v>84</v>
          </cell>
          <cell r="CH236">
            <v>85</v>
          </cell>
          <cell r="CJ236">
            <v>87</v>
          </cell>
          <cell r="CK236">
            <v>88</v>
          </cell>
          <cell r="CL236">
            <v>89</v>
          </cell>
          <cell r="CP236">
            <v>93</v>
          </cell>
          <cell r="CQ236">
            <v>94</v>
          </cell>
          <cell r="CR236">
            <v>95</v>
          </cell>
          <cell r="CS236">
            <v>96</v>
          </cell>
          <cell r="CT236">
            <v>97</v>
          </cell>
          <cell r="CU236">
            <v>98</v>
          </cell>
          <cell r="CV236">
            <v>99</v>
          </cell>
          <cell r="CW236">
            <v>100</v>
          </cell>
          <cell r="CX236">
            <v>101</v>
          </cell>
          <cell r="CY236">
            <v>102</v>
          </cell>
          <cell r="CZ236">
            <v>103</v>
          </cell>
          <cell r="DA236">
            <v>104</v>
          </cell>
          <cell r="DB236">
            <v>105</v>
          </cell>
          <cell r="DC236">
            <v>106</v>
          </cell>
          <cell r="DD236">
            <v>107</v>
          </cell>
          <cell r="DE236">
            <v>108</v>
          </cell>
          <cell r="DF236">
            <v>109</v>
          </cell>
          <cell r="DG236">
            <v>110</v>
          </cell>
          <cell r="DH236">
            <v>111</v>
          </cell>
          <cell r="DI236">
            <v>112</v>
          </cell>
          <cell r="DK236">
            <v>114</v>
          </cell>
          <cell r="DL236">
            <v>115</v>
          </cell>
          <cell r="DM236">
            <v>116</v>
          </cell>
          <cell r="DN236">
            <v>117</v>
          </cell>
          <cell r="DO236">
            <v>118</v>
          </cell>
          <cell r="DP236">
            <v>119</v>
          </cell>
          <cell r="DQ236">
            <v>120</v>
          </cell>
          <cell r="DR236">
            <v>121</v>
          </cell>
          <cell r="DS236">
            <v>122</v>
          </cell>
          <cell r="DT236">
            <v>123</v>
          </cell>
          <cell r="DU236">
            <v>124</v>
          </cell>
          <cell r="DV236">
            <v>125</v>
          </cell>
          <cell r="DW236">
            <v>126</v>
          </cell>
          <cell r="DX236">
            <v>127</v>
          </cell>
          <cell r="DY236">
            <v>128</v>
          </cell>
          <cell r="DZ236">
            <v>129</v>
          </cell>
          <cell r="EA236">
            <v>130</v>
          </cell>
          <cell r="ED236">
            <v>133</v>
          </cell>
          <cell r="EE236">
            <v>134</v>
          </cell>
          <cell r="EF236">
            <v>135</v>
          </cell>
          <cell r="EG236">
            <v>136</v>
          </cell>
          <cell r="EH236">
            <v>137</v>
          </cell>
          <cell r="EI236">
            <v>138</v>
          </cell>
          <cell r="EJ236">
            <v>139</v>
          </cell>
          <cell r="EK236">
            <v>140</v>
          </cell>
          <cell r="EL236">
            <v>141</v>
          </cell>
          <cell r="EM236">
            <v>142</v>
          </cell>
          <cell r="EN236">
            <v>143</v>
          </cell>
          <cell r="EO236">
            <v>144</v>
          </cell>
          <cell r="EP236">
            <v>145</v>
          </cell>
          <cell r="EQ236">
            <v>146</v>
          </cell>
          <cell r="ER236">
            <v>147</v>
          </cell>
          <cell r="ES236">
            <v>148</v>
          </cell>
          <cell r="ET236">
            <v>149</v>
          </cell>
          <cell r="EU236">
            <v>150</v>
          </cell>
          <cell r="EV236">
            <v>151</v>
          </cell>
          <cell r="EW236">
            <v>152</v>
          </cell>
          <cell r="EX236">
            <v>153</v>
          </cell>
          <cell r="EY236">
            <v>154</v>
          </cell>
          <cell r="EZ236">
            <v>155</v>
          </cell>
          <cell r="FA236">
            <v>156</v>
          </cell>
          <cell r="FB236">
            <v>157</v>
          </cell>
        </row>
        <row r="237">
          <cell r="B237">
            <v>56</v>
          </cell>
          <cell r="C237" t="str">
            <v>F-11</v>
          </cell>
          <cell r="D237">
            <v>53011</v>
          </cell>
          <cell r="E237" t="str">
            <v>フロンティア芝浦</v>
          </cell>
          <cell r="J237" t="str">
            <v>都心主要5区</v>
          </cell>
          <cell r="P237">
            <v>2764.7</v>
          </cell>
          <cell r="Q237">
            <v>8508.3599999999969</v>
          </cell>
          <cell r="R237">
            <v>2573.7800000000002</v>
          </cell>
          <cell r="S237">
            <v>-5743.6599999999971</v>
          </cell>
          <cell r="T237">
            <v>4630</v>
          </cell>
          <cell r="U237">
            <v>4851</v>
          </cell>
          <cell r="V237">
            <v>222</v>
          </cell>
          <cell r="X237">
            <v>154</v>
          </cell>
          <cell r="Y237">
            <v>0</v>
          </cell>
          <cell r="Z237">
            <v>152</v>
          </cell>
          <cell r="AA237">
            <v>0</v>
          </cell>
          <cell r="AB237">
            <v>2</v>
          </cell>
          <cell r="AC237">
            <v>0</v>
          </cell>
          <cell r="AD237">
            <v>68</v>
          </cell>
          <cell r="AE237">
            <v>0</v>
          </cell>
          <cell r="AN237">
            <v>21027250</v>
          </cell>
          <cell r="AO237">
            <v>0</v>
          </cell>
          <cell r="AP237">
            <v>0</v>
          </cell>
          <cell r="AQ237">
            <v>0</v>
          </cell>
          <cell r="AR237">
            <v>0</v>
          </cell>
          <cell r="AS237">
            <v>0</v>
          </cell>
          <cell r="AT237">
            <v>0</v>
          </cell>
          <cell r="AU237">
            <v>0</v>
          </cell>
          <cell r="AV237">
            <v>0</v>
          </cell>
          <cell r="AW237">
            <v>0</v>
          </cell>
          <cell r="AX237">
            <v>2066667</v>
          </cell>
          <cell r="AY237">
            <v>103333</v>
          </cell>
          <cell r="AZ237">
            <v>0</v>
          </cell>
          <cell r="BA237">
            <v>0</v>
          </cell>
          <cell r="BB237">
            <v>0</v>
          </cell>
          <cell r="BC237">
            <v>0</v>
          </cell>
          <cell r="BD237">
            <v>0</v>
          </cell>
          <cell r="BF237">
            <v>20954850</v>
          </cell>
          <cell r="BG237">
            <v>0</v>
          </cell>
          <cell r="BH237">
            <v>0</v>
          </cell>
          <cell r="BI237">
            <v>0</v>
          </cell>
          <cell r="BJ237">
            <v>0</v>
          </cell>
          <cell r="BK237">
            <v>0</v>
          </cell>
          <cell r="BL237">
            <v>0</v>
          </cell>
          <cell r="BM237">
            <v>0</v>
          </cell>
          <cell r="BN237">
            <v>0</v>
          </cell>
          <cell r="BO237">
            <v>0</v>
          </cell>
          <cell r="BP237">
            <v>2061667</v>
          </cell>
          <cell r="BQ237">
            <v>103083</v>
          </cell>
          <cell r="BR237">
            <v>0</v>
          </cell>
          <cell r="BS237">
            <v>0</v>
          </cell>
          <cell r="BT237">
            <v>0</v>
          </cell>
          <cell r="BU237">
            <v>0</v>
          </cell>
          <cell r="BV237">
            <v>0</v>
          </cell>
          <cell r="BW237">
            <v>43160500</v>
          </cell>
          <cell r="BX237">
            <v>0</v>
          </cell>
          <cell r="BY237">
            <v>0</v>
          </cell>
          <cell r="BZ237">
            <v>0</v>
          </cell>
          <cell r="CA237">
            <v>100000</v>
          </cell>
          <cell r="CB237">
            <v>0</v>
          </cell>
          <cell r="CC237">
            <v>0</v>
          </cell>
          <cell r="CD237">
            <v>0</v>
          </cell>
          <cell r="CP237">
            <v>0</v>
          </cell>
          <cell r="CQ237">
            <v>0</v>
          </cell>
          <cell r="CR237">
            <v>0</v>
          </cell>
          <cell r="CS237">
            <v>18175344</v>
          </cell>
          <cell r="CT237">
            <v>0</v>
          </cell>
          <cell r="CU237">
            <v>0</v>
          </cell>
          <cell r="CV237">
            <v>0</v>
          </cell>
          <cell r="CW237">
            <v>0</v>
          </cell>
          <cell r="CX237">
            <v>0</v>
          </cell>
          <cell r="CZ237">
            <v>0</v>
          </cell>
          <cell r="DA237">
            <v>0</v>
          </cell>
          <cell r="DC237">
            <v>1786097</v>
          </cell>
          <cell r="DD237">
            <v>89319</v>
          </cell>
          <cell r="DE237">
            <v>0</v>
          </cell>
          <cell r="DF237">
            <v>0</v>
          </cell>
          <cell r="DH237">
            <v>0</v>
          </cell>
          <cell r="DI237">
            <v>0</v>
          </cell>
          <cell r="DK237">
            <v>0</v>
          </cell>
          <cell r="DL237">
            <v>0</v>
          </cell>
          <cell r="DM237">
            <v>0</v>
          </cell>
          <cell r="DN237">
            <v>0</v>
          </cell>
          <cell r="DO237">
            <v>0</v>
          </cell>
          <cell r="DP237">
            <v>0</v>
          </cell>
          <cell r="DR237">
            <v>0</v>
          </cell>
          <cell r="DS237">
            <v>0</v>
          </cell>
          <cell r="DU237">
            <v>0</v>
          </cell>
          <cell r="DV237">
            <v>0</v>
          </cell>
          <cell r="DW237">
            <v>0</v>
          </cell>
          <cell r="DX237">
            <v>0</v>
          </cell>
          <cell r="DY237">
            <v>0</v>
          </cell>
          <cell r="DZ237">
            <v>0</v>
          </cell>
          <cell r="EA237">
            <v>0</v>
          </cell>
          <cell r="EC237" t="str">
            <v>OK</v>
          </cell>
          <cell r="EG237">
            <v>2779506</v>
          </cell>
          <cell r="EH237">
            <v>0</v>
          </cell>
          <cell r="EI237">
            <v>0</v>
          </cell>
          <cell r="EJ237">
            <v>0</v>
          </cell>
          <cell r="EK237">
            <v>0</v>
          </cell>
          <cell r="EL237">
            <v>0</v>
          </cell>
          <cell r="EN237">
            <v>0</v>
          </cell>
          <cell r="EO237">
            <v>0</v>
          </cell>
          <cell r="EQ237">
            <v>275570</v>
          </cell>
          <cell r="ER237">
            <v>13764</v>
          </cell>
          <cell r="ES237">
            <v>0</v>
          </cell>
          <cell r="ET237">
            <v>0</v>
          </cell>
          <cell r="EV237">
            <v>0</v>
          </cell>
          <cell r="EW237">
            <v>0</v>
          </cell>
          <cell r="EX237">
            <v>3055076</v>
          </cell>
          <cell r="EY237">
            <v>13764</v>
          </cell>
          <cell r="EZ237">
            <v>21562918</v>
          </cell>
          <cell r="FA237">
            <v>99032</v>
          </cell>
          <cell r="FB237">
            <v>21661950</v>
          </cell>
        </row>
        <row r="238">
          <cell r="P238">
            <v>2209.98</v>
          </cell>
          <cell r="Q238">
            <v>0</v>
          </cell>
          <cell r="R238">
            <v>0</v>
          </cell>
          <cell r="S238">
            <v>2209.98</v>
          </cell>
          <cell r="T238" t="str">
            <v/>
          </cell>
          <cell r="U238" t="str">
            <v/>
          </cell>
          <cell r="V238">
            <v>0</v>
          </cell>
          <cell r="X238">
            <v>0</v>
          </cell>
          <cell r="Y238">
            <v>0</v>
          </cell>
          <cell r="Z238">
            <v>0</v>
          </cell>
          <cell r="AA238">
            <v>0</v>
          </cell>
          <cell r="AB238">
            <v>0</v>
          </cell>
          <cell r="AC238">
            <v>0</v>
          </cell>
          <cell r="AD238">
            <v>0</v>
          </cell>
          <cell r="AE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S238">
            <v>0</v>
          </cell>
          <cell r="CT238">
            <v>0</v>
          </cell>
          <cell r="CU238">
            <v>0</v>
          </cell>
          <cell r="CV238">
            <v>0</v>
          </cell>
          <cell r="CW238">
            <v>0</v>
          </cell>
          <cell r="CX238">
            <v>0</v>
          </cell>
          <cell r="CZ238">
            <v>0</v>
          </cell>
          <cell r="DA238">
            <v>0</v>
          </cell>
          <cell r="DC238">
            <v>0</v>
          </cell>
          <cell r="DD238">
            <v>0</v>
          </cell>
          <cell r="DE238">
            <v>0</v>
          </cell>
          <cell r="DF238">
            <v>0</v>
          </cell>
          <cell r="DH238">
            <v>0</v>
          </cell>
          <cell r="DI238">
            <v>0</v>
          </cell>
          <cell r="DK238">
            <v>0</v>
          </cell>
          <cell r="DL238">
            <v>0</v>
          </cell>
          <cell r="DM238">
            <v>0</v>
          </cell>
          <cell r="DN238">
            <v>0</v>
          </cell>
          <cell r="DO238">
            <v>0</v>
          </cell>
          <cell r="DP238">
            <v>0</v>
          </cell>
          <cell r="DR238">
            <v>0</v>
          </cell>
          <cell r="DS238">
            <v>0</v>
          </cell>
          <cell r="DU238">
            <v>0</v>
          </cell>
          <cell r="DV238">
            <v>0</v>
          </cell>
          <cell r="DW238">
            <v>0</v>
          </cell>
          <cell r="DX238">
            <v>0</v>
          </cell>
          <cell r="DZ238">
            <v>0</v>
          </cell>
          <cell r="EA238">
            <v>0</v>
          </cell>
          <cell r="ED238">
            <v>0</v>
          </cell>
          <cell r="EE238">
            <v>0</v>
          </cell>
          <cell r="EF238">
            <v>0</v>
          </cell>
          <cell r="EG238">
            <v>0</v>
          </cell>
          <cell r="EH238">
            <v>0</v>
          </cell>
          <cell r="EI238">
            <v>0</v>
          </cell>
          <cell r="EJ238">
            <v>0</v>
          </cell>
          <cell r="EK238">
            <v>0</v>
          </cell>
          <cell r="EL238">
            <v>0</v>
          </cell>
          <cell r="EN238">
            <v>0</v>
          </cell>
          <cell r="EO238">
            <v>0</v>
          </cell>
          <cell r="EQ238">
            <v>0</v>
          </cell>
          <cell r="ER238">
            <v>0</v>
          </cell>
          <cell r="ES238">
            <v>0</v>
          </cell>
          <cell r="ET238">
            <v>0</v>
          </cell>
          <cell r="EV238">
            <v>0</v>
          </cell>
          <cell r="EW238">
            <v>0</v>
          </cell>
          <cell r="EX238">
            <v>0</v>
          </cell>
          <cell r="EY238">
            <v>0</v>
          </cell>
        </row>
        <row r="239">
          <cell r="P239">
            <v>1211.74</v>
          </cell>
          <cell r="Q239">
            <v>0</v>
          </cell>
          <cell r="R239">
            <v>0</v>
          </cell>
          <cell r="S239">
            <v>1211.74</v>
          </cell>
          <cell r="T239" t="str">
            <v/>
          </cell>
          <cell r="U239" t="str">
            <v/>
          </cell>
          <cell r="V239">
            <v>0</v>
          </cell>
          <cell r="X239">
            <v>0</v>
          </cell>
          <cell r="Y239">
            <v>0</v>
          </cell>
          <cell r="Z239">
            <v>0</v>
          </cell>
          <cell r="AA239">
            <v>0</v>
          </cell>
          <cell r="AB239">
            <v>0</v>
          </cell>
          <cell r="AC239">
            <v>0</v>
          </cell>
          <cell r="AD239">
            <v>0</v>
          </cell>
          <cell r="AE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S239">
            <v>0</v>
          </cell>
          <cell r="CT239">
            <v>0</v>
          </cell>
          <cell r="CU239">
            <v>0</v>
          </cell>
          <cell r="CV239">
            <v>0</v>
          </cell>
          <cell r="CW239">
            <v>0</v>
          </cell>
          <cell r="CX239">
            <v>0</v>
          </cell>
          <cell r="CZ239">
            <v>0</v>
          </cell>
          <cell r="DA239">
            <v>0</v>
          </cell>
          <cell r="DC239">
            <v>0</v>
          </cell>
          <cell r="DD239">
            <v>0</v>
          </cell>
          <cell r="DE239">
            <v>0</v>
          </cell>
          <cell r="DF239">
            <v>0</v>
          </cell>
          <cell r="DH239">
            <v>0</v>
          </cell>
          <cell r="DI239">
            <v>0</v>
          </cell>
          <cell r="DK239">
            <v>0</v>
          </cell>
          <cell r="DL239">
            <v>0</v>
          </cell>
          <cell r="DM239">
            <v>0</v>
          </cell>
          <cell r="DN239">
            <v>0</v>
          </cell>
          <cell r="DO239">
            <v>0</v>
          </cell>
          <cell r="DP239">
            <v>0</v>
          </cell>
          <cell r="DR239">
            <v>0</v>
          </cell>
          <cell r="DS239">
            <v>0</v>
          </cell>
          <cell r="DU239">
            <v>0</v>
          </cell>
          <cell r="DV239">
            <v>0</v>
          </cell>
          <cell r="DW239">
            <v>0</v>
          </cell>
          <cell r="DX239">
            <v>0</v>
          </cell>
          <cell r="DZ239">
            <v>0</v>
          </cell>
          <cell r="EA239">
            <v>0</v>
          </cell>
          <cell r="EG239">
            <v>0</v>
          </cell>
          <cell r="EH239">
            <v>0</v>
          </cell>
          <cell r="EI239">
            <v>0</v>
          </cell>
          <cell r="EJ239">
            <v>0</v>
          </cell>
          <cell r="EK239">
            <v>0</v>
          </cell>
          <cell r="EL239">
            <v>0</v>
          </cell>
          <cell r="EN239">
            <v>0</v>
          </cell>
          <cell r="EO239">
            <v>0</v>
          </cell>
          <cell r="EQ239">
            <v>0</v>
          </cell>
          <cell r="ER239">
            <v>0</v>
          </cell>
          <cell r="ES239">
            <v>0</v>
          </cell>
          <cell r="ET239">
            <v>0</v>
          </cell>
          <cell r="EV239">
            <v>0</v>
          </cell>
          <cell r="EW239">
            <v>0</v>
          </cell>
          <cell r="EX239">
            <v>0</v>
          </cell>
          <cell r="EY239">
            <v>0</v>
          </cell>
        </row>
        <row r="240">
          <cell r="P240">
            <v>694.42</v>
          </cell>
          <cell r="Q240">
            <v>0</v>
          </cell>
          <cell r="R240">
            <v>0</v>
          </cell>
          <cell r="S240">
            <v>694.42</v>
          </cell>
          <cell r="T240" t="str">
            <v/>
          </cell>
          <cell r="U240" t="str">
            <v/>
          </cell>
          <cell r="V240">
            <v>0</v>
          </cell>
          <cell r="X240">
            <v>0</v>
          </cell>
          <cell r="Y240">
            <v>0</v>
          </cell>
          <cell r="Z240">
            <v>0</v>
          </cell>
          <cell r="AA240">
            <v>0</v>
          </cell>
          <cell r="AB240">
            <v>0</v>
          </cell>
          <cell r="AC240">
            <v>0</v>
          </cell>
          <cell r="AD240">
            <v>0</v>
          </cell>
          <cell r="AE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S240">
            <v>0</v>
          </cell>
          <cell r="CT240">
            <v>0</v>
          </cell>
          <cell r="CU240">
            <v>0</v>
          </cell>
          <cell r="CV240">
            <v>0</v>
          </cell>
          <cell r="CW240">
            <v>0</v>
          </cell>
          <cell r="CX240">
            <v>0</v>
          </cell>
          <cell r="CZ240">
            <v>0</v>
          </cell>
          <cell r="DA240">
            <v>0</v>
          </cell>
          <cell r="DC240">
            <v>0</v>
          </cell>
          <cell r="DD240">
            <v>0</v>
          </cell>
          <cell r="DE240">
            <v>0</v>
          </cell>
          <cell r="DF240">
            <v>0</v>
          </cell>
          <cell r="DH240">
            <v>0</v>
          </cell>
          <cell r="DI240">
            <v>0</v>
          </cell>
          <cell r="DK240">
            <v>0</v>
          </cell>
          <cell r="DL240">
            <v>0</v>
          </cell>
          <cell r="DM240">
            <v>0</v>
          </cell>
          <cell r="DN240">
            <v>0</v>
          </cell>
          <cell r="DO240">
            <v>0</v>
          </cell>
          <cell r="DP240">
            <v>0</v>
          </cell>
          <cell r="DR240">
            <v>0</v>
          </cell>
          <cell r="DS240">
            <v>0</v>
          </cell>
          <cell r="DU240">
            <v>0</v>
          </cell>
          <cell r="DV240">
            <v>0</v>
          </cell>
          <cell r="DW240">
            <v>0</v>
          </cell>
          <cell r="DX240">
            <v>0</v>
          </cell>
          <cell r="DZ240">
            <v>0</v>
          </cell>
          <cell r="EA240">
            <v>0</v>
          </cell>
          <cell r="EG240">
            <v>0</v>
          </cell>
          <cell r="EH240">
            <v>0</v>
          </cell>
          <cell r="EI240">
            <v>0</v>
          </cell>
          <cell r="EJ240">
            <v>0</v>
          </cell>
          <cell r="EK240">
            <v>0</v>
          </cell>
          <cell r="EL240">
            <v>0</v>
          </cell>
          <cell r="EN240">
            <v>0</v>
          </cell>
          <cell r="EO240">
            <v>0</v>
          </cell>
          <cell r="EQ240">
            <v>0</v>
          </cell>
          <cell r="ER240">
            <v>0</v>
          </cell>
          <cell r="ES240">
            <v>0</v>
          </cell>
          <cell r="ET240">
            <v>0</v>
          </cell>
          <cell r="EV240">
            <v>0</v>
          </cell>
          <cell r="EW240">
            <v>0</v>
          </cell>
          <cell r="EX240">
            <v>0</v>
          </cell>
          <cell r="EY240">
            <v>0</v>
          </cell>
        </row>
        <row r="241">
          <cell r="P241">
            <v>623.79999999999995</v>
          </cell>
          <cell r="Q241">
            <v>0</v>
          </cell>
          <cell r="R241">
            <v>0</v>
          </cell>
          <cell r="S241">
            <v>623.79999999999995</v>
          </cell>
          <cell r="T241" t="str">
            <v/>
          </cell>
          <cell r="U241" t="str">
            <v/>
          </cell>
          <cell r="V241">
            <v>0</v>
          </cell>
          <cell r="X241">
            <v>0</v>
          </cell>
          <cell r="Y241">
            <v>0</v>
          </cell>
          <cell r="Z241">
            <v>0</v>
          </cell>
          <cell r="AA241">
            <v>0</v>
          </cell>
          <cell r="AB241">
            <v>0</v>
          </cell>
          <cell r="AC241">
            <v>0</v>
          </cell>
          <cell r="AD241">
            <v>0</v>
          </cell>
          <cell r="AE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S241">
            <v>0</v>
          </cell>
          <cell r="CT241">
            <v>0</v>
          </cell>
          <cell r="CU241">
            <v>0</v>
          </cell>
          <cell r="CV241">
            <v>0</v>
          </cell>
          <cell r="CW241">
            <v>0</v>
          </cell>
          <cell r="CX241">
            <v>0</v>
          </cell>
          <cell r="CZ241">
            <v>0</v>
          </cell>
          <cell r="DA241">
            <v>0</v>
          </cell>
          <cell r="DC241">
            <v>0</v>
          </cell>
          <cell r="DD241">
            <v>0</v>
          </cell>
          <cell r="DE241">
            <v>0</v>
          </cell>
          <cell r="DF241">
            <v>0</v>
          </cell>
          <cell r="DH241">
            <v>0</v>
          </cell>
          <cell r="DI241">
            <v>0</v>
          </cell>
          <cell r="DK241">
            <v>0</v>
          </cell>
          <cell r="DL241">
            <v>0</v>
          </cell>
          <cell r="DM241">
            <v>0</v>
          </cell>
          <cell r="DN241">
            <v>0</v>
          </cell>
          <cell r="DO241">
            <v>0</v>
          </cell>
          <cell r="DP241">
            <v>0</v>
          </cell>
          <cell r="DR241">
            <v>0</v>
          </cell>
          <cell r="DS241">
            <v>0</v>
          </cell>
          <cell r="DU241">
            <v>0</v>
          </cell>
          <cell r="DV241">
            <v>0</v>
          </cell>
          <cell r="DW241">
            <v>0</v>
          </cell>
          <cell r="DX241">
            <v>0</v>
          </cell>
          <cell r="DZ241">
            <v>0</v>
          </cell>
          <cell r="EA241">
            <v>0</v>
          </cell>
          <cell r="EG241">
            <v>0</v>
          </cell>
          <cell r="EH241">
            <v>0</v>
          </cell>
          <cell r="EI241">
            <v>0</v>
          </cell>
          <cell r="EJ241">
            <v>0</v>
          </cell>
          <cell r="EK241">
            <v>0</v>
          </cell>
          <cell r="EL241">
            <v>0</v>
          </cell>
          <cell r="EN241">
            <v>0</v>
          </cell>
          <cell r="EO241">
            <v>0</v>
          </cell>
          <cell r="EQ241">
            <v>0</v>
          </cell>
          <cell r="ER241">
            <v>0</v>
          </cell>
          <cell r="ES241">
            <v>0</v>
          </cell>
          <cell r="ET241">
            <v>0</v>
          </cell>
          <cell r="EV241">
            <v>0</v>
          </cell>
          <cell r="EW241">
            <v>0</v>
          </cell>
          <cell r="EX241">
            <v>0</v>
          </cell>
          <cell r="EY241">
            <v>0</v>
          </cell>
        </row>
        <row r="242">
          <cell r="P242">
            <v>843.6</v>
          </cell>
          <cell r="Q242">
            <v>0</v>
          </cell>
          <cell r="R242">
            <v>0</v>
          </cell>
          <cell r="S242">
            <v>843.6</v>
          </cell>
          <cell r="T242" t="str">
            <v/>
          </cell>
          <cell r="U242" t="str">
            <v/>
          </cell>
          <cell r="V242">
            <v>0</v>
          </cell>
          <cell r="X242">
            <v>0</v>
          </cell>
          <cell r="Y242">
            <v>0</v>
          </cell>
          <cell r="Z242">
            <v>0</v>
          </cell>
          <cell r="AA242">
            <v>0</v>
          </cell>
          <cell r="AB242">
            <v>0</v>
          </cell>
          <cell r="AC242">
            <v>0</v>
          </cell>
          <cell r="AD242">
            <v>0</v>
          </cell>
          <cell r="AE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S242">
            <v>0</v>
          </cell>
          <cell r="CT242">
            <v>0</v>
          </cell>
          <cell r="CU242">
            <v>0</v>
          </cell>
          <cell r="CV242">
            <v>0</v>
          </cell>
          <cell r="CW242">
            <v>0</v>
          </cell>
          <cell r="CX242">
            <v>0</v>
          </cell>
          <cell r="CZ242">
            <v>0</v>
          </cell>
          <cell r="DA242">
            <v>0</v>
          </cell>
          <cell r="DC242">
            <v>0</v>
          </cell>
          <cell r="DD242">
            <v>0</v>
          </cell>
          <cell r="DE242">
            <v>0</v>
          </cell>
          <cell r="DF242">
            <v>0</v>
          </cell>
          <cell r="DH242">
            <v>0</v>
          </cell>
          <cell r="DI242">
            <v>0</v>
          </cell>
          <cell r="DK242">
            <v>0</v>
          </cell>
          <cell r="DL242">
            <v>0</v>
          </cell>
          <cell r="DM242">
            <v>0</v>
          </cell>
          <cell r="DN242">
            <v>0</v>
          </cell>
          <cell r="DO242">
            <v>0</v>
          </cell>
          <cell r="DP242">
            <v>0</v>
          </cell>
          <cell r="DR242">
            <v>0</v>
          </cell>
          <cell r="DS242">
            <v>0</v>
          </cell>
          <cell r="DU242">
            <v>0</v>
          </cell>
          <cell r="DV242">
            <v>0</v>
          </cell>
          <cell r="DW242">
            <v>0</v>
          </cell>
          <cell r="DX242">
            <v>0</v>
          </cell>
          <cell r="DZ242">
            <v>0</v>
          </cell>
          <cell r="EA242">
            <v>0</v>
          </cell>
          <cell r="EG242">
            <v>0</v>
          </cell>
          <cell r="EH242">
            <v>0</v>
          </cell>
          <cell r="EI242">
            <v>0</v>
          </cell>
          <cell r="EJ242">
            <v>0</v>
          </cell>
          <cell r="EK242">
            <v>0</v>
          </cell>
          <cell r="EL242">
            <v>0</v>
          </cell>
          <cell r="EN242">
            <v>0</v>
          </cell>
          <cell r="EO242">
            <v>0</v>
          </cell>
          <cell r="EQ242">
            <v>0</v>
          </cell>
          <cell r="ER242">
            <v>0</v>
          </cell>
          <cell r="ES242">
            <v>0</v>
          </cell>
          <cell r="ET242">
            <v>0</v>
          </cell>
          <cell r="EV242">
            <v>0</v>
          </cell>
          <cell r="EW242">
            <v>0</v>
          </cell>
          <cell r="EX242">
            <v>0</v>
          </cell>
          <cell r="EY242">
            <v>0</v>
          </cell>
        </row>
        <row r="243">
          <cell r="P243">
            <v>615.28</v>
          </cell>
          <cell r="Q243">
            <v>0</v>
          </cell>
          <cell r="R243">
            <v>0</v>
          </cell>
          <cell r="S243">
            <v>615.28</v>
          </cell>
          <cell r="T243" t="str">
            <v/>
          </cell>
          <cell r="U243" t="str">
            <v/>
          </cell>
          <cell r="V243">
            <v>0</v>
          </cell>
          <cell r="X243">
            <v>0</v>
          </cell>
          <cell r="Y243">
            <v>0</v>
          </cell>
          <cell r="Z243">
            <v>0</v>
          </cell>
          <cell r="AA243">
            <v>0</v>
          </cell>
          <cell r="AB243">
            <v>0</v>
          </cell>
          <cell r="AC243">
            <v>0</v>
          </cell>
          <cell r="AD243">
            <v>0</v>
          </cell>
          <cell r="AE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S243">
            <v>0</v>
          </cell>
          <cell r="CT243">
            <v>0</v>
          </cell>
          <cell r="CU243">
            <v>0</v>
          </cell>
          <cell r="CV243">
            <v>0</v>
          </cell>
          <cell r="CW243">
            <v>0</v>
          </cell>
          <cell r="CX243">
            <v>0</v>
          </cell>
          <cell r="CZ243">
            <v>0</v>
          </cell>
          <cell r="DA243">
            <v>0</v>
          </cell>
          <cell r="DC243">
            <v>0</v>
          </cell>
          <cell r="DD243">
            <v>0</v>
          </cell>
          <cell r="DE243">
            <v>0</v>
          </cell>
          <cell r="DF243">
            <v>0</v>
          </cell>
          <cell r="DH243">
            <v>0</v>
          </cell>
          <cell r="DI243">
            <v>0</v>
          </cell>
          <cell r="DK243">
            <v>0</v>
          </cell>
          <cell r="DL243">
            <v>0</v>
          </cell>
          <cell r="DM243">
            <v>0</v>
          </cell>
          <cell r="DN243">
            <v>0</v>
          </cell>
          <cell r="DO243">
            <v>0</v>
          </cell>
          <cell r="DP243">
            <v>0</v>
          </cell>
          <cell r="DR243">
            <v>0</v>
          </cell>
          <cell r="DS243">
            <v>0</v>
          </cell>
          <cell r="DU243">
            <v>0</v>
          </cell>
          <cell r="DV243">
            <v>0</v>
          </cell>
          <cell r="DW243">
            <v>0</v>
          </cell>
          <cell r="DX243">
            <v>0</v>
          </cell>
          <cell r="DZ243">
            <v>0</v>
          </cell>
          <cell r="EA243">
            <v>0</v>
          </cell>
          <cell r="EG243">
            <v>0</v>
          </cell>
          <cell r="EH243">
            <v>0</v>
          </cell>
          <cell r="EI243">
            <v>0</v>
          </cell>
          <cell r="EJ243">
            <v>0</v>
          </cell>
          <cell r="EK243">
            <v>0</v>
          </cell>
          <cell r="EL243">
            <v>0</v>
          </cell>
          <cell r="EN243">
            <v>0</v>
          </cell>
          <cell r="EO243">
            <v>0</v>
          </cell>
          <cell r="EQ243">
            <v>0</v>
          </cell>
          <cell r="ER243">
            <v>0</v>
          </cell>
          <cell r="ES243">
            <v>0</v>
          </cell>
          <cell r="ET243">
            <v>0</v>
          </cell>
          <cell r="EV243">
            <v>0</v>
          </cell>
          <cell r="EW243">
            <v>0</v>
          </cell>
          <cell r="EX243">
            <v>0</v>
          </cell>
          <cell r="EY243">
            <v>0</v>
          </cell>
        </row>
        <row r="244">
          <cell r="P244">
            <v>1830.96</v>
          </cell>
          <cell r="Q244">
            <v>0</v>
          </cell>
          <cell r="R244">
            <v>0</v>
          </cell>
          <cell r="S244">
            <v>1830.96</v>
          </cell>
          <cell r="T244" t="str">
            <v/>
          </cell>
          <cell r="U244" t="str">
            <v/>
          </cell>
          <cell r="V244">
            <v>0</v>
          </cell>
          <cell r="X244">
            <v>0</v>
          </cell>
          <cell r="Y244">
            <v>0</v>
          </cell>
          <cell r="Z244">
            <v>0</v>
          </cell>
          <cell r="AA244">
            <v>0</v>
          </cell>
          <cell r="AB244">
            <v>0</v>
          </cell>
          <cell r="AC244">
            <v>0</v>
          </cell>
          <cell r="AD244">
            <v>0</v>
          </cell>
          <cell r="AE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S244">
            <v>0</v>
          </cell>
          <cell r="CT244">
            <v>0</v>
          </cell>
          <cell r="CU244">
            <v>0</v>
          </cell>
          <cell r="CV244">
            <v>0</v>
          </cell>
          <cell r="CW244">
            <v>0</v>
          </cell>
          <cell r="CX244">
            <v>0</v>
          </cell>
          <cell r="CZ244">
            <v>0</v>
          </cell>
          <cell r="DA244">
            <v>0</v>
          </cell>
          <cell r="DC244">
            <v>0</v>
          </cell>
          <cell r="DD244">
            <v>0</v>
          </cell>
          <cell r="DE244">
            <v>0</v>
          </cell>
          <cell r="DF244">
            <v>0</v>
          </cell>
          <cell r="DH244">
            <v>0</v>
          </cell>
          <cell r="DI244">
            <v>0</v>
          </cell>
          <cell r="DK244">
            <v>0</v>
          </cell>
          <cell r="DL244">
            <v>0</v>
          </cell>
          <cell r="DM244">
            <v>0</v>
          </cell>
          <cell r="DN244">
            <v>0</v>
          </cell>
          <cell r="DO244">
            <v>0</v>
          </cell>
          <cell r="DP244">
            <v>0</v>
          </cell>
          <cell r="DR244">
            <v>0</v>
          </cell>
          <cell r="DS244">
            <v>0</v>
          </cell>
          <cell r="DU244">
            <v>0</v>
          </cell>
          <cell r="DV244">
            <v>0</v>
          </cell>
          <cell r="DW244">
            <v>0</v>
          </cell>
          <cell r="DX244">
            <v>0</v>
          </cell>
          <cell r="DZ244">
            <v>0</v>
          </cell>
          <cell r="EA244">
            <v>0</v>
          </cell>
          <cell r="EG244">
            <v>0</v>
          </cell>
          <cell r="EH244">
            <v>0</v>
          </cell>
          <cell r="EI244">
            <v>0</v>
          </cell>
          <cell r="EJ244">
            <v>0</v>
          </cell>
          <cell r="EK244">
            <v>0</v>
          </cell>
          <cell r="EL244">
            <v>0</v>
          </cell>
          <cell r="EN244">
            <v>0</v>
          </cell>
          <cell r="EO244">
            <v>0</v>
          </cell>
          <cell r="EQ244">
            <v>0</v>
          </cell>
          <cell r="ER244">
            <v>0</v>
          </cell>
          <cell r="ES244">
            <v>0</v>
          </cell>
          <cell r="ET244">
            <v>0</v>
          </cell>
          <cell r="EV244">
            <v>0</v>
          </cell>
          <cell r="EW244">
            <v>0</v>
          </cell>
          <cell r="EX244">
            <v>0</v>
          </cell>
          <cell r="EY244">
            <v>0</v>
          </cell>
        </row>
        <row r="245">
          <cell r="P245">
            <v>1835.9</v>
          </cell>
          <cell r="Q245">
            <v>0</v>
          </cell>
          <cell r="R245">
            <v>0</v>
          </cell>
          <cell r="S245">
            <v>1835.9</v>
          </cell>
          <cell r="T245" t="str">
            <v/>
          </cell>
          <cell r="U245" t="str">
            <v/>
          </cell>
          <cell r="V245">
            <v>0</v>
          </cell>
          <cell r="X245">
            <v>0</v>
          </cell>
          <cell r="Y245">
            <v>0</v>
          </cell>
          <cell r="Z245">
            <v>0</v>
          </cell>
          <cell r="AA245">
            <v>0</v>
          </cell>
          <cell r="AB245">
            <v>0</v>
          </cell>
          <cell r="AC245">
            <v>0</v>
          </cell>
          <cell r="AD245">
            <v>0</v>
          </cell>
          <cell r="AE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S245">
            <v>0</v>
          </cell>
          <cell r="CT245">
            <v>0</v>
          </cell>
          <cell r="CU245">
            <v>0</v>
          </cell>
          <cell r="CV245">
            <v>0</v>
          </cell>
          <cell r="CW245">
            <v>0</v>
          </cell>
          <cell r="CX245">
            <v>0</v>
          </cell>
          <cell r="CZ245">
            <v>0</v>
          </cell>
          <cell r="DA245">
            <v>0</v>
          </cell>
          <cell r="DC245">
            <v>0</v>
          </cell>
          <cell r="DD245">
            <v>0</v>
          </cell>
          <cell r="DE245">
            <v>0</v>
          </cell>
          <cell r="DF245">
            <v>0</v>
          </cell>
          <cell r="DH245">
            <v>0</v>
          </cell>
          <cell r="DI245">
            <v>0</v>
          </cell>
          <cell r="DK245">
            <v>0</v>
          </cell>
          <cell r="DL245">
            <v>0</v>
          </cell>
          <cell r="DM245">
            <v>0</v>
          </cell>
          <cell r="DN245">
            <v>0</v>
          </cell>
          <cell r="DO245">
            <v>0</v>
          </cell>
          <cell r="DP245">
            <v>0</v>
          </cell>
          <cell r="DR245">
            <v>0</v>
          </cell>
          <cell r="DS245">
            <v>0</v>
          </cell>
          <cell r="DU245">
            <v>0</v>
          </cell>
          <cell r="DV245">
            <v>0</v>
          </cell>
          <cell r="DW245">
            <v>0</v>
          </cell>
          <cell r="DX245">
            <v>0</v>
          </cell>
          <cell r="DZ245">
            <v>0</v>
          </cell>
          <cell r="EA245">
            <v>0</v>
          </cell>
          <cell r="EG245">
            <v>0</v>
          </cell>
          <cell r="EH245">
            <v>0</v>
          </cell>
          <cell r="EI245">
            <v>0</v>
          </cell>
          <cell r="EJ245">
            <v>0</v>
          </cell>
          <cell r="EK245">
            <v>0</v>
          </cell>
          <cell r="EL245">
            <v>0</v>
          </cell>
          <cell r="EN245">
            <v>0</v>
          </cell>
          <cell r="EO245">
            <v>0</v>
          </cell>
          <cell r="EQ245">
            <v>0</v>
          </cell>
          <cell r="ER245">
            <v>0</v>
          </cell>
          <cell r="ES245">
            <v>0</v>
          </cell>
          <cell r="ET245">
            <v>0</v>
          </cell>
          <cell r="EV245">
            <v>0</v>
          </cell>
          <cell r="EW245">
            <v>0</v>
          </cell>
          <cell r="EX245">
            <v>0</v>
          </cell>
          <cell r="EY245">
            <v>0</v>
          </cell>
        </row>
        <row r="246">
          <cell r="E246" t="str">
            <v/>
          </cell>
          <cell r="Q246">
            <v>0</v>
          </cell>
          <cell r="R246">
            <v>0</v>
          </cell>
          <cell r="V246">
            <v>0</v>
          </cell>
          <cell r="X246">
            <v>0</v>
          </cell>
          <cell r="Y246">
            <v>0</v>
          </cell>
          <cell r="Z246">
            <v>0</v>
          </cell>
          <cell r="AA246">
            <v>0</v>
          </cell>
          <cell r="AB246">
            <v>0</v>
          </cell>
          <cell r="AC246">
            <v>0</v>
          </cell>
          <cell r="AD246">
            <v>0</v>
          </cell>
          <cell r="AE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S246">
            <v>0</v>
          </cell>
          <cell r="CT246">
            <v>0</v>
          </cell>
          <cell r="CU246">
            <v>0</v>
          </cell>
          <cell r="CV246">
            <v>0</v>
          </cell>
          <cell r="CW246">
            <v>0</v>
          </cell>
          <cell r="CX246">
            <v>0</v>
          </cell>
          <cell r="CZ246">
            <v>0</v>
          </cell>
          <cell r="DA246">
            <v>0</v>
          </cell>
          <cell r="DC246">
            <v>0</v>
          </cell>
          <cell r="DD246">
            <v>0</v>
          </cell>
          <cell r="DE246">
            <v>0</v>
          </cell>
          <cell r="DF246">
            <v>0</v>
          </cell>
          <cell r="DH246">
            <v>0</v>
          </cell>
          <cell r="DI246">
            <v>0</v>
          </cell>
          <cell r="DK246">
            <v>0</v>
          </cell>
          <cell r="DL246">
            <v>0</v>
          </cell>
          <cell r="DM246">
            <v>0</v>
          </cell>
          <cell r="DN246">
            <v>0</v>
          </cell>
          <cell r="DO246">
            <v>0</v>
          </cell>
          <cell r="DP246">
            <v>0</v>
          </cell>
          <cell r="DR246">
            <v>0</v>
          </cell>
          <cell r="DS246">
            <v>0</v>
          </cell>
          <cell r="DU246">
            <v>0</v>
          </cell>
          <cell r="DV246">
            <v>0</v>
          </cell>
          <cell r="DW246">
            <v>0</v>
          </cell>
          <cell r="DX246">
            <v>0</v>
          </cell>
          <cell r="DZ246">
            <v>0</v>
          </cell>
          <cell r="EA246">
            <v>0</v>
          </cell>
          <cell r="EG246">
            <v>0</v>
          </cell>
          <cell r="EH246">
            <v>0</v>
          </cell>
          <cell r="EI246">
            <v>0</v>
          </cell>
          <cell r="EJ246">
            <v>0</v>
          </cell>
          <cell r="EK246">
            <v>0</v>
          </cell>
          <cell r="EL246">
            <v>0</v>
          </cell>
          <cell r="EN246">
            <v>0</v>
          </cell>
          <cell r="EO246">
            <v>0</v>
          </cell>
          <cell r="EQ246">
            <v>0</v>
          </cell>
          <cell r="ER246">
            <v>0</v>
          </cell>
          <cell r="ES246">
            <v>0</v>
          </cell>
          <cell r="ET246">
            <v>0</v>
          </cell>
          <cell r="EV246">
            <v>0</v>
          </cell>
          <cell r="EW246">
            <v>0</v>
          </cell>
          <cell r="EX246">
            <v>0</v>
          </cell>
          <cell r="EY246">
            <v>0</v>
          </cell>
        </row>
        <row r="247">
          <cell r="CI247">
            <v>0</v>
          </cell>
        </row>
        <row r="248">
          <cell r="E248" t="str">
            <v>ALL　TOTAL</v>
          </cell>
          <cell r="Q248">
            <v>8508.3599999999969</v>
          </cell>
          <cell r="R248">
            <v>2573.7800000000002</v>
          </cell>
          <cell r="V248">
            <v>222</v>
          </cell>
          <cell r="X248">
            <v>154</v>
          </cell>
          <cell r="Y248">
            <v>0</v>
          </cell>
          <cell r="Z248">
            <v>152</v>
          </cell>
          <cell r="AA248">
            <v>0</v>
          </cell>
          <cell r="AB248">
            <v>2</v>
          </cell>
          <cell r="AC248">
            <v>0</v>
          </cell>
          <cell r="AD248">
            <v>68</v>
          </cell>
          <cell r="AE248">
            <v>0</v>
          </cell>
          <cell r="AN248">
            <v>21027250</v>
          </cell>
          <cell r="AO248">
            <v>0</v>
          </cell>
          <cell r="AP248">
            <v>0</v>
          </cell>
          <cell r="AQ248">
            <v>0</v>
          </cell>
          <cell r="AR248">
            <v>0</v>
          </cell>
          <cell r="AS248">
            <v>0</v>
          </cell>
          <cell r="AT248">
            <v>0</v>
          </cell>
          <cell r="AU248">
            <v>0</v>
          </cell>
          <cell r="AV248">
            <v>0</v>
          </cell>
          <cell r="AW248">
            <v>0</v>
          </cell>
          <cell r="AX248">
            <v>2066667</v>
          </cell>
          <cell r="AY248">
            <v>103333</v>
          </cell>
          <cell r="AZ248">
            <v>0</v>
          </cell>
          <cell r="BA248">
            <v>0</v>
          </cell>
          <cell r="BB248">
            <v>0</v>
          </cell>
          <cell r="BC248">
            <v>0</v>
          </cell>
          <cell r="BD248">
            <v>0</v>
          </cell>
          <cell r="BF248">
            <v>20954850</v>
          </cell>
          <cell r="BG248">
            <v>0</v>
          </cell>
          <cell r="BH248">
            <v>0</v>
          </cell>
          <cell r="BI248">
            <v>0</v>
          </cell>
          <cell r="BJ248">
            <v>0</v>
          </cell>
          <cell r="BK248">
            <v>0</v>
          </cell>
          <cell r="BL248">
            <v>0</v>
          </cell>
          <cell r="BM248">
            <v>0</v>
          </cell>
          <cell r="BN248">
            <v>0</v>
          </cell>
          <cell r="BO248">
            <v>0</v>
          </cell>
          <cell r="BP248">
            <v>2061667</v>
          </cell>
          <cell r="BQ248">
            <v>103083</v>
          </cell>
          <cell r="BR248">
            <v>0</v>
          </cell>
          <cell r="BS248">
            <v>0</v>
          </cell>
          <cell r="BT248">
            <v>0</v>
          </cell>
          <cell r="BU248">
            <v>0</v>
          </cell>
          <cell r="BV248">
            <v>0</v>
          </cell>
          <cell r="BW248">
            <v>43160500</v>
          </cell>
          <cell r="BX248">
            <v>0</v>
          </cell>
          <cell r="BY248">
            <v>0</v>
          </cell>
          <cell r="BZ248">
            <v>0</v>
          </cell>
          <cell r="CA248">
            <v>100000</v>
          </cell>
          <cell r="CB248">
            <v>0</v>
          </cell>
          <cell r="CC248">
            <v>0</v>
          </cell>
          <cell r="CD248">
            <v>0</v>
          </cell>
          <cell r="CS248">
            <v>18175344</v>
          </cell>
          <cell r="CT248">
            <v>0</v>
          </cell>
          <cell r="CU248">
            <v>0</v>
          </cell>
          <cell r="CV248">
            <v>0</v>
          </cell>
          <cell r="CW248">
            <v>0</v>
          </cell>
          <cell r="CX248">
            <v>0</v>
          </cell>
          <cell r="CZ248">
            <v>0</v>
          </cell>
          <cell r="DA248">
            <v>0</v>
          </cell>
          <cell r="DC248">
            <v>1786097</v>
          </cell>
          <cell r="DD248">
            <v>89319</v>
          </cell>
          <cell r="DE248">
            <v>0</v>
          </cell>
          <cell r="DF248">
            <v>0</v>
          </cell>
          <cell r="DH248">
            <v>0</v>
          </cell>
          <cell r="DI248">
            <v>0</v>
          </cell>
          <cell r="DK248">
            <v>0</v>
          </cell>
          <cell r="DL248">
            <v>0</v>
          </cell>
          <cell r="DM248">
            <v>0</v>
          </cell>
          <cell r="DN248">
            <v>0</v>
          </cell>
          <cell r="DO248">
            <v>0</v>
          </cell>
          <cell r="DP248">
            <v>0</v>
          </cell>
          <cell r="DR248">
            <v>0</v>
          </cell>
          <cell r="DS248">
            <v>0</v>
          </cell>
          <cell r="DU248">
            <v>0</v>
          </cell>
          <cell r="DV248">
            <v>0</v>
          </cell>
          <cell r="DW248">
            <v>0</v>
          </cell>
          <cell r="DX248">
            <v>0</v>
          </cell>
          <cell r="DZ248">
            <v>0</v>
          </cell>
          <cell r="EA248">
            <v>0</v>
          </cell>
          <cell r="EG248">
            <v>2779506</v>
          </cell>
          <cell r="EH248">
            <v>0</v>
          </cell>
          <cell r="EI248">
            <v>0</v>
          </cell>
          <cell r="EJ248">
            <v>0</v>
          </cell>
          <cell r="EK248">
            <v>0</v>
          </cell>
          <cell r="EL248">
            <v>0</v>
          </cell>
          <cell r="EN248">
            <v>0</v>
          </cell>
          <cell r="EO248">
            <v>0</v>
          </cell>
          <cell r="EQ248">
            <v>275570</v>
          </cell>
          <cell r="ER248">
            <v>13764</v>
          </cell>
          <cell r="ES248">
            <v>0</v>
          </cell>
          <cell r="ET248">
            <v>0</v>
          </cell>
          <cell r="EV248">
            <v>0</v>
          </cell>
          <cell r="EW248">
            <v>0</v>
          </cell>
          <cell r="EX248">
            <v>3055076</v>
          </cell>
          <cell r="EY248">
            <v>13764</v>
          </cell>
        </row>
      </sheetData>
      <sheetData sheetId="2"/>
      <sheetData sheetId="3"/>
      <sheetData sheetId="4"/>
      <sheetData sheetId="5"/>
      <sheetData sheetId="6"/>
      <sheetData sheetId="7"/>
      <sheetData sheetId="8"/>
      <sheetData sheetId="9"/>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Data"/>
      <sheetName val="Expense Schedule _4_"/>
      <sheetName val="譲渡対象"/>
      <sheetName val="PL "/>
      <sheetName val="実績予算一覧"/>
      <sheetName val="予算実績対比表"/>
      <sheetName val="年間想定収支計算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8">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sheetData sheetId="16"/>
      <sheetData sheetId="17"/>
      <sheetData sheetId="18" refreshError="1"/>
      <sheetData sheetId="19"/>
      <sheetData sheetId="20" refreshError="1"/>
      <sheetData sheetId="21"/>
      <sheetData sheetId="22"/>
      <sheetData sheetId="23"/>
      <sheetData sheetId="2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の前提 &amp; Summary"/>
      <sheetName val="BS"/>
      <sheetName val="PL"/>
      <sheetName val="全社のNOI・NCF"/>
      <sheetName val="TB"/>
      <sheetName val="SP麻布十番Ⅰ"/>
      <sheetName val="SP麻布十番Ⅱ"/>
      <sheetName val="SP町田"/>
      <sheetName val="SP恵比寿Ⅱ"/>
      <sheetName val="SP神田"/>
      <sheetName val="SP川崎"/>
      <sheetName val="FL駒形"/>
      <sheetName val="近代科学社ビル"/>
      <sheetName val="サンモール"/>
      <sheetName val="今池A"/>
      <sheetName val="SP恵比寿Ⅲ"/>
      <sheetName val="SP千駄ヶ谷"/>
      <sheetName val="浜松プラザ"/>
      <sheetName val="りんくう紡績（コーナン）"/>
      <sheetName val="りんくう厚生（コジマ）"/>
      <sheetName val="りんくう撚糸（MV）"/>
      <sheetName val="SP北新宿"/>
      <sheetName val="SP目黒不動前"/>
      <sheetName val="SP銀座"/>
      <sheetName val="浜松ウェスト"/>
      <sheetName val="不動産簿価算入シート"/>
      <sheetName val="消費税の計算"/>
      <sheetName val="注記事項"/>
      <sheetName val="金利計算 "/>
      <sheetName val="創業費等の償却"/>
      <sheetName val="減価償却額"/>
      <sheetName val="物件評価額"/>
      <sheetName val="浜松プラザ内訳"/>
      <sheetName val="ER 鑑定見積"/>
      <sheetName val="一般事務・資産保管業務委託見積"/>
      <sheetName val="旧セジテリアス固・都税見積"/>
      <sheetName val="旧エウロパ固・都税見積"/>
      <sheetName val="旧アリエル固・都税見積"/>
      <sheetName val="今池　固都税　精算"/>
      <sheetName val="旧アース固・税精算"/>
      <sheetName val="新宿・銀座・不動　固・都税見積"/>
      <sheetName val="ＳＰ麻布十番Ⅰ　固定資産台帳"/>
      <sheetName val="ＳＰ麻布十番Ⅱ　固定資産台帳"/>
      <sheetName val="SP町田　固定資産台帳"/>
      <sheetName val="ＳＰ恵比寿Ⅱ　固定資産台帳 "/>
      <sheetName val="ＳＰ神田　固定資産台帳 "/>
      <sheetName val="ＳＰ川崎　固定資産台帳"/>
      <sheetName val="ＦＬ駒形　固定資産台帳"/>
      <sheetName val="データ入力"/>
      <sheetName val="近代科学社ビル　固定資産台帳"/>
      <sheetName val="サンモール　固定資産台帳"/>
      <sheetName val="今池Ａ　固定資産台帳"/>
      <sheetName val="ＳＰ恵比寿Ⅲ　固定資産台帳"/>
      <sheetName val="ＳＰ千駄ヶ谷　固定資産台帳"/>
      <sheetName val="浜松プラザRR（2004・12）"/>
      <sheetName val="浜松プラザ年次予算(2005.02～）"/>
      <sheetName val="浜松プラザ明細（2005.02～）"/>
      <sheetName val="浜松プラザ　IY　固定資産固定資産台帳"/>
      <sheetName val="浜松プラザ　ゼビ・赤　固定資産固定資産台帳"/>
      <sheetName val="SP北新宿　固定資産台帳"/>
      <sheetName val="SP目黒不動前　固定資産台帳"/>
      <sheetName val="SP銀座　固定資産台帳"/>
      <sheetName val="浜松ウェストRR"/>
      <sheetName val="浜松ウェスト年次予算（2005.02～）"/>
      <sheetName val="浜松ウェスト明細"/>
      <sheetName val="浜松ウェスト　固定資産台帳"/>
      <sheetName val="耐用年数"/>
      <sheetName val="PL投資法人(届出数字）"/>
      <sheetName val="BS投資法人（届出数字）"/>
      <sheetName val="Sheet3"/>
      <sheetName val="浜松プラザ年次予算_2005_02__"/>
      <sheetName val="Expense Schedule (4)"/>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9">
          <cell r="S9">
            <v>0</v>
          </cell>
        </row>
        <row r="10">
          <cell r="S10">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S24">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41">
          <cell r="S41">
            <v>0</v>
          </cell>
        </row>
        <row r="42">
          <cell r="S42">
            <v>0</v>
          </cell>
        </row>
        <row r="43">
          <cell r="S43">
            <v>0</v>
          </cell>
        </row>
        <row r="44">
          <cell r="S44">
            <v>0</v>
          </cell>
        </row>
        <row r="45">
          <cell r="S45">
            <v>0</v>
          </cell>
        </row>
        <row r="53">
          <cell r="S53">
            <v>0</v>
          </cell>
        </row>
        <row r="54">
          <cell r="S54">
            <v>0</v>
          </cell>
        </row>
        <row r="55">
          <cell r="S55">
            <v>0</v>
          </cell>
        </row>
        <row r="56">
          <cell r="S56">
            <v>0</v>
          </cell>
        </row>
        <row r="57">
          <cell r="S57">
            <v>0</v>
          </cell>
        </row>
        <row r="60">
          <cell r="S60">
            <v>0</v>
          </cell>
        </row>
        <row r="61">
          <cell r="S61">
            <v>0</v>
          </cell>
        </row>
        <row r="62">
          <cell r="S62">
            <v>0</v>
          </cell>
        </row>
        <row r="63">
          <cell r="S63">
            <v>0</v>
          </cell>
        </row>
        <row r="64">
          <cell r="S64">
            <v>0</v>
          </cell>
        </row>
        <row r="72">
          <cell r="S72">
            <v>0</v>
          </cell>
        </row>
        <row r="73">
          <cell r="S73">
            <v>0</v>
          </cell>
        </row>
        <row r="74">
          <cell r="S74">
            <v>0</v>
          </cell>
        </row>
        <row r="75">
          <cell r="S75">
            <v>0</v>
          </cell>
        </row>
        <row r="76">
          <cell r="S76">
            <v>0</v>
          </cell>
        </row>
        <row r="79">
          <cell r="S79">
            <v>0</v>
          </cell>
        </row>
        <row r="80">
          <cell r="S80">
            <v>0</v>
          </cell>
        </row>
        <row r="81">
          <cell r="S81">
            <v>0</v>
          </cell>
        </row>
        <row r="82">
          <cell r="S82">
            <v>0</v>
          </cell>
        </row>
        <row r="83">
          <cell r="S83">
            <v>0</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01修繕費"/>
      <sheetName val="200901原状回復費"/>
      <sheetName val="List"/>
      <sheetName val="浜松プラザ年次予算(2005.02～）"/>
    </sheetNames>
    <sheetDataSet>
      <sheetData sheetId="0"/>
      <sheetData sheetId="1"/>
      <sheetData sheetId="2"/>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価格"/>
      <sheetName val="BS1116"/>
      <sheetName val="BS1225"/>
      <sheetName val="BS0228"/>
      <sheetName val="配当差異"/>
      <sheetName val="合計"/>
      <sheetName val="新規物件購入額・想定利回り"/>
      <sheetName val="千葉"/>
      <sheetName val="高松寿"/>
      <sheetName val="兼松本"/>
      <sheetName val="兼松別"/>
      <sheetName val="西梅田"/>
      <sheetName val="PLとCF"/>
      <sheetName val="CR1"/>
      <sheetName val="CR2"/>
      <sheetName val="CR"/>
      <sheetName val="修繕費"/>
      <sheetName val="Dep"/>
      <sheetName val="田"/>
      <sheetName val="那"/>
      <sheetName val="天"/>
      <sheetName val="博"/>
      <sheetName val="新潟"/>
      <sheetName val="横"/>
      <sheetName val="高"/>
      <sheetName val="福"/>
      <sheetName val="ツル"/>
      <sheetName val="人"/>
      <sheetName val="ｱﾙ"/>
      <sheetName val="本"/>
      <sheetName val="新麹"/>
      <sheetName val="浜松プラザ年次予算(2005.02～）"/>
      <sheetName val="List"/>
      <sheetName val="Macro Codes"/>
      <sheetName val="Expense Schedule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
      <sheetName val="BI"/>
      <sheetName val="CGL"/>
      <sheetName val="CGL (2)"/>
      <sheetName val="CGL (3)"/>
      <sheetName val="添付（火災）"/>
      <sheetName val="添付（利益）"/>
      <sheetName val="Comm02"/>
      <sheetName val="Comm02 (revised)"/>
      <sheetName val="CGLcomm(revised)"/>
      <sheetName val="高松地震解約comm"/>
      <sheetName val="LIST"/>
      <sheetName val="合計"/>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がき"/>
      <sheetName val="PRINT"/>
      <sheetName val="A行"/>
      <sheetName val="KA行"/>
      <sheetName val="SA行"/>
      <sheetName val="TA行"/>
      <sheetName val="HA行"/>
      <sheetName val="NA行"/>
      <sheetName val="MA行"/>
      <sheetName val="YA行"/>
      <sheetName val="RA行"/>
      <sheetName val="WA行"/>
      <sheetName val="etc"/>
      <sheetName val="Sheet12"/>
      <sheetName val="Sheet13"/>
      <sheetName val="Sheet14"/>
      <sheetName val="Sheet15"/>
      <sheetName val="Sheet16"/>
      <sheetName val="指図書(押捺) "/>
      <sheetName val="cover"/>
      <sheetName val="I-1Summary"/>
      <sheetName val="I-1Market"/>
      <sheetName val="Ⅰ-2 StackingPlan"/>
      <sheetName val="Ⅰ-3Rentroll"/>
      <sheetName val="Ⅰ-3Rentroll (2)"/>
      <sheetName val="I -4Securitydeposit"/>
      <sheetName val="II-1Revenue"/>
      <sheetName val="II-2Delinquency"/>
      <sheetName val="II-3Expenses"/>
      <sheetName val="II-4PL"/>
      <sheetName val="Ⅱ-5Actual"/>
      <sheetName val="Ⅱ-6Budget"/>
      <sheetName val="III-1Summary"/>
      <sheetName val="III-2Contract,Renewal"/>
      <sheetName val="III-3Leasing"/>
      <sheetName val="Ⅲ-4Repair"/>
      <sheetName val="ＩＶ-1PMFee"/>
      <sheetName val="Ⅴ-1Maintainance Report"/>
      <sheetName val="Ⅵ-1Bank Account Information"/>
      <sheetName val="ｸﾚｰﾑ"/>
      <sheetName val="A?"/>
      <sheetName val="KA?"/>
      <sheetName val="SA?"/>
      <sheetName val="TA?"/>
      <sheetName val="HA?"/>
      <sheetName val="NA?"/>
      <sheetName val="MA?"/>
      <sheetName val="YA?"/>
      <sheetName val="RA?"/>
      <sheetName val="WA?"/>
      <sheetName val="浜松プラザ年次予算(2005.02～）"/>
      <sheetName val="Fire02"/>
      <sheetName val="Consolidation"/>
      <sheetName val="CF"/>
      <sheetName val="A-General"/>
      <sheetName val="Ikoma Data"/>
      <sheetName val="合計"/>
      <sheetName val="LIST"/>
      <sheetName val="入力シート"/>
      <sheetName val="A_"/>
      <sheetName val="KA_"/>
      <sheetName val="SA_"/>
      <sheetName val="TA_"/>
      <sheetName val="HA_"/>
      <sheetName val="NA_"/>
      <sheetName val="MA_"/>
      <sheetName val="YA_"/>
      <sheetName val="RA_"/>
      <sheetName val="WA_"/>
      <sheetName val="2 Harajuku Jimusho"/>
      <sheetName val="Fire"/>
      <sheetName val="王子一覧"/>
      <sheetName val="Tranche A"/>
      <sheetName val="Tranche B"/>
      <sheetName val="Tranche C"/>
      <sheetName val="Closed"/>
      <sheetName val="比較表"/>
      <sheetName val="指図書(押捺)_"/>
      <sheetName val="Ⅰ-2_StackingPlan"/>
      <sheetName val="Ⅰ-3Rentroll_(2)"/>
      <sheetName val="I_-4Securitydeposit"/>
      <sheetName val="Ⅴ-1Maintainance_Report"/>
      <sheetName val="Ⅵ-1Bank_Account_Information"/>
      <sheetName val="Assump"/>
      <sheetName val="EURO"/>
      <sheetName val="Sheet1"/>
      <sheetName val="MENU"/>
      <sheetName val="マスター"/>
      <sheetName val="I-4"/>
      <sheetName val="7物件"/>
      <sheetName val="k"/>
      <sheetName val="Prop"/>
      <sheetName val="担保物件収支報告書"/>
      <sheetName val="Expense Schedule (4)"/>
      <sheetName val="Assumptions"/>
      <sheetName val="#REF!"/>
      <sheetName val="CostSpread"/>
      <sheetName val="Summary"/>
      <sheetName val="指図書(押捺)_1"/>
      <sheetName val="Ⅰ-2_StackingPlan1"/>
      <sheetName val="Ⅰ-3Rentroll_(2)1"/>
      <sheetName val="I_-4Securitydeposit1"/>
      <sheetName val="Ⅴ-1Maintainance_Report1"/>
      <sheetName val="Ⅵ-1Bank_Account_Information1"/>
      <sheetName val="Ikoma_Data"/>
      <sheetName val="浜松プラザ年次予算(2005_02～）"/>
      <sheetName val="Tranche_A"/>
      <sheetName val="Tranche_B"/>
      <sheetName val="Tranche_C"/>
      <sheetName val="2_Harajuku_Jimusho"/>
      <sheetName val="選択リスト①"/>
      <sheetName val="Milky"/>
      <sheetName val="鑑定評価額等"/>
      <sheetName val="Macro Codes"/>
      <sheetName val="Control"/>
      <sheetName val="設定"/>
      <sheetName val="ADDRESS NOTENEW"/>
      <sheetName val="CodeList"/>
      <sheetName val="01神田"/>
      <sheetName val="ＭＦ"/>
      <sheetName val="Sum"/>
      <sheetName val="Occupancy"/>
      <sheetName val="JDE_Acc"/>
      <sheetName val="材棚58"/>
      <sheetName val="BOTM"/>
      <sheetName val="GREG-Cash Balance Summary"/>
      <sheetName val="disposition"/>
      <sheetName val="_Config_"/>
      <sheetName val="I-4-1"/>
      <sheetName val="前提条件"/>
      <sheetName val="ﾘｽﾄ"/>
      <sheetName val="9-15"/>
      <sheetName val="#REF"/>
      <sheetName val="인원계획-미화"/>
      <sheetName val="Footwork"/>
      <sheetName val="Expenses Projection"/>
      <sheetName val="分譲比準入力"/>
      <sheetName val="方式２"/>
      <sheetName val="比準入力"/>
      <sheetName val="方式１"/>
      <sheetName val="鑑定評価額入力"/>
      <sheetName val="総括表"/>
      <sheetName val="富士見積"/>
      <sheetName val="表紙"/>
      <sheetName val="ES勘定科目"/>
      <sheetName val="管理所属"/>
      <sheetName val="摘要コード値リスト"/>
      <sheetName val="鉄区値リスト"/>
      <sheetName val="物件セグメント"/>
      <sheetName val="Base_Price"/>
      <sheetName val="実績比較"/>
      <sheetName val="限定査定"/>
      <sheetName val="R_ASS1411"/>
    </sheetNames>
    <sheetDataSet>
      <sheetData sheetId="0" refreshError="1"/>
      <sheetData sheetId="1" refreshError="1"/>
      <sheetData sheetId="2" refreshError="1"/>
      <sheetData sheetId="3" refreshError="1">
        <row r="4">
          <cell r="A4">
            <v>1</v>
          </cell>
          <cell r="B4" t="str">
            <v>customer</v>
          </cell>
          <cell r="C4">
            <v>0</v>
          </cell>
          <cell r="D4" t="str">
            <v>postal code</v>
          </cell>
          <cell r="E4" t="str">
            <v>address</v>
          </cell>
        </row>
        <row r="5">
          <cell r="A5">
            <v>1</v>
          </cell>
          <cell r="B5" t="str">
            <v>(株)ｶｻﾌﾞﾗﾝ</v>
          </cell>
          <cell r="C5">
            <v>0</v>
          </cell>
          <cell r="D5" t="str">
            <v>106-0046</v>
          </cell>
          <cell r="E5" t="str">
            <v>港区元麻布2-14-4ｻﾐｯﾄ元麻布5F</v>
          </cell>
        </row>
        <row r="6">
          <cell r="A6">
            <v>2</v>
          </cell>
          <cell r="B6" t="str">
            <v>(株)ｼﾞｪﾑ ｶﾜﾉ Ｂ１Ｆ</v>
          </cell>
          <cell r="C6" t="str">
            <v>(本社)</v>
          </cell>
          <cell r="D6" t="str">
            <v>160-0022</v>
          </cell>
          <cell r="E6" t="str">
            <v>新宿区新宿3-28-11市嶋第三ﾋﾞﾙ1F B1F</v>
          </cell>
        </row>
        <row r="7">
          <cell r="A7">
            <v>3</v>
          </cell>
          <cell r="B7" t="str">
            <v>(株)ｼﾞｪﾑ ｶﾜﾉ 歌舞伎町店</v>
          </cell>
          <cell r="C7">
            <v>0</v>
          </cell>
          <cell r="D7" t="str">
            <v>160-0021</v>
          </cell>
          <cell r="E7" t="str">
            <v>新宿区歌舞伎町1-14-3</v>
          </cell>
        </row>
        <row r="8">
          <cell r="A8">
            <v>4</v>
          </cell>
          <cell r="B8" t="str">
            <v>(株)ｼﾞｪﾑ ｶﾜﾉ 角筈店</v>
          </cell>
          <cell r="C8">
            <v>0</v>
          </cell>
          <cell r="D8" t="str">
            <v>160-0022</v>
          </cell>
          <cell r="E8" t="str">
            <v>新宿区新宿3-34-12</v>
          </cell>
        </row>
        <row r="9">
          <cell r="A9">
            <v>5</v>
          </cell>
          <cell r="B9" t="str">
            <v>(株)ｼﾞｪﾑ ｶﾜﾉ 渋谷店</v>
          </cell>
          <cell r="C9" t="str">
            <v>ｲﾝﾎﾟｰﾄ事業家</v>
          </cell>
          <cell r="D9" t="str">
            <v>150-0042</v>
          </cell>
          <cell r="E9" t="str">
            <v>渋谷区宇田川24-4ｾﾝﾀ-244</v>
          </cell>
        </row>
        <row r="10">
          <cell r="A10">
            <v>6</v>
          </cell>
          <cell r="B10" t="str">
            <v>(株)ﾏｼﾞｯｸｻﾝｸB2店</v>
          </cell>
          <cell r="C10" t="str">
            <v>森様</v>
          </cell>
          <cell r="D10" t="str">
            <v>150-0042</v>
          </cell>
          <cell r="E10" t="str">
            <v>新宿区新宿3-26-18 B2F</v>
          </cell>
        </row>
        <row r="11">
          <cell r="A11">
            <v>7</v>
          </cell>
          <cell r="B11" t="str">
            <v>(株)ﾏｼﾞｯｸｻﾝｸB1店</v>
          </cell>
          <cell r="C11">
            <v>0</v>
          </cell>
          <cell r="D11" t="str">
            <v>150-0042</v>
          </cell>
          <cell r="E11" t="str">
            <v>新宿区新宿3-26-18 B2F</v>
          </cell>
        </row>
        <row r="12">
          <cell r="A12">
            <v>8</v>
          </cell>
          <cell r="B12" t="str">
            <v>(株)関東</v>
          </cell>
          <cell r="C12">
            <v>0</v>
          </cell>
          <cell r="D12" t="str">
            <v>110-0005</v>
          </cell>
          <cell r="E12" t="str">
            <v>台東区上野5-8-2</v>
          </cell>
        </row>
        <row r="13">
          <cell r="A13">
            <v>9</v>
          </cell>
          <cell r="B13" t="str">
            <v>川辺(株)</v>
          </cell>
          <cell r="C13" t="str">
            <v>恒木様</v>
          </cell>
          <cell r="D13" t="str">
            <v>160-0022</v>
          </cell>
          <cell r="E13" t="str">
            <v>新宿区新宿1-28-14</v>
          </cell>
        </row>
        <row r="14">
          <cell r="A14">
            <v>10</v>
          </cell>
          <cell r="B14" t="str">
            <v>(有)KAMEI</v>
          </cell>
          <cell r="C14">
            <v>0</v>
          </cell>
          <cell r="D14" t="str">
            <v>703-8237</v>
          </cell>
          <cell r="E14" t="str">
            <v>岡山県岡山市森下町2-35</v>
          </cell>
        </row>
        <row r="15">
          <cell r="A15">
            <v>11</v>
          </cell>
          <cell r="B15" t="str">
            <v>ｶｷｳﾁ(株)</v>
          </cell>
          <cell r="C15">
            <v>0</v>
          </cell>
          <cell r="D15" t="str">
            <v>130-0027</v>
          </cell>
          <cell r="E15" t="str">
            <v>中央区日本橋本町1-9</v>
          </cell>
        </row>
        <row r="16">
          <cell r="A16">
            <v>12</v>
          </cell>
          <cell r="B16" t="str">
            <v>ｶｼﾞﾉｸﾞﾗﾝﾌﾟﾘ</v>
          </cell>
          <cell r="C16" t="str">
            <v>小野様</v>
          </cell>
          <cell r="D16" t="str">
            <v>160-0021</v>
          </cell>
          <cell r="E16" t="str">
            <v>新宿区歌舞伎町18-9宝ﾋﾞﾙ3F</v>
          </cell>
        </row>
        <row r="17">
          <cell r="A17">
            <v>13</v>
          </cell>
          <cell r="B17" t="str">
            <v>ｶﾈﾀﾞﾎﾟﾌﾟﾗ</v>
          </cell>
          <cell r="C17">
            <v>0</v>
          </cell>
          <cell r="D17" t="str">
            <v>047-0006</v>
          </cell>
          <cell r="E17" t="str">
            <v>小樽市有幌町3</v>
          </cell>
        </row>
        <row r="18">
          <cell r="A18">
            <v>14</v>
          </cell>
          <cell r="B18" t="str">
            <v>ｶﾐﾉ商店</v>
          </cell>
          <cell r="C18">
            <v>0</v>
          </cell>
          <cell r="D18" t="str">
            <v>110-0005</v>
          </cell>
          <cell r="E18" t="str">
            <v>台東区上野4-7-7</v>
          </cell>
        </row>
        <row r="19">
          <cell r="A19">
            <v>15</v>
          </cell>
          <cell r="B19" t="str">
            <v>ｶﾙﾃｨｴ(株)</v>
          </cell>
          <cell r="C19">
            <v>0</v>
          </cell>
          <cell r="D19" t="str">
            <v>160-0408</v>
          </cell>
          <cell r="E19" t="str">
            <v>新宿区西新宿2-1-1三井ﾋﾞﾙ8F</v>
          </cell>
        </row>
        <row r="20">
          <cell r="A20">
            <v>16</v>
          </cell>
          <cell r="B20" t="str">
            <v>活翠産業(株)</v>
          </cell>
          <cell r="C20">
            <v>0</v>
          </cell>
          <cell r="D20" t="str">
            <v>550-0015</v>
          </cell>
          <cell r="E20" t="str">
            <v>大阪市西区南堀江1-15-11 7F</v>
          </cell>
        </row>
        <row r="21">
          <cell r="A21">
            <v>17</v>
          </cell>
          <cell r="B21" t="str">
            <v>還元屋</v>
          </cell>
          <cell r="C21" t="str">
            <v>040-16-31207</v>
          </cell>
          <cell r="D21" t="str">
            <v>547-0016</v>
          </cell>
          <cell r="E21" t="str">
            <v>大阪市平野区長吉長原3-15-9</v>
          </cell>
        </row>
        <row r="22">
          <cell r="A22">
            <v>18</v>
          </cell>
          <cell r="B22" t="str">
            <v>還元屋  緑橋店</v>
          </cell>
          <cell r="C22">
            <v>0</v>
          </cell>
          <cell r="D22" t="str">
            <v>537-0022</v>
          </cell>
          <cell r="E22" t="str">
            <v>大阪市東成区中本1-5-24ﾙﾈｯｻﾝｽﾒｿﾞﾝﾄﾞｳﾞｨﾗ IFA号</v>
          </cell>
        </row>
        <row r="23">
          <cell r="A23">
            <v>19</v>
          </cell>
          <cell r="B23" t="str">
            <v>金井歯科</v>
          </cell>
          <cell r="C23" t="str">
            <v>荒井様</v>
          </cell>
          <cell r="D23" t="str">
            <v>110-0016</v>
          </cell>
          <cell r="E23" t="str">
            <v>台東区台東4-33-2</v>
          </cell>
        </row>
        <row r="24">
          <cell r="A24">
            <v>20</v>
          </cell>
          <cell r="B24" t="str">
            <v>金光</v>
          </cell>
          <cell r="C24" t="str">
            <v>木村様</v>
          </cell>
          <cell r="D24" t="str">
            <v>960-0102</v>
          </cell>
          <cell r="E24" t="str">
            <v>福島市鎌田字下釜12-9</v>
          </cell>
        </row>
        <row r="25">
          <cell r="A25">
            <v>21</v>
          </cell>
          <cell r="B25" t="str">
            <v>金谷商会</v>
          </cell>
          <cell r="C25">
            <v>0</v>
          </cell>
          <cell r="D25" t="str">
            <v>110-0005</v>
          </cell>
          <cell r="E25" t="str">
            <v>台東区上野4-7-2</v>
          </cell>
        </row>
        <row r="26">
          <cell r="A26">
            <v>22</v>
          </cell>
          <cell r="B26" t="str">
            <v>金田商店</v>
          </cell>
          <cell r="C26">
            <v>0</v>
          </cell>
          <cell r="D26" t="str">
            <v>106-0032</v>
          </cell>
          <cell r="E26" t="str">
            <v>港区六本木3-16-35ｲ-ｽﾄ六本木ﾋﾞﾙ6F</v>
          </cell>
        </row>
        <row r="27">
          <cell r="A27">
            <v>23</v>
          </cell>
          <cell r="B27" t="str">
            <v>金島商店</v>
          </cell>
          <cell r="C27">
            <v>0</v>
          </cell>
          <cell r="D27" t="str">
            <v>110-0005</v>
          </cell>
          <cell r="E27" t="str">
            <v>台東区上野6-4-4</v>
          </cell>
        </row>
        <row r="28">
          <cell r="A28">
            <v>24</v>
          </cell>
          <cell r="B28" t="str">
            <v>(株)カリス</v>
          </cell>
          <cell r="C28" t="str">
            <v>W.O.R.L.D Miyu</v>
          </cell>
          <cell r="D28" t="str">
            <v>106-0032</v>
          </cell>
          <cell r="E28" t="str">
            <v>港区六本木5－3－2 斉藤ﾋﾞﾙ２F</v>
          </cell>
        </row>
        <row r="29">
          <cell r="A29">
            <v>25</v>
          </cell>
          <cell r="B29" t="str">
            <v>ﾀｲﾍｲｻ-ﾋﾞｽ</v>
          </cell>
          <cell r="C29" t="str">
            <v>担当黄倉</v>
          </cell>
          <cell r="D29" t="str">
            <v>107-0062</v>
          </cell>
          <cell r="E29" t="str">
            <v>港区南青山2-7-27</v>
          </cell>
        </row>
        <row r="30">
          <cell r="A30">
            <v>26</v>
          </cell>
          <cell r="B30" t="str">
            <v>ﾀｲﾑ商会</v>
          </cell>
          <cell r="C30" t="str">
            <v>担当 福田</v>
          </cell>
          <cell r="D30" t="str">
            <v>110-0015</v>
          </cell>
          <cell r="E30" t="str">
            <v>台東区東上野1-11-4</v>
          </cell>
        </row>
        <row r="31">
          <cell r="A31">
            <v>27</v>
          </cell>
          <cell r="B31" t="str">
            <v>ﾀｳﾝ</v>
          </cell>
          <cell r="C31" t="str">
            <v>両国</v>
          </cell>
          <cell r="D31" t="str">
            <v>110-0005</v>
          </cell>
          <cell r="E31" t="str">
            <v>台東区上野5-8-9 末広ビル2F</v>
          </cell>
        </row>
        <row r="32">
          <cell r="A32">
            <v>28</v>
          </cell>
          <cell r="B32" t="str">
            <v>ﾀｸﾞｲﾝﾀ-ﾅｼｮﾅﾙ</v>
          </cell>
          <cell r="C32" t="str">
            <v>本社</v>
          </cell>
          <cell r="D32" t="str">
            <v>103-0027</v>
          </cell>
          <cell r="E32" t="str">
            <v>中央区日本橋富沢町11-6英守ﾋﾞﾙ3F</v>
          </cell>
        </row>
        <row r="33">
          <cell r="A33">
            <v>29</v>
          </cell>
          <cell r="B33" t="str">
            <v>ﾀｹﾅｶ商店</v>
          </cell>
          <cell r="C33">
            <v>0</v>
          </cell>
          <cell r="D33" t="str">
            <v>110-0005</v>
          </cell>
          <cell r="E33" t="str">
            <v>台東区上野6-4-4</v>
          </cell>
        </row>
        <row r="34">
          <cell r="A34">
            <v>30</v>
          </cell>
          <cell r="B34" t="str">
            <v>customer</v>
          </cell>
          <cell r="C34" t="str">
            <v>請求書</v>
          </cell>
          <cell r="D34" t="str">
            <v>postal code</v>
          </cell>
          <cell r="E34" t="str">
            <v>address</v>
          </cell>
        </row>
        <row r="35">
          <cell r="A35">
            <v>31</v>
          </cell>
          <cell r="B35" t="str">
            <v>(株)ｷﾑﾗﾔ</v>
          </cell>
          <cell r="C35" t="str">
            <v>本社</v>
          </cell>
          <cell r="D35" t="str">
            <v>110-0005</v>
          </cell>
          <cell r="E35" t="str">
            <v>台東区上野7-4-8</v>
          </cell>
        </row>
        <row r="36">
          <cell r="A36">
            <v>32</v>
          </cell>
          <cell r="B36" t="str">
            <v>(株)ｷﾑﾗﾔ</v>
          </cell>
          <cell r="C36" t="str">
            <v>商品部</v>
          </cell>
          <cell r="D36" t="str">
            <v>110-0005</v>
          </cell>
          <cell r="E36" t="str">
            <v>台東区上野7-4-8</v>
          </cell>
        </row>
        <row r="37">
          <cell r="A37">
            <v>33</v>
          </cell>
          <cell r="B37" t="str">
            <v>(株)ｷﾑﾗﾔ</v>
          </cell>
          <cell r="C37" t="str">
            <v>商品ｾﾝﾀ-</v>
          </cell>
          <cell r="D37" t="str">
            <v>116-0003</v>
          </cell>
          <cell r="E37" t="str">
            <v>荒川区南千住6-57-11</v>
          </cell>
        </row>
        <row r="38">
          <cell r="A38">
            <v>34</v>
          </cell>
          <cell r="B38" t="str">
            <v>(株)ｷﾑﾗﾔ ｻﾝｽﾄﾘ-ﾄ店</v>
          </cell>
          <cell r="C38">
            <v>0</v>
          </cell>
          <cell r="D38" t="str">
            <v>136-0071</v>
          </cell>
          <cell r="E38" t="str">
            <v>江東区亀戸6-31-1ｻﾝｽﾄﾘ-ﾄ内</v>
          </cell>
        </row>
        <row r="39">
          <cell r="A39">
            <v>35</v>
          </cell>
          <cell r="B39" t="str">
            <v>(株)ｷﾑﾗﾔ 横浜店</v>
          </cell>
          <cell r="C39">
            <v>0</v>
          </cell>
          <cell r="D39" t="str">
            <v>220-0005</v>
          </cell>
          <cell r="E39" t="str">
            <v>横浜市西区南幸1-13-3</v>
          </cell>
        </row>
        <row r="40">
          <cell r="A40">
            <v>36</v>
          </cell>
          <cell r="B40" t="str">
            <v>(株)ｷﾑﾗﾔ 吉祥寺店</v>
          </cell>
          <cell r="C40">
            <v>0</v>
          </cell>
          <cell r="D40" t="str">
            <v>180-0004</v>
          </cell>
          <cell r="E40" t="str">
            <v>武蔵野市吉祥寺本町1-8-2</v>
          </cell>
        </row>
        <row r="41">
          <cell r="A41">
            <v>37</v>
          </cell>
          <cell r="B41" t="str">
            <v>(株)ｷﾑﾗﾔ 新橋1号館</v>
          </cell>
          <cell r="C41">
            <v>0</v>
          </cell>
          <cell r="D41" t="str">
            <v>105-0004</v>
          </cell>
          <cell r="E41" t="str">
            <v>港区新橋2-17-32</v>
          </cell>
        </row>
        <row r="42">
          <cell r="A42">
            <v>38</v>
          </cell>
          <cell r="B42" t="str">
            <v>(株)ｷﾑﾗﾔ 新橋２号館</v>
          </cell>
          <cell r="C42">
            <v>0</v>
          </cell>
          <cell r="D42" t="str">
            <v>105-0004</v>
          </cell>
          <cell r="E42" t="str">
            <v>港区新橋3-20-1</v>
          </cell>
        </row>
        <row r="43">
          <cell r="A43">
            <v>39</v>
          </cell>
          <cell r="B43" t="str">
            <v>(株)ｷﾑﾗﾔ 新橋3号館店</v>
          </cell>
          <cell r="C43">
            <v>0</v>
          </cell>
          <cell r="D43" t="str">
            <v>105-0004</v>
          </cell>
          <cell r="E43" t="str">
            <v>港区新橋2-7-4</v>
          </cell>
        </row>
        <row r="44">
          <cell r="A44">
            <v>40</v>
          </cell>
          <cell r="B44" t="str">
            <v>(株)ｷﾑﾗﾔ 新橋銀座口店</v>
          </cell>
          <cell r="C44">
            <v>0</v>
          </cell>
          <cell r="D44" t="str">
            <v>105-0004</v>
          </cell>
          <cell r="E44" t="str">
            <v>港区新橋2-18-9</v>
          </cell>
        </row>
        <row r="45">
          <cell r="A45">
            <v>41</v>
          </cell>
          <cell r="B45" t="str">
            <v>(株)ｷﾑﾗﾔ 新宿店</v>
          </cell>
          <cell r="C45">
            <v>0</v>
          </cell>
          <cell r="D45" t="str">
            <v>160-0022</v>
          </cell>
          <cell r="E45" t="str">
            <v>新宿区新宿3-23-15</v>
          </cell>
        </row>
        <row r="46">
          <cell r="A46">
            <v>42</v>
          </cell>
          <cell r="B46" t="str">
            <v>(株)ｷﾑﾗﾔ 町田PARTⅠ店</v>
          </cell>
          <cell r="C46">
            <v>0</v>
          </cell>
          <cell r="D46" t="str">
            <v>194-0013</v>
          </cell>
          <cell r="E46" t="str">
            <v>町田市原町田6-10-15</v>
          </cell>
        </row>
        <row r="47">
          <cell r="A47">
            <v>43</v>
          </cell>
          <cell r="B47" t="str">
            <v>(株)ｷﾑﾗﾔ 町田PARTⅡ店</v>
          </cell>
          <cell r="C47">
            <v>0</v>
          </cell>
          <cell r="D47" t="str">
            <v>194-0013</v>
          </cell>
          <cell r="E47" t="str">
            <v>町田市原町田4-2-3</v>
          </cell>
        </row>
        <row r="48">
          <cell r="A48">
            <v>44</v>
          </cell>
          <cell r="B48" t="str">
            <v>(株)ｷﾑﾗﾔ 田町店</v>
          </cell>
          <cell r="C48">
            <v>0</v>
          </cell>
          <cell r="D48" t="str">
            <v>108-0014</v>
          </cell>
          <cell r="E48" t="str">
            <v>港区芝5-34-7</v>
          </cell>
        </row>
        <row r="49">
          <cell r="A49">
            <v>45</v>
          </cell>
          <cell r="B49" t="str">
            <v>(株)ｷﾑﾗﾔ 平和島物流ｾﾝﾀ-</v>
          </cell>
          <cell r="C49" t="str">
            <v>ｻｶｸﾗ様</v>
          </cell>
          <cell r="D49" t="str">
            <v>150-0012</v>
          </cell>
          <cell r="E49" t="str">
            <v>大田区平和島6-1-1</v>
          </cell>
        </row>
        <row r="50">
          <cell r="A50">
            <v>46</v>
          </cell>
          <cell r="B50" t="str">
            <v>(有)清邦企画</v>
          </cell>
          <cell r="C50" t="str">
            <v>高橋様</v>
          </cell>
          <cell r="D50" t="str">
            <v>182-0012</v>
          </cell>
          <cell r="E50" t="str">
            <v>調布市深大寺東町8-15-12ｶﾘｯﾄ宛</v>
          </cell>
        </row>
        <row r="51">
          <cell r="A51">
            <v>47</v>
          </cell>
          <cell r="B51" t="str">
            <v>(有)清邦企画事務所</v>
          </cell>
          <cell r="C51" t="str">
            <v>小泉様</v>
          </cell>
          <cell r="D51" t="str">
            <v>157-0061</v>
          </cell>
          <cell r="E51" t="str">
            <v>世田谷区北烏山6-19-5第２北藤ﾏﾝｼｮﾝ203</v>
          </cell>
        </row>
        <row r="52">
          <cell r="A52">
            <v>48</v>
          </cell>
          <cell r="B52" t="str">
            <v>ｷｼﾓﾄ洋品店</v>
          </cell>
          <cell r="C52">
            <v>0</v>
          </cell>
          <cell r="D52" t="str">
            <v>104-0061</v>
          </cell>
          <cell r="E52" t="str">
            <v>中央区銀座8-5先，GINNZA9TH.2号館</v>
          </cell>
        </row>
        <row r="53">
          <cell r="A53">
            <v>49</v>
          </cell>
          <cell r="B53" t="str">
            <v>きはら</v>
          </cell>
          <cell r="C53" t="str">
            <v>きはら製図機産業(株)</v>
          </cell>
          <cell r="D53" t="str">
            <v>111-0041</v>
          </cell>
          <cell r="E53" t="str">
            <v>台東区元浅草橋3-11-3</v>
          </cell>
        </row>
        <row r="54">
          <cell r="A54">
            <v>50</v>
          </cell>
          <cell r="B54" t="str">
            <v>ｷｬﾝｼｽﾃﾑ</v>
          </cell>
          <cell r="C54" t="str">
            <v>有線</v>
          </cell>
          <cell r="D54" t="str">
            <v>106-0031</v>
          </cell>
          <cell r="E54" t="str">
            <v>港区南麻布5-2-40 日興ﾊﾟﾚｽ502号</v>
          </cell>
        </row>
        <row r="55">
          <cell r="A55">
            <v>51</v>
          </cell>
          <cell r="B55" t="str">
            <v>きよくに下蓮雀店</v>
          </cell>
          <cell r="C55">
            <v>0</v>
          </cell>
          <cell r="D55" t="str">
            <v>182-0013</v>
          </cell>
          <cell r="E55" t="str">
            <v>三鷹市下蓮雀1-8-15ｺﾜﾊﾟﾚｽﾄｷﾜ</v>
          </cell>
        </row>
        <row r="56">
          <cell r="A56">
            <v>52</v>
          </cell>
          <cell r="B56" t="str">
            <v>ｷﾘﾝﾔ</v>
          </cell>
          <cell r="C56">
            <v>0</v>
          </cell>
          <cell r="D56" t="str">
            <v>103-0002</v>
          </cell>
          <cell r="E56" t="str">
            <v>中央区日本橋馬喰町1-5-11</v>
          </cell>
        </row>
        <row r="57">
          <cell r="A57">
            <v>53</v>
          </cell>
          <cell r="B57" t="str">
            <v>喜久屋</v>
          </cell>
          <cell r="C57">
            <v>0</v>
          </cell>
          <cell r="D57" t="str">
            <v>810-0801</v>
          </cell>
          <cell r="E57" t="str">
            <v>福岡市博多区中州1-3-15</v>
          </cell>
        </row>
        <row r="58">
          <cell r="A58">
            <v>54</v>
          </cell>
          <cell r="B58" t="str">
            <v>共立ｺﾐｭﾆｹ-ｼｮﾝ(株)</v>
          </cell>
          <cell r="C58" t="str">
            <v>九段下ｸﾘｴ-ﾃｨﾌﾞｾﾝﾀ-</v>
          </cell>
          <cell r="D58" t="str">
            <v>102-0072</v>
          </cell>
          <cell r="E58" t="str">
            <v>千代田区飯田橋2-7-5明治生命飯田橋ﾋﾞﾙ7F</v>
          </cell>
        </row>
        <row r="59">
          <cell r="A59">
            <v>55</v>
          </cell>
          <cell r="B59" t="str">
            <v>銀座ｶﾞﾙﾎﾞ昭英商事</v>
          </cell>
          <cell r="C59">
            <v>0</v>
          </cell>
          <cell r="D59" t="str">
            <v>104-0061</v>
          </cell>
          <cell r="E59" t="str">
            <v>中央区銀座7-12-6ﾄｷﾜﾋﾞﾙ1F</v>
          </cell>
        </row>
        <row r="60">
          <cell r="A60">
            <v>56</v>
          </cell>
          <cell r="B60" t="str">
            <v>銀座みゆき</v>
          </cell>
          <cell r="C60">
            <v>0</v>
          </cell>
          <cell r="D60" t="str">
            <v>104-0061</v>
          </cell>
          <cell r="E60" t="str">
            <v>中央区銀座8-5ｷﾞﾝｻﾞﾅｲﾝ１号館</v>
          </cell>
        </row>
        <row r="61">
          <cell r="A61">
            <v>57</v>
          </cell>
          <cell r="B61" t="str">
            <v>木下登志子</v>
          </cell>
          <cell r="C61">
            <v>0</v>
          </cell>
          <cell r="D61" t="str">
            <v>543-0072</v>
          </cell>
          <cell r="E61" t="str">
            <v>大阪市天王寺区生玉前町4-7吉盛ﾏﾝｼｮﾝ4A</v>
          </cell>
        </row>
        <row r="62">
          <cell r="A62">
            <v>58</v>
          </cell>
          <cell r="B62" t="str">
            <v xml:space="preserve">(株)近鉄ｴｷｽﾌﾟﾚｽ </v>
          </cell>
          <cell r="C62" t="str">
            <v>神田国際支店</v>
          </cell>
          <cell r="D62" t="str">
            <v>101-0054</v>
          </cell>
          <cell r="E62" t="str">
            <v>千代田区神田錦町3-13-7名古路ﾋﾞﾙ3F</v>
          </cell>
        </row>
        <row r="63">
          <cell r="A63">
            <v>59</v>
          </cell>
          <cell r="B63" t="str">
            <v xml:space="preserve">(株)近鉄ｴｷｽﾌﾟﾚｽ </v>
          </cell>
          <cell r="C63" t="str">
            <v>原木支店</v>
          </cell>
          <cell r="D63" t="str">
            <v>272-0004</v>
          </cell>
          <cell r="E63" t="str">
            <v>市川市原木2526TACTﾋﾞﾙB棟2F204号室</v>
          </cell>
        </row>
        <row r="64">
          <cell r="A64">
            <v>60</v>
          </cell>
          <cell r="B64" t="str">
            <v>(株)ｷﾑﾗﾔ 新橋本店</v>
          </cell>
          <cell r="C64">
            <v>0</v>
          </cell>
          <cell r="D64" t="str">
            <v>105-0004</v>
          </cell>
          <cell r="E64" t="str">
            <v>港区新橋2-8-5</v>
          </cell>
        </row>
        <row r="65">
          <cell r="A65">
            <v>61</v>
          </cell>
          <cell r="B65" t="str">
            <v>(株)ｷﾑﾗﾔ 新橋烏森口店</v>
          </cell>
          <cell r="C65">
            <v>0</v>
          </cell>
          <cell r="D65" t="str">
            <v>105-0004</v>
          </cell>
          <cell r="E65" t="str">
            <v>港区新橋3-20-1</v>
          </cell>
        </row>
        <row r="66">
          <cell r="A66">
            <v>62</v>
          </cell>
          <cell r="B66" t="str">
            <v>ｷﾞﾌﾄｷﾞｬﾗﾘｰｿｰ</v>
          </cell>
          <cell r="C66">
            <v>0</v>
          </cell>
          <cell r="D66" t="str">
            <v>231-0006</v>
          </cell>
          <cell r="E66" t="str">
            <v>横浜市中区南仲通り2-25-1エクセレントⅡ</v>
          </cell>
        </row>
        <row r="67">
          <cell r="A67">
            <v>63</v>
          </cell>
          <cell r="B67" t="str">
            <v>(株)ギャルソン</v>
          </cell>
          <cell r="C67">
            <v>0</v>
          </cell>
          <cell r="D67" t="str">
            <v>542-0000</v>
          </cell>
          <cell r="E67" t="str">
            <v>大阪市中央区西心斎橋1-10-1</v>
          </cell>
        </row>
        <row r="68">
          <cell r="A68">
            <v>64</v>
          </cell>
          <cell r="B68" t="str">
            <v>協栄地所（株）</v>
          </cell>
          <cell r="C68">
            <v>0</v>
          </cell>
          <cell r="D68" t="str">
            <v>５３０－００１５</v>
          </cell>
          <cell r="E68" t="str">
            <v>大阪市北区中崎西１－２－４</v>
          </cell>
        </row>
        <row r="69">
          <cell r="A69">
            <v>65</v>
          </cell>
          <cell r="B69" t="str">
            <v>ﾁｪﾝﾄﾛﾓ-ﾀﾞ(株)</v>
          </cell>
          <cell r="C69">
            <v>0</v>
          </cell>
          <cell r="D69" t="str">
            <v>110-0005</v>
          </cell>
          <cell r="E69" t="str">
            <v>台東区上野5-5-9ｶﾂﾛﾋﾞﾙ2F</v>
          </cell>
        </row>
        <row r="70">
          <cell r="A70">
            <v>66</v>
          </cell>
          <cell r="B70" t="str">
            <v>中央堂</v>
          </cell>
          <cell r="C70">
            <v>0</v>
          </cell>
          <cell r="D70" t="str">
            <v>150-0043</v>
          </cell>
          <cell r="E70" t="str">
            <v>渋谷区道玄坂2-2-1駅前地下街</v>
          </cell>
        </row>
        <row r="71">
          <cell r="A71">
            <v>67</v>
          </cell>
          <cell r="B71" t="str">
            <v>調和工業</v>
          </cell>
          <cell r="C71" t="str">
            <v>国分政治様</v>
          </cell>
          <cell r="D71" t="str">
            <v>111-0034</v>
          </cell>
          <cell r="E71" t="str">
            <v>東京都台東区雷門2丁目12番8号</v>
          </cell>
        </row>
        <row r="72">
          <cell r="A72">
            <v>68</v>
          </cell>
          <cell r="B72" t="str">
            <v>ﾁｭﾁｭ ﾙ ﾘｭ</v>
          </cell>
          <cell r="C72">
            <v>0</v>
          </cell>
          <cell r="D72" t="str">
            <v>860-0844</v>
          </cell>
          <cell r="E72" t="str">
            <v>熊本市水道町7-5ﾘﾝﾄｽﾋﾞﾙ1F</v>
          </cell>
        </row>
        <row r="73">
          <cell r="A73">
            <v>69</v>
          </cell>
          <cell r="B73" t="str">
            <v>customer</v>
          </cell>
          <cell r="C73">
            <v>0</v>
          </cell>
          <cell r="D73" t="str">
            <v>postal code</v>
          </cell>
          <cell r="E73" t="str">
            <v>address</v>
          </cell>
        </row>
        <row r="74">
          <cell r="A74">
            <v>70</v>
          </cell>
          <cell r="B74" t="str">
            <v>(有)ｸﾚﾓﾅ</v>
          </cell>
          <cell r="C74">
            <v>0</v>
          </cell>
          <cell r="D74" t="str">
            <v>222-0002</v>
          </cell>
          <cell r="E74" t="str">
            <v>横浜市港北区師岡町912-2ｱﾙｺ大倉ﾅｶﾑﾗﾋﾞﾙ2F</v>
          </cell>
        </row>
        <row r="75">
          <cell r="A75">
            <v>71</v>
          </cell>
          <cell r="B75" t="str">
            <v>CROSS FOUR CO.,LTD</v>
          </cell>
          <cell r="C75">
            <v>0</v>
          </cell>
          <cell r="D75" t="str">
            <v>110-0005</v>
          </cell>
          <cell r="E75" t="str">
            <v>台東区上野6-5-1</v>
          </cell>
        </row>
        <row r="76">
          <cell r="A76">
            <v>72</v>
          </cell>
          <cell r="B76" t="str">
            <v>GOODY</v>
          </cell>
          <cell r="C76" t="str">
            <v>立林昌之様</v>
          </cell>
          <cell r="D76" t="str">
            <v>541-0055</v>
          </cell>
          <cell r="E76" t="str">
            <v>大阪市中央区南船場中央1-2-1 B１０５号</v>
          </cell>
        </row>
        <row r="77">
          <cell r="A77">
            <v>73</v>
          </cell>
          <cell r="B77" t="str">
            <v>ｸﾁｭ-ﾙｲﾏｲ</v>
          </cell>
          <cell r="C77">
            <v>0</v>
          </cell>
          <cell r="D77" t="str">
            <v>150-0001</v>
          </cell>
          <cell r="E77" t="str">
            <v>渋谷区神宮前3-38-11原宿ﾛ-ﾔﾙﾏﾝｼｮﾝ2F</v>
          </cell>
        </row>
        <row r="78">
          <cell r="A78">
            <v>74</v>
          </cell>
          <cell r="B78" t="str">
            <v>ｸﾞﾗﾝﾃﾞ</v>
          </cell>
          <cell r="C78">
            <v>0</v>
          </cell>
          <cell r="D78" t="str">
            <v>110-0016</v>
          </cell>
          <cell r="E78" t="str">
            <v>台東区台東4-32-7第２宮地ﾋﾞﾙ1F</v>
          </cell>
        </row>
        <row r="79">
          <cell r="A79">
            <v>75</v>
          </cell>
          <cell r="B79" t="str">
            <v>ｸﾘｵﾝ ｴ ｺﾅ</v>
          </cell>
          <cell r="C79" t="str">
            <v>元島様</v>
          </cell>
          <cell r="D79" t="str">
            <v>542-0083</v>
          </cell>
          <cell r="E79" t="str">
            <v>大阪市中央区東心斎橋1-15-17</v>
          </cell>
        </row>
        <row r="80">
          <cell r="A80">
            <v>76</v>
          </cell>
          <cell r="B80" t="str">
            <v>ｸﾞﾚ-ｽ</v>
          </cell>
          <cell r="C80" t="str">
            <v>神戸ﾌｧｯｼｮﾝﾏｰﾄ</v>
          </cell>
          <cell r="D80" t="str">
            <v>postal code</v>
          </cell>
          <cell r="E80" t="str">
            <v>address</v>
          </cell>
        </row>
        <row r="81">
          <cell r="A81">
            <v>77</v>
          </cell>
          <cell r="B81" t="str">
            <v>(有)ｸﾞﾚ-ｽ ｱｲ</v>
          </cell>
          <cell r="C81" t="str">
            <v>伝票</v>
          </cell>
          <cell r="D81" t="str">
            <v>145-0062</v>
          </cell>
          <cell r="E81" t="str">
            <v>大田区北千束1-37-22-201</v>
          </cell>
        </row>
        <row r="82">
          <cell r="A82">
            <v>78</v>
          </cell>
          <cell r="B82" t="str">
            <v>(株)ﾋﾞｻｰｼﾞｭ</v>
          </cell>
          <cell r="C82">
            <v>0</v>
          </cell>
          <cell r="D82" t="str">
            <v>542-0083</v>
          </cell>
          <cell r="E82" t="str">
            <v>大阪市中央区東心斎橋1丁目4番1号</v>
          </cell>
        </row>
        <row r="83">
          <cell r="A83">
            <v>79</v>
          </cell>
          <cell r="B83" t="str">
            <v>ｸﾞﾚ-ｽﾌｧ</v>
          </cell>
          <cell r="C83">
            <v>0</v>
          </cell>
          <cell r="D83" t="str">
            <v>531-0071</v>
          </cell>
          <cell r="E83" t="str">
            <v>大阪市北区中津3-33-16 101号</v>
          </cell>
        </row>
        <row r="84">
          <cell r="A84">
            <v>80</v>
          </cell>
          <cell r="B84" t="str">
            <v>ｸﾚｯｼｪﾝﾄﾞ</v>
          </cell>
          <cell r="C84">
            <v>0</v>
          </cell>
          <cell r="D84" t="str">
            <v>465-0048</v>
          </cell>
          <cell r="E84" t="str">
            <v>名古屋市名東区藤見ヶ丘2</v>
          </cell>
        </row>
        <row r="85">
          <cell r="A85">
            <v>81</v>
          </cell>
          <cell r="B85" t="str">
            <v>ｸﾛｽﾛ-ﾄﾞ</v>
          </cell>
          <cell r="C85">
            <v>0</v>
          </cell>
          <cell r="D85" t="str">
            <v>121-0813</v>
          </cell>
          <cell r="E85" t="str">
            <v>足立区竹の塚6-14-15</v>
          </cell>
        </row>
        <row r="86">
          <cell r="A86">
            <v>82</v>
          </cell>
          <cell r="B86" t="str">
            <v>ｸﾚｯｼｪﾝﾄﾞ</v>
          </cell>
          <cell r="C86" t="str">
            <v>(株）ﾒｿﾞﾌｫﾙﾃのｼｮｯﾌﾟ</v>
          </cell>
          <cell r="D86" t="str">
            <v>465-0048</v>
          </cell>
          <cell r="E86" t="str">
            <v>名古屋市名東区藤見ヶ丘2</v>
          </cell>
        </row>
        <row r="87">
          <cell r="A87">
            <v>83</v>
          </cell>
          <cell r="B87" t="str">
            <v>黒田章子</v>
          </cell>
          <cell r="C87">
            <v>0</v>
          </cell>
          <cell r="D87" t="str">
            <v>140-0001</v>
          </cell>
          <cell r="E87" t="str">
            <v>品川区北品川3-7-41北品川ﾃﾗｽ305</v>
          </cell>
        </row>
        <row r="88">
          <cell r="A88">
            <v>84</v>
          </cell>
          <cell r="B88" t="str">
            <v>倉渕 満</v>
          </cell>
          <cell r="C88">
            <v>0</v>
          </cell>
          <cell r="D88" t="str">
            <v>130-0024</v>
          </cell>
          <cell r="E88" t="str">
            <v>千葉市中央3-11-11ﾆｭ-豊田ﾋﾞﾙ3F</v>
          </cell>
        </row>
        <row r="89">
          <cell r="A89">
            <v>85</v>
          </cell>
          <cell r="B89" t="str">
            <v>(有) ﾋﾞｰﾋﾞｰｴﾙ ﾌﾞﾃｨｯｸｴﾙ</v>
          </cell>
          <cell r="C89">
            <v>0</v>
          </cell>
          <cell r="D89" t="str">
            <v>106-0045</v>
          </cell>
          <cell r="E89" t="str">
            <v>船場ｾﾝﾀ-ﾋﾞﾙ１号館B1大阪舶来ﾏ-ﾄ</v>
          </cell>
        </row>
        <row r="90">
          <cell r="A90">
            <v>86</v>
          </cell>
          <cell r="B90" t="str">
            <v>(有)ﾋﾞｯｸﾋｯﾄ</v>
          </cell>
          <cell r="C90">
            <v>0</v>
          </cell>
          <cell r="D90" t="str">
            <v>134-0083</v>
          </cell>
          <cell r="E90" t="str">
            <v>江戸川区中葛西3-16-13小林ﾋﾞﾙ1F2F</v>
          </cell>
        </row>
        <row r="91">
          <cell r="A91">
            <v>87</v>
          </cell>
          <cell r="B91" t="str">
            <v>B.J TRADING</v>
          </cell>
          <cell r="C91">
            <v>0</v>
          </cell>
          <cell r="D91" t="str">
            <v>530-0043</v>
          </cell>
          <cell r="E91" t="str">
            <v>大阪市北区天満中央ﾋﾞﾙ4F</v>
          </cell>
        </row>
        <row r="92">
          <cell r="A92">
            <v>88</v>
          </cell>
          <cell r="B92" t="str">
            <v>BIBA ｻﾝｸ</v>
          </cell>
          <cell r="C92">
            <v>0</v>
          </cell>
          <cell r="D92" t="str">
            <v>747-0034</v>
          </cell>
          <cell r="E92" t="str">
            <v>山口県防府市天神1-10-14</v>
          </cell>
        </row>
        <row r="93">
          <cell r="A93">
            <v>89</v>
          </cell>
          <cell r="B93" t="str">
            <v>VITA</v>
          </cell>
          <cell r="C93">
            <v>0</v>
          </cell>
          <cell r="D93" t="str">
            <v>464-0819</v>
          </cell>
          <cell r="E93" t="str">
            <v>名古屋市千種区四谷通り1-1ｲﾘﾔ本山1F</v>
          </cell>
        </row>
        <row r="94">
          <cell r="A94">
            <v>90</v>
          </cell>
          <cell r="B94" t="str">
            <v>ﾋｴﾀﾞﾜｰｸｽﾀｼﾞｵ</v>
          </cell>
          <cell r="C94">
            <v>0</v>
          </cell>
          <cell r="D94" t="str">
            <v>106-0023</v>
          </cell>
          <cell r="E94" t="str">
            <v>新宿区西新宿6丁目21番1号ｱｲﾀｳﾝﾌﾟﾗｻﾞ1F</v>
          </cell>
        </row>
        <row r="95">
          <cell r="A95">
            <v>91</v>
          </cell>
          <cell r="B95" t="str">
            <v>customer</v>
          </cell>
          <cell r="C95">
            <v>0</v>
          </cell>
          <cell r="D95" t="str">
            <v>postal code</v>
          </cell>
          <cell r="E95" t="str">
            <v>address</v>
          </cell>
        </row>
        <row r="96">
          <cell r="A96">
            <v>92</v>
          </cell>
          <cell r="B96" t="str">
            <v>(株)ｹﾞｵﾐﾙﾀﾞ</v>
          </cell>
          <cell r="C96">
            <v>0</v>
          </cell>
          <cell r="D96" t="str">
            <v>181-0013</v>
          </cell>
          <cell r="E96" t="str">
            <v>新宿区下落合1-7-17ｺｽﾓｽ11下落合ﾋﾞﾙB1</v>
          </cell>
        </row>
        <row r="97">
          <cell r="A97">
            <v>93</v>
          </cell>
          <cell r="B97" t="str">
            <v>(株)ｹﾝﾄｽ</v>
          </cell>
          <cell r="C97" t="str">
            <v>安本様</v>
          </cell>
          <cell r="D97" t="str">
            <v>106-0032</v>
          </cell>
          <cell r="E97" t="str">
            <v>港区六本木5-3-2斎藤ﾋﾞﾙ5F</v>
          </cell>
        </row>
        <row r="98">
          <cell r="A98">
            <v>94</v>
          </cell>
          <cell r="B98" t="str">
            <v>(有)K.G.K通商</v>
          </cell>
          <cell r="C98">
            <v>0</v>
          </cell>
          <cell r="D98" t="str">
            <v>630-0112</v>
          </cell>
          <cell r="E98" t="str">
            <v>奈良県生駒市鹿ﾉ台東2-19-4</v>
          </cell>
        </row>
        <row r="99">
          <cell r="A99">
            <v>95</v>
          </cell>
          <cell r="B99" t="str">
            <v>(有)ｹﾞﾝｲﾝﾀ-ﾅｼｮﾅﾙ</v>
          </cell>
          <cell r="C99">
            <v>0</v>
          </cell>
          <cell r="D99" t="str">
            <v>114-0023</v>
          </cell>
          <cell r="E99" t="str">
            <v>北区滝野川6-85-3</v>
          </cell>
        </row>
        <row r="100">
          <cell r="A100">
            <v>96</v>
          </cell>
          <cell r="B100" t="str">
            <v>K&amp;Sｺ-ﾎﾟﾚ-ｼｮﾝ</v>
          </cell>
          <cell r="C100">
            <v>0</v>
          </cell>
          <cell r="D100" t="str">
            <v>228-0803</v>
          </cell>
          <cell r="E100" t="str">
            <v>相模原市相模大野4-5-5-311</v>
          </cell>
        </row>
        <row r="101">
          <cell r="A101">
            <v>97</v>
          </cell>
          <cell r="B101" t="str">
            <v>K&amp;Sｺ-ﾎﾟﾚ-ｼｮﾝ</v>
          </cell>
          <cell r="C101" t="str">
            <v>世田谷営業所</v>
          </cell>
          <cell r="D101" t="str">
            <v>postal code</v>
          </cell>
          <cell r="E101" t="str">
            <v>address</v>
          </cell>
        </row>
        <row r="102">
          <cell r="A102">
            <v>98</v>
          </cell>
          <cell r="B102" t="str">
            <v>ｹｲ･ｴﾌ･ｼﾞｬﾊﾟﾝ(株)</v>
          </cell>
          <cell r="C102" t="str">
            <v>代表取締役 藤崎哲也様</v>
          </cell>
          <cell r="D102" t="str">
            <v>133-0057</v>
          </cell>
          <cell r="E102" t="str">
            <v>江戸川区西小岩3-36-23中村ﾋﾞﾙ101</v>
          </cell>
        </row>
        <row r="103">
          <cell r="A103">
            <v>99</v>
          </cell>
          <cell r="B103" t="str">
            <v>ｹﾞｵ流通ｾﾝﾀ-</v>
          </cell>
          <cell r="C103">
            <v>0</v>
          </cell>
          <cell r="D103" t="str">
            <v>486-0912</v>
          </cell>
          <cell r="E103" t="str">
            <v>愛知県春日井市高山町1-8-4</v>
          </cell>
        </row>
        <row r="104">
          <cell r="A104">
            <v>100</v>
          </cell>
          <cell r="B104" t="str">
            <v>京滋ｴｽﾃ-ﾄ</v>
          </cell>
          <cell r="C104">
            <v>0</v>
          </cell>
          <cell r="D104" t="str">
            <v>181-0013</v>
          </cell>
          <cell r="E104" t="str">
            <v>三鷹市下蓮雀8-3-25三鷹ｱﾐﾆﾃｨ3棟506 田中様方</v>
          </cell>
        </row>
        <row r="105">
          <cell r="A105">
            <v>101</v>
          </cell>
          <cell r="B105" t="str">
            <v>京浜交通社</v>
          </cell>
          <cell r="C105">
            <v>0</v>
          </cell>
          <cell r="D105" t="str">
            <v>530-0042</v>
          </cell>
          <cell r="E105" t="str">
            <v>大阪市北区天満橋2丁目2-13-603</v>
          </cell>
        </row>
        <row r="106">
          <cell r="A106">
            <v>102</v>
          </cell>
          <cell r="B106" t="str">
            <v>ｹｲｴ-ﾛｼﾞﾃﾑ</v>
          </cell>
          <cell r="C106">
            <v>0</v>
          </cell>
          <cell r="D106" t="str">
            <v>130-0011</v>
          </cell>
          <cell r="E106" t="str">
            <v>墨田区石原2-5-4</v>
          </cell>
        </row>
        <row r="107">
          <cell r="A107">
            <v>103</v>
          </cell>
          <cell r="B107" t="str">
            <v>(株)ｹﾝﾃｨｰ</v>
          </cell>
          <cell r="C107">
            <v>0</v>
          </cell>
          <cell r="D107" t="str">
            <v>830-0047</v>
          </cell>
          <cell r="E107" t="str">
            <v>福岡県久留米市津福本町1904-4</v>
          </cell>
        </row>
        <row r="108">
          <cell r="A108">
            <v>104</v>
          </cell>
          <cell r="B108" t="str">
            <v>(株)帝国ﾃﾞ-ﾀﾊﾞﾝｸ</v>
          </cell>
          <cell r="C108" t="str">
            <v>能登 弘子</v>
          </cell>
          <cell r="D108" t="str">
            <v>104-0041</v>
          </cell>
          <cell r="E108" t="str">
            <v>中央区新富1-12-2</v>
          </cell>
        </row>
        <row r="109">
          <cell r="A109">
            <v>105</v>
          </cell>
          <cell r="B109" t="str">
            <v>TGSｾﾝﾄﾗﾙ</v>
          </cell>
          <cell r="C109">
            <v>0</v>
          </cell>
          <cell r="D109" t="str">
            <v>107-0062</v>
          </cell>
          <cell r="E109" t="str">
            <v>港区南青山3-1-1 ﾌﾟﾗｻﾞ246青山ﾋﾞﾙ7F</v>
          </cell>
        </row>
        <row r="110">
          <cell r="A110">
            <v>106</v>
          </cell>
          <cell r="B110" t="str">
            <v>寺岡事務所</v>
          </cell>
          <cell r="C110">
            <v>0</v>
          </cell>
          <cell r="D110" t="str">
            <v>541-0048</v>
          </cell>
          <cell r="E110" t="str">
            <v>大阪市中央区瓦町4-3-14-812</v>
          </cell>
        </row>
        <row r="111">
          <cell r="A111">
            <v>107</v>
          </cell>
          <cell r="B111" t="str">
            <v>(株）ﾃﾞｨﾚｸﾀｰｽﾞ ｱｲ･ｴｽ･ﾋﾞｰ</v>
          </cell>
          <cell r="C111">
            <v>0</v>
          </cell>
          <cell r="D111" t="str">
            <v>130-0026</v>
          </cell>
          <cell r="E111" t="str">
            <v>東京都墨田区両国3-21-16中屋ﾋﾞﾙ6F</v>
          </cell>
        </row>
        <row r="112">
          <cell r="A112">
            <v>108</v>
          </cell>
          <cell r="B112" t="str">
            <v>(株）ティンクス</v>
          </cell>
          <cell r="C112">
            <v>0</v>
          </cell>
          <cell r="D112" t="str">
            <v>151-0051</v>
          </cell>
          <cell r="E112" t="str">
            <v>渋谷区千駄ヶ谷1-33-5 千駄ヶ谷ﾊﾟｰｸｽｸｴｱ3F</v>
          </cell>
        </row>
        <row r="113">
          <cell r="A113">
            <v>109</v>
          </cell>
          <cell r="B113" t="str">
            <v>(株)ﾌｫｰﾗﾑ</v>
          </cell>
          <cell r="C113">
            <v>0</v>
          </cell>
          <cell r="D113" t="str">
            <v>150-0001</v>
          </cell>
          <cell r="E113" t="str">
            <v>渋谷区神宮前3-6-4</v>
          </cell>
        </row>
        <row r="114">
          <cell r="A114">
            <v>110</v>
          </cell>
          <cell r="B114" t="str">
            <v>customer</v>
          </cell>
          <cell r="C114" t="str">
            <v>本社</v>
          </cell>
          <cell r="D114" t="str">
            <v>postal code</v>
          </cell>
          <cell r="E114" t="str">
            <v>address</v>
          </cell>
        </row>
        <row r="115">
          <cell r="A115">
            <v>111</v>
          </cell>
          <cell r="B115" t="str">
            <v>(株)ｺﾛﾈｯﾄ商会</v>
          </cell>
          <cell r="C115" t="str">
            <v>竹田・ﾄﾐﾅｶﾞ</v>
          </cell>
          <cell r="D115" t="str">
            <v>104-0044</v>
          </cell>
          <cell r="E115" t="str">
            <v>中央区明石町2-21</v>
          </cell>
        </row>
        <row r="116">
          <cell r="A116">
            <v>112</v>
          </cell>
          <cell r="B116" t="str">
            <v>(株)ｺﾛﾈｯﾄ商会</v>
          </cell>
          <cell r="C116">
            <v>0</v>
          </cell>
          <cell r="D116" t="str">
            <v>104-0043</v>
          </cell>
          <cell r="E116" t="str">
            <v>中央区湊町3-3-2前田ｾﾝﾄﾗﾙﾋﾞﾙ</v>
          </cell>
        </row>
        <row r="117">
          <cell r="A117">
            <v>113</v>
          </cell>
          <cell r="B117" t="str">
            <v>(株)ｺﾛﾈｯﾄ商会</v>
          </cell>
          <cell r="C117" t="str">
            <v>(株)千住倉庫  中沢様</v>
          </cell>
          <cell r="D117" t="str">
            <v>135-0044</v>
          </cell>
          <cell r="E117" t="str">
            <v>江東区越中島2-1-38</v>
          </cell>
        </row>
        <row r="118">
          <cell r="A118">
            <v>114</v>
          </cell>
          <cell r="B118" t="str">
            <v>弘栄産業(株)</v>
          </cell>
          <cell r="C118" t="str">
            <v>海洋土木(株)</v>
          </cell>
          <cell r="D118" t="str">
            <v>104-0061</v>
          </cell>
          <cell r="E118" t="str">
            <v>中央区銀座5-9-12ﾀﾞｲﾔﾓﾝﾄﾞﾋﾞﾙ5F</v>
          </cell>
        </row>
        <row r="119">
          <cell r="A119">
            <v>115</v>
          </cell>
          <cell r="B119" t="str">
            <v>神戸屋</v>
          </cell>
          <cell r="C119">
            <v>0</v>
          </cell>
          <cell r="D119" t="str">
            <v>104-0061</v>
          </cell>
          <cell r="E119" t="str">
            <v>中央区銀座8-5新橋ｾﾝﾀ-１号館2F</v>
          </cell>
        </row>
        <row r="120">
          <cell r="A120">
            <v>116</v>
          </cell>
          <cell r="B120" t="str">
            <v>(有)小林革具製作所</v>
          </cell>
          <cell r="C120">
            <v>0</v>
          </cell>
          <cell r="D120" t="str">
            <v>101-0021</v>
          </cell>
          <cell r="E120" t="str">
            <v>千代田区外神田6-11-11</v>
          </cell>
        </row>
        <row r="121">
          <cell r="A121">
            <v>117</v>
          </cell>
          <cell r="B121" t="str">
            <v>幸和通商(株)</v>
          </cell>
          <cell r="C121">
            <v>0</v>
          </cell>
          <cell r="D121" t="str">
            <v>351-0025</v>
          </cell>
          <cell r="E121" t="str">
            <v>朝霞市三原5-10-41</v>
          </cell>
        </row>
        <row r="122">
          <cell r="A122">
            <v>118</v>
          </cell>
          <cell r="B122" t="str">
            <v>(株)ｺﾓｿﾜ</v>
          </cell>
          <cell r="C122">
            <v>0</v>
          </cell>
          <cell r="D122" t="str">
            <v>160-0022</v>
          </cell>
          <cell r="E122" t="str">
            <v>新宿区新宿5-12-5大木ﾋﾞﾙ504</v>
          </cell>
        </row>
        <row r="123">
          <cell r="A123">
            <v>119</v>
          </cell>
          <cell r="B123" t="str">
            <v>(株)ｺｳｼﾝ</v>
          </cell>
          <cell r="C123">
            <v>0</v>
          </cell>
          <cell r="D123" t="str">
            <v>530-0056</v>
          </cell>
          <cell r="E123" t="str">
            <v>大阪市北区兎我野町15-13(ﾐﾕｷﾋﾞﾙ3F)</v>
          </cell>
        </row>
        <row r="124">
          <cell r="A124">
            <v>120</v>
          </cell>
          <cell r="B124" t="str">
            <v>ｺﾝｺ-ﾄﾞ</v>
          </cell>
          <cell r="C124">
            <v>0</v>
          </cell>
          <cell r="D124" t="str">
            <v>164-0012</v>
          </cell>
          <cell r="E124" t="str">
            <v>中野区本町3-3-11</v>
          </cell>
        </row>
        <row r="125">
          <cell r="A125">
            <v>121</v>
          </cell>
          <cell r="B125" t="str">
            <v>小西六ﾕ-ﾋﾞｯｸｽ(株)</v>
          </cell>
          <cell r="C125">
            <v>0</v>
          </cell>
          <cell r="D125" t="str">
            <v>110-0016</v>
          </cell>
          <cell r="E125" t="str">
            <v>台東区台東4-30富士ﾋﾞﾙ</v>
          </cell>
        </row>
        <row r="126">
          <cell r="A126">
            <v>122</v>
          </cell>
          <cell r="B126" t="str">
            <v>近藤産業(株)</v>
          </cell>
          <cell r="C126">
            <v>0</v>
          </cell>
          <cell r="D126" t="str">
            <v>111-0042</v>
          </cell>
          <cell r="E126" t="str">
            <v>台東区寿3-14-12</v>
          </cell>
        </row>
        <row r="127">
          <cell r="A127">
            <v>123</v>
          </cell>
          <cell r="B127" t="str">
            <v>近藤産業(株)</v>
          </cell>
          <cell r="C127">
            <v>0</v>
          </cell>
          <cell r="D127" t="str">
            <v>460-0008</v>
          </cell>
          <cell r="E127" t="str">
            <v>名古屋市中区栄3-10-19</v>
          </cell>
        </row>
        <row r="128">
          <cell r="A128">
            <v>124</v>
          </cell>
          <cell r="B128" t="str">
            <v>(株)国際交流ｻ-ﾋﾞｽ</v>
          </cell>
          <cell r="C128">
            <v>0</v>
          </cell>
          <cell r="D128" t="str">
            <v>104-0031</v>
          </cell>
          <cell r="E128" t="str">
            <v>中央区京橋3-12-4田中ﾋﾞﾙ1F</v>
          </cell>
        </row>
        <row r="129">
          <cell r="A129">
            <v>125</v>
          </cell>
          <cell r="B129" t="str">
            <v>COVA</v>
          </cell>
          <cell r="C129">
            <v>0</v>
          </cell>
          <cell r="D129" t="str">
            <v>150-0034</v>
          </cell>
          <cell r="E129" t="str">
            <v>渋谷区代官山15-10</v>
          </cell>
        </row>
        <row r="130">
          <cell r="A130">
            <v>126</v>
          </cell>
          <cell r="B130" t="str">
            <v>児玉宝飾</v>
          </cell>
          <cell r="C130" t="str">
            <v>田村様</v>
          </cell>
          <cell r="D130" t="str">
            <v>111-0036</v>
          </cell>
          <cell r="E130" t="str">
            <v>台東区松が谷1-13-13</v>
          </cell>
        </row>
        <row r="131">
          <cell r="A131">
            <v>127</v>
          </cell>
          <cell r="B131" t="str">
            <v>後藤光司</v>
          </cell>
          <cell r="C131" t="str">
            <v>石川金属工芸</v>
          </cell>
          <cell r="D131" t="str">
            <v>243-0014</v>
          </cell>
          <cell r="E131" t="str">
            <v>厚木市旭1-16-3第5曽根ﾋﾞﾙ2F</v>
          </cell>
        </row>
        <row r="132">
          <cell r="A132">
            <v>128</v>
          </cell>
          <cell r="B132" t="str">
            <v>駒栄惇</v>
          </cell>
          <cell r="C132" t="str">
            <v>Shop ERUDI</v>
          </cell>
          <cell r="D132" t="str">
            <v>601-1252</v>
          </cell>
          <cell r="E132" t="str">
            <v>京都市左京区八瀬秋元町351-1</v>
          </cell>
        </row>
        <row r="133">
          <cell r="A133">
            <v>129</v>
          </cell>
          <cell r="B133" t="str">
            <v>ｺﾛﾅｺﾞﾙﾌ</v>
          </cell>
          <cell r="C133">
            <v>0</v>
          </cell>
          <cell r="D133" t="str">
            <v>288-0048</v>
          </cell>
          <cell r="E133" t="str">
            <v xml:space="preserve">                              銀座2号館</v>
          </cell>
        </row>
        <row r="134">
          <cell r="A134">
            <v>130</v>
          </cell>
          <cell r="B134" t="str">
            <v>小林茂夫</v>
          </cell>
          <cell r="C134" t="str">
            <v>高木社長 福山様</v>
          </cell>
          <cell r="D134" t="str">
            <v>111-0042</v>
          </cell>
          <cell r="E134" t="str">
            <v>台東区寿1-14-10</v>
          </cell>
        </row>
        <row r="135">
          <cell r="A135">
            <v>131</v>
          </cell>
          <cell r="B135" t="str">
            <v>(株)小林</v>
          </cell>
          <cell r="C135" t="str">
            <v>堀原</v>
          </cell>
          <cell r="D135" t="str">
            <v>120-0044</v>
          </cell>
          <cell r="E135" t="str">
            <v>足立区千住緑町1-21-1</v>
          </cell>
        </row>
        <row r="136">
          <cell r="A136">
            <v>132</v>
          </cell>
          <cell r="B136" t="str">
            <v>ｺﾙﾄﾞﾝ･ﾉｱ-ﾙ喫茶店</v>
          </cell>
          <cell r="C136" t="str">
            <v>(新日本流通と同じ)</v>
          </cell>
          <cell r="D136" t="str">
            <v>475-0037</v>
          </cell>
          <cell r="E136" t="str">
            <v xml:space="preserve">       ﾚｼﾞﾃﾞﾝｼｬﾙ千駄木1F</v>
          </cell>
        </row>
        <row r="137">
          <cell r="A137">
            <v>133</v>
          </cell>
          <cell r="B137" t="str">
            <v>黄(こう)</v>
          </cell>
          <cell r="C137">
            <v>0</v>
          </cell>
          <cell r="D137" t="str">
            <v>152-0012</v>
          </cell>
          <cell r="E137" t="str">
            <v>目黒区洗足2-19-2</v>
          </cell>
        </row>
        <row r="138">
          <cell r="A138">
            <v>134</v>
          </cell>
          <cell r="B138" t="str">
            <v>ｺ-ﾜﾃｯｸ(株)</v>
          </cell>
          <cell r="C138" t="str">
            <v>本社物流ｾﾝﾀｰ</v>
          </cell>
          <cell r="D138" t="str">
            <v>390-0827</v>
          </cell>
          <cell r="E138" t="str">
            <v>松本市出川2-6-5</v>
          </cell>
        </row>
        <row r="139">
          <cell r="A139">
            <v>135</v>
          </cell>
          <cell r="B139" t="str">
            <v>ｺｽﾓ</v>
          </cell>
          <cell r="C139" t="str">
            <v>今市様</v>
          </cell>
          <cell r="D139" t="str">
            <v>550-0011</v>
          </cell>
          <cell r="E139" t="str">
            <v>大阪市西区阿波座1-4-11南本町天祥ﾋﾞﾙ１号館302</v>
          </cell>
        </row>
        <row r="140">
          <cell r="A140">
            <v>136</v>
          </cell>
          <cell r="B140" t="str">
            <v>五大ﾓ-ﾀ-ﾌﾟ-ﾙ</v>
          </cell>
          <cell r="C140">
            <v>0</v>
          </cell>
          <cell r="D140" t="str">
            <v>110-0016</v>
          </cell>
          <cell r="E140" t="str">
            <v>台東区台東2-30-11HATTORI BLD.3F</v>
          </cell>
        </row>
        <row r="141">
          <cell r="A141">
            <v>137</v>
          </cell>
          <cell r="B141" t="str">
            <v>近藤商会</v>
          </cell>
          <cell r="C141" t="str">
            <v>三田様（商事部)</v>
          </cell>
          <cell r="D141" t="str">
            <v>659-0028</v>
          </cell>
          <cell r="E141" t="str">
            <v>兵庫県芦屋市打出小槌町14-3-102</v>
          </cell>
        </row>
        <row r="142">
          <cell r="A142">
            <v>138</v>
          </cell>
          <cell r="B142" t="str">
            <v>GO GUYS</v>
          </cell>
          <cell r="C142">
            <v>0</v>
          </cell>
          <cell r="D142" t="str">
            <v>272-0021</v>
          </cell>
          <cell r="E142" t="str">
            <v>千葉県市川市八幡2-15-10ﾊﾟﾃｨｵﾋﾞﾙ3F</v>
          </cell>
        </row>
        <row r="143">
          <cell r="A143">
            <v>139</v>
          </cell>
          <cell r="B143" t="str">
            <v>(有)ｺｰﾃﾞｨﾈｲﾄｵﾌｨｽ</v>
          </cell>
          <cell r="C143">
            <v>0</v>
          </cell>
          <cell r="D143" t="str">
            <v>151-0051</v>
          </cell>
          <cell r="E143" t="str">
            <v>渋谷区千駄ヶ谷3-3-14ﾒｿﾞﾝﾌﾞﾗﾝｼｭ103</v>
          </cell>
        </row>
        <row r="144">
          <cell r="A144">
            <v>140</v>
          </cell>
          <cell r="B144" t="str">
            <v>(株)交通公社航空貨物部</v>
          </cell>
          <cell r="C144">
            <v>0</v>
          </cell>
          <cell r="D144" t="str">
            <v>140-0004</v>
          </cell>
          <cell r="E144" t="str">
            <v>品川区南品川2-3-6</v>
          </cell>
        </row>
        <row r="145">
          <cell r="A145">
            <v>141</v>
          </cell>
          <cell r="B145" t="str">
            <v xml:space="preserve">  輸入営業部 原木第一営業所</v>
          </cell>
          <cell r="C145">
            <v>0</v>
          </cell>
          <cell r="D145" t="str">
            <v>413-0231</v>
          </cell>
          <cell r="E145" t="str">
            <v>静岡県伊東市富戸844-17</v>
          </cell>
        </row>
        <row r="146">
          <cell r="A146">
            <v>142</v>
          </cell>
          <cell r="B146" t="str">
            <v>東京海上火災保険（株）</v>
          </cell>
          <cell r="C146">
            <v>0</v>
          </cell>
          <cell r="D146" t="str">
            <v>153-0064</v>
          </cell>
          <cell r="E146" t="str">
            <v>目黒区下目黒1-8-1ｱﾙｺﾀﾜｰ12F</v>
          </cell>
        </row>
        <row r="147">
          <cell r="A147">
            <v>143</v>
          </cell>
          <cell r="B147" t="str">
            <v>(有)プラスワン</v>
          </cell>
          <cell r="C147" t="str">
            <v>(事務所:書類送り先)</v>
          </cell>
          <cell r="D147" t="str">
            <v>194-0043</v>
          </cell>
          <cell r="E147" t="str">
            <v xml:space="preserve">    安藤様携帯010･435･5487</v>
          </cell>
        </row>
        <row r="148">
          <cell r="A148">
            <v>144</v>
          </cell>
          <cell r="B148" t="str">
            <v>東京ﾄﾖﾍﾟｯﾄ（株）</v>
          </cell>
          <cell r="C148" t="str">
            <v>野沢様</v>
          </cell>
          <cell r="D148" t="str">
            <v>110-0005</v>
          </cell>
          <cell r="E148" t="str">
            <v>台東区上野2-18-4</v>
          </cell>
        </row>
      </sheetData>
      <sheetData sheetId="4" refreshError="1">
        <row r="4">
          <cell r="A4">
            <v>1</v>
          </cell>
          <cell r="B4" t="str">
            <v>customer</v>
          </cell>
          <cell r="C4">
            <v>0</v>
          </cell>
          <cell r="D4" t="str">
            <v>postal code</v>
          </cell>
          <cell r="E4" t="str">
            <v>address</v>
          </cell>
        </row>
        <row r="5">
          <cell r="A5">
            <v>1</v>
          </cell>
          <cell r="B5" t="str">
            <v>(株)ｻﾞ･ｷﾞﾝｻﾞ</v>
          </cell>
          <cell r="C5" t="str">
            <v>計画推進部</v>
          </cell>
          <cell r="D5" t="str">
            <v>104-0061</v>
          </cell>
          <cell r="E5" t="str">
            <v>中央区銀座7-10-18</v>
          </cell>
        </row>
        <row r="6">
          <cell r="A6">
            <v>2</v>
          </cell>
          <cell r="B6" t="str">
            <v>(株)ﾊﾟﾗﾌﾟﾘｰｽｽﾞｷ</v>
          </cell>
          <cell r="C6" t="str">
            <v>代表(経営管理部)</v>
          </cell>
          <cell r="D6" t="str">
            <v>445-0062</v>
          </cell>
          <cell r="E6" t="str">
            <v>愛知県西尾市丁田町上之切21番地</v>
          </cell>
        </row>
        <row r="7">
          <cell r="A7">
            <v>3</v>
          </cell>
          <cell r="B7" t="str">
            <v>(株)ｻｶｸﾞﾁ</v>
          </cell>
          <cell r="C7" t="str">
            <v>(本社)</v>
          </cell>
          <cell r="D7" t="str">
            <v>550-0011</v>
          </cell>
          <cell r="E7" t="str">
            <v>大阪市西区阿波座1-15-15第1協業ﾋﾞﾙ5F</v>
          </cell>
        </row>
        <row r="8">
          <cell r="A8">
            <v>4</v>
          </cell>
          <cell r="B8" t="str">
            <v>(株)ｻﾝ･ﾐｯｼｪﾙ</v>
          </cell>
          <cell r="C8">
            <v>0</v>
          </cell>
          <cell r="D8" t="str">
            <v>101-0021</v>
          </cell>
          <cell r="E8" t="str">
            <v>千代田区外神田5-4-2</v>
          </cell>
        </row>
        <row r="9">
          <cell r="A9">
            <v>5</v>
          </cell>
          <cell r="B9" t="str">
            <v>(株)ｻﾝｱｯｼｭ</v>
          </cell>
          <cell r="C9" t="str">
            <v>(商品管理部)</v>
          </cell>
          <cell r="D9" t="str">
            <v>102-0075</v>
          </cell>
          <cell r="E9" t="str">
            <v>千代田区三番町ﾋﾞﾙ6-5三喜三番町ﾋﾞﾙ</v>
          </cell>
        </row>
        <row r="10">
          <cell r="A10">
            <v>6</v>
          </cell>
          <cell r="B10" t="str">
            <v>(株)ｻﾝｱﾛ-</v>
          </cell>
          <cell r="C10" t="str">
            <v>森様</v>
          </cell>
          <cell r="D10" t="str">
            <v>130-0021</v>
          </cell>
          <cell r="E10" t="str">
            <v>墨田区緑3-4-5</v>
          </cell>
        </row>
        <row r="11">
          <cell r="A11">
            <v>7</v>
          </cell>
          <cell r="B11" t="str">
            <v>(株)ｻﾝｲ-ｽﾄｲﾝﾀ-ﾅｼｮﾅﾙ</v>
          </cell>
          <cell r="C11" t="str">
            <v>第二事業部     部長 山内様</v>
          </cell>
          <cell r="D11" t="str">
            <v>103-0004</v>
          </cell>
          <cell r="E11" t="str">
            <v>中央区東日本橋3-7-14長崎屋ﾋﾞﾙ</v>
          </cell>
        </row>
        <row r="12">
          <cell r="A12">
            <v>8</v>
          </cell>
          <cell r="B12" t="str">
            <v>(株)ｻﾝｴ-</v>
          </cell>
          <cell r="C12">
            <v>0</v>
          </cell>
          <cell r="D12" t="str">
            <v>810-0001</v>
          </cell>
          <cell r="E12" t="str">
            <v>福岡市中央区天神1-10-17西日本ﾋﾞﾙ9F</v>
          </cell>
        </row>
        <row r="13">
          <cell r="A13">
            <v>9</v>
          </cell>
          <cell r="B13" t="str">
            <v>(株)ｻﾝｴ-三和ﾋﾞﾙ店</v>
          </cell>
          <cell r="C13" t="str">
            <v>ﾊﾞｲﾔ-(遠藤内線223 片田内線222)</v>
          </cell>
          <cell r="D13" t="str">
            <v>810-0001</v>
          </cell>
          <cell r="E13" t="str">
            <v>福岡市中央区天神1-10-24三和ﾋﾞﾙ1F</v>
          </cell>
        </row>
        <row r="14">
          <cell r="A14">
            <v>10</v>
          </cell>
          <cell r="B14" t="str">
            <v>(株)ｻﾝｼﾞｭﾘ-</v>
          </cell>
          <cell r="C14">
            <v>0</v>
          </cell>
          <cell r="D14" t="str">
            <v>980-0014</v>
          </cell>
          <cell r="E14" t="str">
            <v>仙台市青葉区本町2-17-1</v>
          </cell>
        </row>
        <row r="15">
          <cell r="A15">
            <v>11</v>
          </cell>
          <cell r="B15" t="str">
            <v>(株)ｻﾝｾﾞ</v>
          </cell>
          <cell r="C15">
            <v>0</v>
          </cell>
          <cell r="D15" t="str">
            <v>171-0041</v>
          </cell>
          <cell r="E15" t="str">
            <v>豊島区千川1-11</v>
          </cell>
        </row>
        <row r="16">
          <cell r="A16">
            <v>12</v>
          </cell>
          <cell r="B16" t="str">
            <v>(株)ｻﾝﾄｽｲﾝﾀ-ﾅｼｮﾅﾙ</v>
          </cell>
          <cell r="C16" t="str">
            <v>shopｼﾞｬｶﾞ-ﾄﾞﾄﾞｩﾓﾝﾄﾞ自由ヶ丘店</v>
          </cell>
          <cell r="D16" t="str">
            <v>152-0035</v>
          </cell>
          <cell r="E16" t="str">
            <v>目黒区自由ヶ丘2-15-20</v>
          </cell>
        </row>
        <row r="17">
          <cell r="A17">
            <v>13</v>
          </cell>
          <cell r="B17" t="str">
            <v>(株)ｻﾝﾄｽｲﾝﾀ-ﾅｼｮﾅﾙ(本社)</v>
          </cell>
          <cell r="C17" t="str">
            <v>平井様</v>
          </cell>
          <cell r="D17" t="str">
            <v>154-0016</v>
          </cell>
          <cell r="E17" t="str">
            <v>世田谷区弦巻3-30-8</v>
          </cell>
        </row>
        <row r="18">
          <cell r="A18">
            <v>14</v>
          </cell>
          <cell r="B18" t="str">
            <v>(株)ｻﾝﾈｯｸ</v>
          </cell>
          <cell r="C18" t="str">
            <v>平井様</v>
          </cell>
          <cell r="D18" t="str">
            <v>542-0081</v>
          </cell>
          <cell r="E18" t="str">
            <v>大阪市中央区南船場2-6-29鴨川ﾋﾞﾙ3F</v>
          </cell>
        </row>
        <row r="19">
          <cell r="A19">
            <v>15</v>
          </cell>
          <cell r="B19" t="str">
            <v>(株)ｻﾝﾒﾃﾞｨｺ</v>
          </cell>
          <cell r="C19">
            <v>0</v>
          </cell>
          <cell r="D19" t="str">
            <v>102-0083</v>
          </cell>
          <cell r="E19" t="str">
            <v>千代田区麹町2-3英ﾋﾞﾙ4F</v>
          </cell>
        </row>
        <row r="20">
          <cell r="A20">
            <v>16</v>
          </cell>
          <cell r="B20" t="str">
            <v>(株)ﾄﾞﾘ-ﾑｻﾝﾜﾄﾞ- 上磯店</v>
          </cell>
          <cell r="C20">
            <v>0</v>
          </cell>
          <cell r="D20" t="str">
            <v>049-0111</v>
          </cell>
          <cell r="E20" t="str">
            <v>北海道上磯郡上磯町七重浜7-164-1</v>
          </cell>
        </row>
        <row r="21">
          <cell r="A21">
            <v>17</v>
          </cell>
          <cell r="B21" t="str">
            <v>(株)資生堂</v>
          </cell>
          <cell r="C21" t="str">
            <v>商品ｾﾝﾀ-</v>
          </cell>
          <cell r="D21" t="str">
            <v>131-0046</v>
          </cell>
          <cell r="E21" t="str">
            <v>墨田区京島1-4-12</v>
          </cell>
        </row>
        <row r="22">
          <cell r="A22">
            <v>18</v>
          </cell>
          <cell r="B22" t="str">
            <v>(有)佐々木商事</v>
          </cell>
          <cell r="C22" t="str">
            <v xml:space="preserve"> (本社)                                         社長 中村貴信様    </v>
          </cell>
          <cell r="D22" t="str">
            <v>110-0015</v>
          </cell>
          <cell r="E22" t="str">
            <v>台東区東上野1-14-8田淵ﾋﾞﾙ401</v>
          </cell>
        </row>
        <row r="23">
          <cell r="A23">
            <v>19</v>
          </cell>
          <cell r="B23" t="str">
            <v>(有)三協ﾓﾘｼﾏ</v>
          </cell>
          <cell r="C23" t="str">
            <v>(営業所)</v>
          </cell>
          <cell r="D23" t="str">
            <v>103-0004</v>
          </cell>
          <cell r="E23" t="str">
            <v>中央区東日本橋2-16-7</v>
          </cell>
        </row>
        <row r="24">
          <cell r="A24">
            <v>20</v>
          </cell>
          <cell r="B24" t="str">
            <v>ｻｲｷ</v>
          </cell>
          <cell r="C24" t="str">
            <v>平田様</v>
          </cell>
          <cell r="D24" t="str">
            <v>104-0061</v>
          </cell>
          <cell r="E24" t="str">
            <v>中央区銀座6-3-8ｵｽｶ-ﾋﾞﾙ1F</v>
          </cell>
        </row>
        <row r="25">
          <cell r="A25">
            <v>21</v>
          </cell>
          <cell r="B25" t="str">
            <v>さくらや</v>
          </cell>
          <cell r="C25">
            <v>0</v>
          </cell>
          <cell r="D25" t="str">
            <v>381-0000</v>
          </cell>
          <cell r="E25" t="str">
            <v>長野県長野市大字高田字守田沖440-1</v>
          </cell>
        </row>
        <row r="26">
          <cell r="A26">
            <v>22</v>
          </cell>
          <cell r="B26" t="str">
            <v>さち</v>
          </cell>
          <cell r="C26">
            <v>0</v>
          </cell>
          <cell r="D26" t="str">
            <v>110-0005</v>
          </cell>
          <cell r="E26" t="str">
            <v>台東区上野4-7-8ｱﾒ横ｾﾝﾀ-ﾋﾞﾙ3F</v>
          </cell>
        </row>
        <row r="27">
          <cell r="A27">
            <v>23</v>
          </cell>
          <cell r="B27" t="str">
            <v>ｻﾆ-産業</v>
          </cell>
          <cell r="C27" t="str">
            <v>ﾈｸﾀｲ袋4016</v>
          </cell>
          <cell r="D27" t="str">
            <v>321-0933</v>
          </cell>
          <cell r="E27" t="str">
            <v>栃木県宇都宮市梁瀬町字屋敷前1533-1</v>
          </cell>
        </row>
        <row r="28">
          <cell r="A28">
            <v>24</v>
          </cell>
          <cell r="B28" t="str">
            <v>ｻﾝｱﾙﾌｧ</v>
          </cell>
          <cell r="C28" t="str">
            <v>平山様</v>
          </cell>
          <cell r="D28" t="str">
            <v>231-0055</v>
          </cell>
          <cell r="E28" t="str">
            <v>神奈川県横浜市中区末吉町3-47-1</v>
          </cell>
        </row>
        <row r="29">
          <cell r="A29">
            <v>25</v>
          </cell>
          <cell r="B29" t="str">
            <v xml:space="preserve">    〃</v>
          </cell>
          <cell r="C29" t="str">
            <v>事務所</v>
          </cell>
          <cell r="D29" t="str">
            <v>107-0062</v>
          </cell>
          <cell r="E29" t="str">
            <v>港区南青山2-7-27</v>
          </cell>
        </row>
        <row r="30">
          <cell r="A30">
            <v>26</v>
          </cell>
          <cell r="B30" t="str">
            <v>ｻﾝｲﾝﾀ-ﾅｼｮﾅﾙ</v>
          </cell>
          <cell r="C30" t="str">
            <v>有馬様</v>
          </cell>
          <cell r="D30" t="str">
            <v>153-0083</v>
          </cell>
          <cell r="E30" t="str">
            <v>世田谷区奥沢1-25-16</v>
          </cell>
        </row>
        <row r="31">
          <cell r="A31">
            <v>27</v>
          </cell>
          <cell r="B31" t="str">
            <v>ｻﾝｸ</v>
          </cell>
          <cell r="C31">
            <v>0</v>
          </cell>
          <cell r="D31" t="str">
            <v>107-0061</v>
          </cell>
          <cell r="E31" t="str">
            <v>港区北青山3-6-18共同青山ﾋﾞﾙ7F</v>
          </cell>
        </row>
        <row r="32">
          <cell r="A32">
            <v>28</v>
          </cell>
          <cell r="B32" t="str">
            <v>ｻﾝｸﾛｽ</v>
          </cell>
          <cell r="C32" t="str">
            <v>金子様</v>
          </cell>
          <cell r="D32" t="str">
            <v>102-0075</v>
          </cell>
          <cell r="E32" t="str">
            <v>千代田区三番町8-7第25興和ﾋﾞﾙ1F</v>
          </cell>
        </row>
        <row r="33">
          <cell r="A33">
            <v>29</v>
          </cell>
          <cell r="B33" t="str">
            <v xml:space="preserve">ｻﾝﾄﾉ-ﾚ </v>
          </cell>
          <cell r="C33">
            <v>0</v>
          </cell>
          <cell r="D33" t="str">
            <v>164-0003</v>
          </cell>
          <cell r="E33" t="str">
            <v>中野区東中野4-30-16ﾗｲｵﾝｽﾞﾏﾝｼｮﾝ604</v>
          </cell>
        </row>
        <row r="34">
          <cell r="A34">
            <v>30</v>
          </cell>
          <cell r="B34" t="str">
            <v>ｻﾝﾄﾉ-ﾚ  伊勢崎店</v>
          </cell>
          <cell r="C34" t="str">
            <v>請求書</v>
          </cell>
          <cell r="D34" t="str">
            <v>372-0803</v>
          </cell>
          <cell r="E34" t="str">
            <v>群馬県伊勢崎市宮子町123-2</v>
          </cell>
        </row>
        <row r="35">
          <cell r="A35">
            <v>31</v>
          </cell>
          <cell r="B35" t="str">
            <v>ｻﾝﾄﾉ-ﾚ  高崎店</v>
          </cell>
          <cell r="C35" t="str">
            <v>(事務所)</v>
          </cell>
          <cell r="D35" t="str">
            <v>370-0069</v>
          </cell>
          <cell r="E35" t="str">
            <v>高崎市飯塚町字十二 484番地</v>
          </cell>
        </row>
        <row r="36">
          <cell r="A36">
            <v>32</v>
          </cell>
          <cell r="B36" t="str">
            <v>ｻﾝﾄﾉ-ﾚ  新潟店</v>
          </cell>
          <cell r="C36" t="str">
            <v>高橋様(自)3861-5990</v>
          </cell>
          <cell r="D36" t="str">
            <v>950-1200</v>
          </cell>
          <cell r="E36" t="str">
            <v>新潟県西蒲郡黒崎山田27</v>
          </cell>
        </row>
        <row r="37">
          <cell r="A37">
            <v>33</v>
          </cell>
          <cell r="B37" t="str">
            <v>ｻﾝﾄﾘｺ</v>
          </cell>
          <cell r="C37" t="str">
            <v>伊藤様</v>
          </cell>
          <cell r="D37" t="str">
            <v>101-0041</v>
          </cell>
          <cell r="E37" t="str">
            <v>千代田区神田須田町1-9三喜須田町ﾋﾞﾙ</v>
          </cell>
        </row>
        <row r="38">
          <cell r="A38">
            <v>34</v>
          </cell>
          <cell r="B38" t="str">
            <v>ｻﾝﾌﾚ-ﾙ</v>
          </cell>
          <cell r="C38" t="str">
            <v>代表 善徳四郎</v>
          </cell>
          <cell r="D38" t="str">
            <v>102-0094</v>
          </cell>
          <cell r="E38" t="str">
            <v>千代田区紀尾井町3-6秀和紀尾井町ﾊﾟ-ｸﾋﾞﾙ2F</v>
          </cell>
        </row>
        <row r="39">
          <cell r="A39">
            <v>35</v>
          </cell>
          <cell r="B39" t="str">
            <v>ｻﾝﾘ-ﾄﾞ</v>
          </cell>
          <cell r="C39" t="str">
            <v>向山様</v>
          </cell>
          <cell r="D39" t="str">
            <v>110-0016</v>
          </cell>
          <cell r="E39" t="str">
            <v>台東区台東3-1-1</v>
          </cell>
        </row>
        <row r="40">
          <cell r="A40">
            <v>36</v>
          </cell>
          <cell r="B40" t="str">
            <v>ｻﾝﾘﾊﾞ-</v>
          </cell>
          <cell r="C40">
            <v>0</v>
          </cell>
          <cell r="D40" t="str">
            <v>204-0003</v>
          </cell>
          <cell r="E40" t="str">
            <v>清瀬市中里6-95-18-510</v>
          </cell>
        </row>
        <row r="41">
          <cell r="A41">
            <v>37</v>
          </cell>
          <cell r="B41" t="str">
            <v>ｻﾝﾜﾄﾞ-新発寒店</v>
          </cell>
          <cell r="C41">
            <v>0</v>
          </cell>
          <cell r="D41" t="str">
            <v>006-0804</v>
          </cell>
          <cell r="E41" t="str">
            <v>札幌市手入稲区新発寒４条1丁目 1107-1</v>
          </cell>
        </row>
        <row r="42">
          <cell r="A42">
            <v>38</v>
          </cell>
          <cell r="B42" t="str">
            <v>ｻﾝﾜﾄﾞｰ八食店</v>
          </cell>
          <cell r="C42" t="str">
            <v>松岡様</v>
          </cell>
          <cell r="D42" t="str">
            <v>031-0000</v>
          </cell>
          <cell r="E42" t="str">
            <v>青森県八戸市大字長苗代字狐田5-1</v>
          </cell>
        </row>
        <row r="43">
          <cell r="A43">
            <v>39</v>
          </cell>
          <cell r="B43" t="str">
            <v>ｻﾝﾜﾄﾞｰ商品部</v>
          </cell>
          <cell r="C43" t="str">
            <v>後藤様</v>
          </cell>
          <cell r="D43" t="str">
            <v>038-0000</v>
          </cell>
          <cell r="E43" t="str">
            <v>青森県青森市大字浜田字板橋41-1 3F</v>
          </cell>
        </row>
        <row r="44">
          <cell r="A44">
            <v>40</v>
          </cell>
          <cell r="B44" t="str">
            <v>ｻﾝﾜﾄﾞｰ城東店</v>
          </cell>
          <cell r="C44" t="str">
            <v>東京事務所</v>
          </cell>
          <cell r="D44" t="str">
            <v>036-0000</v>
          </cell>
          <cell r="E44" t="str">
            <v>弘前市大字高田3-1-1</v>
          </cell>
        </row>
        <row r="45">
          <cell r="A45">
            <v>41</v>
          </cell>
          <cell r="B45" t="str">
            <v>ｻﾝﾜﾄﾞｰ 堅田店</v>
          </cell>
          <cell r="C45" t="str">
            <v>岩田課長様宛</v>
          </cell>
          <cell r="D45" t="str">
            <v>036-</v>
          </cell>
          <cell r="E45" t="str">
            <v>弘前市大字堅田字神田378番1</v>
          </cell>
        </row>
        <row r="46">
          <cell r="A46">
            <v>42</v>
          </cell>
          <cell r="B46" t="str">
            <v>栄商事(株)</v>
          </cell>
          <cell r="C46" t="str">
            <v>栄電気</v>
          </cell>
          <cell r="D46" t="str">
            <v>136-0071</v>
          </cell>
          <cell r="E46" t="str">
            <v>江東区亀戸5-29-24</v>
          </cell>
        </row>
        <row r="47">
          <cell r="A47">
            <v>43</v>
          </cell>
          <cell r="B47" t="str">
            <v>栄商事(株)</v>
          </cell>
          <cell r="C47" t="str">
            <v>本社</v>
          </cell>
          <cell r="D47" t="str">
            <v>136-0071</v>
          </cell>
          <cell r="E47" t="str">
            <v>江東区亀戸5-7-7</v>
          </cell>
        </row>
        <row r="48">
          <cell r="A48">
            <v>44</v>
          </cell>
          <cell r="B48" t="str">
            <v>佐橋鞄店  本店</v>
          </cell>
          <cell r="C48" t="str">
            <v xml:space="preserve">(home)                        政所三郎様                       </v>
          </cell>
          <cell r="D48" t="str">
            <v>221-0865</v>
          </cell>
          <cell r="E48" t="str">
            <v>横浜市神奈川区片倉1-19-11</v>
          </cell>
        </row>
        <row r="49">
          <cell r="A49">
            <v>45</v>
          </cell>
          <cell r="B49" t="str">
            <v>佐川ﾜ-ﾙﾄﾞｴｸｽﾌﾟﾚｽ</v>
          </cell>
          <cell r="C49" t="str">
            <v>ｻｶｸﾗ様</v>
          </cell>
          <cell r="D49" t="str">
            <v>272-0004</v>
          </cell>
          <cell r="E49" t="str">
            <v>千葉県市川市原木2526 TACT-327</v>
          </cell>
        </row>
        <row r="50">
          <cell r="A50">
            <v>46</v>
          </cell>
          <cell r="B50" t="str">
            <v>坂善商事(株) 蒲田店</v>
          </cell>
          <cell r="C50" t="str">
            <v>高橋様</v>
          </cell>
          <cell r="D50" t="str">
            <v>144-0051</v>
          </cell>
          <cell r="E50" t="str">
            <v>大田区西浦田7-48-12</v>
          </cell>
        </row>
        <row r="51">
          <cell r="A51">
            <v>47</v>
          </cell>
          <cell r="B51" t="str">
            <v>坂善商事(株)新宿店</v>
          </cell>
          <cell r="C51" t="str">
            <v>小泉様</v>
          </cell>
          <cell r="D51" t="str">
            <v>160-0022</v>
          </cell>
          <cell r="E51" t="str">
            <v>新宿区新宿2-19-13</v>
          </cell>
        </row>
        <row r="52">
          <cell r="A52">
            <v>48</v>
          </cell>
          <cell r="B52" t="str">
            <v>坂善商事(株) 池袋店</v>
          </cell>
          <cell r="C52">
            <v>0</v>
          </cell>
          <cell r="D52" t="str">
            <v>171-0022</v>
          </cell>
          <cell r="E52" t="str">
            <v>豊島区南池袋2-27-7</v>
          </cell>
        </row>
        <row r="53">
          <cell r="A53">
            <v>49</v>
          </cell>
          <cell r="B53" t="str">
            <v>坂善商事(株) 馬喰町店</v>
          </cell>
          <cell r="C53">
            <v>0</v>
          </cell>
          <cell r="D53" t="str">
            <v>103-0027</v>
          </cell>
          <cell r="E53" t="str">
            <v>中央区日本橋馬喰町1-6-10</v>
          </cell>
        </row>
        <row r="54">
          <cell r="A54">
            <v>50</v>
          </cell>
          <cell r="B54" t="str">
            <v>坂善商事(株) 本店</v>
          </cell>
          <cell r="C54" t="str">
            <v>STAFF Tel3584-1714</v>
          </cell>
          <cell r="D54" t="str">
            <v>105-0000</v>
          </cell>
          <cell r="E54" t="str">
            <v>港区赤坂3-10-19第2ﾀｲｽｲｶﾝﾋﾞﾙ1F</v>
          </cell>
        </row>
        <row r="55">
          <cell r="A55">
            <v>51</v>
          </cell>
          <cell r="B55" t="str">
            <v>坂善商事(株) 本部</v>
          </cell>
          <cell r="C55">
            <v>0</v>
          </cell>
          <cell r="D55" t="str">
            <v>103-0027</v>
          </cell>
          <cell r="E55" t="str">
            <v>中央区日本橋箱崎町35-3</v>
          </cell>
        </row>
        <row r="56">
          <cell r="A56">
            <v>52</v>
          </cell>
          <cell r="B56" t="str">
            <v>三喜商事(株)</v>
          </cell>
          <cell r="C56" t="str">
            <v>東京営業所                  野本健次様</v>
          </cell>
          <cell r="D56" t="str">
            <v>102-0075</v>
          </cell>
          <cell r="E56" t="str">
            <v>千代田区三番町ﾋﾞﾙ</v>
          </cell>
        </row>
        <row r="57">
          <cell r="A57">
            <v>53</v>
          </cell>
          <cell r="B57" t="str">
            <v>三喜商事(株)</v>
          </cell>
          <cell r="C57" t="str">
            <v>(東京ｾﾝﾀ-)</v>
          </cell>
          <cell r="D57" t="str">
            <v>136-0071</v>
          </cell>
          <cell r="E57" t="str">
            <v>江東区亀戸7-63-3</v>
          </cell>
        </row>
        <row r="58">
          <cell r="A58">
            <v>54</v>
          </cell>
          <cell r="B58" t="str">
            <v>山陽商事（株）</v>
          </cell>
          <cell r="C58" t="str">
            <v>代表  梶山</v>
          </cell>
          <cell r="D58" t="str">
            <v>110-0016</v>
          </cell>
          <cell r="E58" t="str">
            <v>台東区台東4-27-4ｱｲﾃﾞｱﾙ第5ﾋﾞﾙ5F</v>
          </cell>
        </row>
        <row r="59">
          <cell r="A59">
            <v>55</v>
          </cell>
          <cell r="B59" t="str">
            <v>櫻吉繊維(株)</v>
          </cell>
          <cell r="C59" t="str">
            <v>ﾈｸﾀｲ（稲田様)</v>
          </cell>
          <cell r="D59" t="str">
            <v>542-0081</v>
          </cell>
          <cell r="E59" t="str">
            <v>大阪市中央区南船場2-6-27万代ﾋﾞﾙ202</v>
          </cell>
        </row>
        <row r="60">
          <cell r="A60">
            <v>56</v>
          </cell>
          <cell r="B60" t="str">
            <v>株式会社 ザイアン</v>
          </cell>
          <cell r="C60">
            <v>0</v>
          </cell>
          <cell r="D60" t="str">
            <v>５３２－００１１</v>
          </cell>
          <cell r="E60" t="str">
            <v>大阪市淀川区西中島4-5-25</v>
          </cell>
        </row>
        <row r="61">
          <cell r="A61">
            <v>57</v>
          </cell>
          <cell r="B61" t="str">
            <v>ｻﾝﾄﾚｯｸｽ</v>
          </cell>
          <cell r="C61">
            <v>0</v>
          </cell>
          <cell r="D61" t="str">
            <v>108-0074</v>
          </cell>
          <cell r="E61" t="str">
            <v>港区高輪3-25-27ｱﾍﾞﾆｭｰ高輪1006号</v>
          </cell>
        </row>
        <row r="62">
          <cell r="A62">
            <v>58</v>
          </cell>
          <cell r="B62" t="str">
            <v>ｻﾝﾜﾄﾞｰ黒石本店</v>
          </cell>
          <cell r="C62">
            <v>0</v>
          </cell>
          <cell r="D62" t="str">
            <v>036-0300</v>
          </cell>
          <cell r="E62" t="str">
            <v>黒石市大市追子野木3-272-4</v>
          </cell>
        </row>
        <row r="63">
          <cell r="A63">
            <v>59</v>
          </cell>
          <cell r="B63" t="str">
            <v>ｻﾝﾜﾄﾞｰ BAL中央店</v>
          </cell>
          <cell r="C63" t="str">
            <v>笹森･相馬様宛</v>
          </cell>
          <cell r="D63" t="str">
            <v>030-0846</v>
          </cell>
          <cell r="E63" t="str">
            <v>青森市青葉3-5-6</v>
          </cell>
        </row>
        <row r="64">
          <cell r="A64">
            <v>61</v>
          </cell>
          <cell r="B64" t="str">
            <v>（株）ﾐﾜ</v>
          </cell>
          <cell r="C64">
            <v>0</v>
          </cell>
          <cell r="D64" t="str">
            <v>104-0061</v>
          </cell>
          <cell r="E64" t="str">
            <v>中央区銀座6-7-2</v>
          </cell>
        </row>
        <row r="65">
          <cell r="A65">
            <v>62</v>
          </cell>
          <cell r="B65" t="str">
            <v>（有）みかど商会</v>
          </cell>
          <cell r="C65">
            <v>0</v>
          </cell>
          <cell r="D65" t="str">
            <v>231-0056</v>
          </cell>
          <cell r="E65" t="str">
            <v>横浜市中区若葉町3-43-1第一ｾｻﾞｰﾙﾏﾝｼｮﾝ1F</v>
          </cell>
        </row>
        <row r="66">
          <cell r="A66">
            <v>58</v>
          </cell>
          <cell r="B66" t="str">
            <v>（有）みのる商会</v>
          </cell>
          <cell r="C66">
            <v>0</v>
          </cell>
          <cell r="D66" t="str">
            <v>104-0061</v>
          </cell>
          <cell r="E66" t="str">
            <v>中央区銀座3-11-2</v>
          </cell>
        </row>
        <row r="67">
          <cell r="A67">
            <v>59</v>
          </cell>
          <cell r="B67" t="str">
            <v>特選美濃屋</v>
          </cell>
          <cell r="C67">
            <v>0</v>
          </cell>
          <cell r="D67" t="str">
            <v>104-0061</v>
          </cell>
          <cell r="E67" t="str">
            <v>中央区銀座8-5</v>
          </cell>
        </row>
        <row r="68">
          <cell r="A68">
            <v>60</v>
          </cell>
          <cell r="B68" t="str">
            <v>ﾐｽﾐ</v>
          </cell>
          <cell r="C68">
            <v>0</v>
          </cell>
          <cell r="D68" t="str">
            <v>110-0005</v>
          </cell>
          <cell r="E68" t="str">
            <v>台東区上野4-7-5ｱﾒ横ﾌﾟﾗｻﾞ中央通59号</v>
          </cell>
        </row>
        <row r="69">
          <cell r="A69">
            <v>61</v>
          </cell>
          <cell r="B69" t="str">
            <v>customer</v>
          </cell>
          <cell r="C69">
            <v>0</v>
          </cell>
          <cell r="D69" t="str">
            <v>postal code</v>
          </cell>
          <cell r="E69" t="str">
            <v>address</v>
          </cell>
        </row>
        <row r="70">
          <cell r="A70">
            <v>62</v>
          </cell>
          <cell r="B70" t="str">
            <v>(株)ｼｬｱﾝｽ</v>
          </cell>
          <cell r="C70" t="str">
            <v>ShopTel:082-222-4000</v>
          </cell>
          <cell r="D70" t="str">
            <v>732-0824</v>
          </cell>
          <cell r="E70" t="str">
            <v>南区的場町1-2-28ﾕﾆｵﾝﾋﾞﾙ3F</v>
          </cell>
        </row>
        <row r="71">
          <cell r="A71">
            <v>63</v>
          </cell>
          <cell r="B71" t="str">
            <v>(株)CGCｱﾊﾟﾚﾙ</v>
          </cell>
          <cell r="C71" t="str">
            <v>国分政治様</v>
          </cell>
          <cell r="D71" t="str">
            <v>101-0031</v>
          </cell>
          <cell r="E71" t="str">
            <v>千代田区東神田2-10-16九富第一ﾋﾞﾙ5F</v>
          </cell>
        </row>
        <row r="72">
          <cell r="A72">
            <v>64</v>
          </cell>
          <cell r="B72" t="str">
            <v>(株)ｼﾞｪｲﾋﾞ-ｴｽｼｸﾞﾏ</v>
          </cell>
          <cell r="C72" t="str">
            <v>(home)</v>
          </cell>
          <cell r="D72" t="str">
            <v>111-0054</v>
          </cell>
          <cell r="E72" t="str">
            <v>台東区鳥越1-30-8中山ﾋﾞﾙ3F</v>
          </cell>
        </row>
        <row r="73">
          <cell r="A73">
            <v>65</v>
          </cell>
          <cell r="B73" t="str">
            <v>(株)ｼｯﾌﾟｽ</v>
          </cell>
          <cell r="C73" t="str">
            <v>仕入商品課</v>
          </cell>
          <cell r="D73" t="str">
            <v>113-0022</v>
          </cell>
          <cell r="E73" t="str">
            <v>文京区千駄木2-12-3</v>
          </cell>
        </row>
        <row r="74">
          <cell r="A74">
            <v>66</v>
          </cell>
          <cell r="B74" t="str">
            <v>(株)ｼｯﾌﾟｽ</v>
          </cell>
          <cell r="C74" t="str">
            <v>経理</v>
          </cell>
          <cell r="D74" t="str">
            <v>113-0022</v>
          </cell>
          <cell r="E74" t="str">
            <v>文京区千駄木2-12-3</v>
          </cell>
        </row>
        <row r="75">
          <cell r="A75">
            <v>67</v>
          </cell>
          <cell r="B75" t="str">
            <v>(株)ｼｯﾌﾟｽ</v>
          </cell>
          <cell r="C75" t="str">
            <v>総務</v>
          </cell>
          <cell r="D75" t="str">
            <v>113-0022</v>
          </cell>
          <cell r="E75" t="str">
            <v>文京区千駄木2-12-3</v>
          </cell>
        </row>
        <row r="76">
          <cell r="A76">
            <v>68</v>
          </cell>
          <cell r="B76" t="str">
            <v>(株)ｼｯﾌﾟｽ ﾐｭ-ｼﾞｱﾑ</v>
          </cell>
          <cell r="C76">
            <v>0</v>
          </cell>
          <cell r="D76" t="str">
            <v>254-0034</v>
          </cell>
          <cell r="E76" t="str">
            <v>神奈川県平塚市宝町1-1平塚ｽﾃｰｼｮﾝﾋﾞﾙ ﾗｽｶ</v>
          </cell>
        </row>
        <row r="77">
          <cell r="A77">
            <v>69</v>
          </cell>
          <cell r="B77" t="str">
            <v>(株)ｼｯﾌﾟｽ 元町店</v>
          </cell>
          <cell r="C77">
            <v>0</v>
          </cell>
          <cell r="D77" t="str">
            <v>110-0016</v>
          </cell>
          <cell r="E77" t="str">
            <v>台東区台東3-11-5平賀ﾋﾞﾙ</v>
          </cell>
        </row>
        <row r="78">
          <cell r="A78">
            <v>70</v>
          </cell>
          <cell r="B78" t="str">
            <v>(株)ｼｬﾝﾃ</v>
          </cell>
          <cell r="C78" t="str">
            <v>斎藤様</v>
          </cell>
          <cell r="D78" t="str">
            <v>110-0015</v>
          </cell>
          <cell r="E78" t="str">
            <v>台東区東上野1-18-5東京輸入ﾋﾞﾙ1F</v>
          </cell>
        </row>
        <row r="79">
          <cell r="A79">
            <v>71</v>
          </cell>
          <cell r="B79" t="str">
            <v>(株)ｼﾞｭﾊﾞﾝｽ</v>
          </cell>
          <cell r="C79" t="str">
            <v>本社</v>
          </cell>
          <cell r="D79" t="str">
            <v>815-0033</v>
          </cell>
          <cell r="E79" t="str">
            <v>福岡市南区大橋1-18-7ｼﾞｭﾊﾞﾝｽﾋﾞﾙ</v>
          </cell>
        </row>
        <row r="80">
          <cell r="A80">
            <v>72</v>
          </cell>
          <cell r="B80" t="str">
            <v>(株)ｼﾞｭﾊﾞﾝｽ</v>
          </cell>
          <cell r="C80" t="str">
            <v>神戸ﾌｧｯｼｮﾝﾏｰﾄ</v>
          </cell>
          <cell r="D80" t="str">
            <v>542-0081</v>
          </cell>
          <cell r="E80" t="str">
            <v>大阪市中央区南船場1-16-23ﾊﾟﾚﾛﾜｲﾔﾙ順慶町2F</v>
          </cell>
        </row>
        <row r="81">
          <cell r="A81">
            <v>73</v>
          </cell>
          <cell r="B81" t="str">
            <v>(株)ｼﾞｭﾊﾞﾝｽ</v>
          </cell>
          <cell r="C81" t="str">
            <v>倉渕 満様</v>
          </cell>
          <cell r="D81" t="str">
            <v>150-0002</v>
          </cell>
          <cell r="E81" t="str">
            <v>渋谷区渋谷1-7-5青山ｾﾌﾞﾝﾊｲﾂ902号</v>
          </cell>
        </row>
        <row r="82">
          <cell r="A82">
            <v>74</v>
          </cell>
          <cell r="B82" t="str">
            <v>(株)資生堂</v>
          </cell>
          <cell r="C82" t="str">
            <v>ﾗｲﾌｸﾞｯｽﾞ事業部</v>
          </cell>
          <cell r="D82" t="str">
            <v>152-0032</v>
          </cell>
          <cell r="E82" t="str">
            <v>目黒区平町1-4-5資生堂城南ﾋﾞﾙ3F</v>
          </cell>
        </row>
        <row r="83">
          <cell r="A83">
            <v>75</v>
          </cell>
          <cell r="B83" t="str">
            <v>(株)時報堂</v>
          </cell>
          <cell r="C83" t="str">
            <v>本部</v>
          </cell>
          <cell r="D83" t="str">
            <v>892-0842</v>
          </cell>
          <cell r="E83" t="str">
            <v>鹿児島市東千石町14-10</v>
          </cell>
        </row>
        <row r="84">
          <cell r="A84">
            <v>76</v>
          </cell>
          <cell r="B84" t="str">
            <v>(株)ﾋﾟｯﾂｴﾝﾀｰﾌﾟﾗｲｽﾞ</v>
          </cell>
          <cell r="C84" t="str">
            <v>添野様</v>
          </cell>
          <cell r="D84" t="str">
            <v>145-0072</v>
          </cell>
          <cell r="E84" t="str">
            <v xml:space="preserve">   天文館三井生命熊本ﾌｧﾐﾘ-銀行ﾋﾞﾙ8F</v>
          </cell>
        </row>
        <row r="85">
          <cell r="A85">
            <v>77</v>
          </cell>
          <cell r="B85" t="str">
            <v>(株)時報堂  ﾊﾟ-ﾙﾊｳｽ店</v>
          </cell>
          <cell r="C85" t="str">
            <v>担当 酒匂様</v>
          </cell>
          <cell r="D85" t="str">
            <v>892-0828</v>
          </cell>
          <cell r="E85" t="str">
            <v>鹿児島市金生町2-1なやｱ-ｹ-ﾄﾞ中央</v>
          </cell>
        </row>
        <row r="86">
          <cell r="A86">
            <v>78</v>
          </cell>
          <cell r="B86" t="str">
            <v>(株)時報堂  ﾜ-ﾙﾄﾞﾀｲﾑ店</v>
          </cell>
          <cell r="C86">
            <v>0</v>
          </cell>
          <cell r="D86" t="str">
            <v>892-0827</v>
          </cell>
          <cell r="E86" t="str">
            <v>鹿児島市中町5-19いづろﾄﾞ-ﾑ前</v>
          </cell>
        </row>
        <row r="87">
          <cell r="A87">
            <v>79</v>
          </cell>
          <cell r="B87" t="str">
            <v>(株)時報堂 天文館本店</v>
          </cell>
          <cell r="C87" t="str">
            <v>担当 渡口様</v>
          </cell>
          <cell r="D87" t="str">
            <v>892-0842</v>
          </cell>
          <cell r="E87" t="str">
            <v>鹿児島市東千石町15-21天文館はいから道り入口</v>
          </cell>
        </row>
        <row r="88">
          <cell r="A88">
            <v>80</v>
          </cell>
          <cell r="B88" t="str">
            <v>(株)秀栄社</v>
          </cell>
          <cell r="C88">
            <v>0</v>
          </cell>
          <cell r="D88" t="str">
            <v>542-0081</v>
          </cell>
          <cell r="E88" t="str">
            <v>大阪市中央区南船場4-13-1山仁ﾋﾞﾙ6F</v>
          </cell>
        </row>
        <row r="89">
          <cell r="A89">
            <v>81</v>
          </cell>
          <cell r="B89" t="str">
            <v>(株)信濃屋  元町店</v>
          </cell>
          <cell r="C89">
            <v>0</v>
          </cell>
          <cell r="D89" t="str">
            <v>231-0861</v>
          </cell>
          <cell r="E89" t="str">
            <v>横浜市中区元町3-13</v>
          </cell>
        </row>
        <row r="90">
          <cell r="A90">
            <v>82</v>
          </cell>
          <cell r="B90" t="str">
            <v>(株)新静岡ｾﾝﾀ-4F 171</v>
          </cell>
          <cell r="C90" t="str">
            <v>住福忠義様</v>
          </cell>
          <cell r="D90" t="str">
            <v>420-0839</v>
          </cell>
          <cell r="E90" t="str">
            <v>静岡市鷹匠1-1-1</v>
          </cell>
        </row>
        <row r="91">
          <cell r="A91">
            <v>83</v>
          </cell>
          <cell r="B91" t="str">
            <v>(株)真生</v>
          </cell>
          <cell r="C91" t="str">
            <v>請求書       阿部様</v>
          </cell>
          <cell r="D91" t="str">
            <v>543-0037</v>
          </cell>
          <cell r="E91" t="str">
            <v>大阪市天王寺区上之宮町1-24</v>
          </cell>
        </row>
        <row r="92">
          <cell r="A92">
            <v>84</v>
          </cell>
          <cell r="B92" t="str">
            <v>(有)ｼｺﾝｽﾞ ｲﾀﾘｱ-ﾅ</v>
          </cell>
          <cell r="C92" t="str">
            <v>代表取締役佐藤清信様</v>
          </cell>
          <cell r="D92" t="str">
            <v>108-0014</v>
          </cell>
          <cell r="E92" t="str">
            <v>港区芝4-18-4興武ﾋﾞﾙ2F</v>
          </cell>
        </row>
        <row r="93">
          <cell r="A93">
            <v>85</v>
          </cell>
          <cell r="B93" t="str">
            <v>(有)ｼﾞｭﾉﾝ</v>
          </cell>
          <cell r="C93">
            <v>0</v>
          </cell>
          <cell r="D93" t="str">
            <v>111-0053</v>
          </cell>
          <cell r="E93" t="str">
            <v>台東区浅草橋1-12-3USﾋﾞﾙ</v>
          </cell>
        </row>
        <row r="94">
          <cell r="A94">
            <v>86</v>
          </cell>
          <cell r="B94" t="str">
            <v>(有)順生洋行</v>
          </cell>
          <cell r="C94">
            <v>0</v>
          </cell>
          <cell r="D94" t="str">
            <v>110-0015</v>
          </cell>
          <cell r="E94" t="str">
            <v>台東区東上野1-13-4</v>
          </cell>
        </row>
        <row r="95">
          <cell r="A95">
            <v>87</v>
          </cell>
          <cell r="B95" t="str">
            <v>J&amp;S</v>
          </cell>
          <cell r="C95">
            <v>0</v>
          </cell>
          <cell r="D95" t="str">
            <v>180-0001</v>
          </cell>
          <cell r="E95" t="str">
            <v>武蔵野市吉祥寺北町1-5-10ﾌﾞﾗｲﾄ吉祥寺F</v>
          </cell>
        </row>
        <row r="96">
          <cell r="A96">
            <v>88</v>
          </cell>
          <cell r="B96" t="str">
            <v>JOY</v>
          </cell>
          <cell r="C96" t="str">
            <v>Shop</v>
          </cell>
          <cell r="D96" t="str">
            <v>550-0013</v>
          </cell>
          <cell r="E96" t="str">
            <v>大阪市西区新町2-12-9</v>
          </cell>
        </row>
        <row r="97">
          <cell r="A97">
            <v>89</v>
          </cell>
          <cell r="B97" t="str">
            <v>ｼﾞｵ(株)</v>
          </cell>
          <cell r="C97">
            <v>0</v>
          </cell>
          <cell r="D97" t="str">
            <v>112-0011</v>
          </cell>
          <cell r="E97" t="str">
            <v>文京区千石4-39-17日住金十石ﾋﾞﾙ</v>
          </cell>
        </row>
        <row r="98">
          <cell r="A98">
            <v>90</v>
          </cell>
          <cell r="B98" t="str">
            <v>ｼﾞｵ(株)</v>
          </cell>
          <cell r="C98" t="str">
            <v>倉庫</v>
          </cell>
          <cell r="D98" t="str">
            <v>153-0061</v>
          </cell>
          <cell r="E98" t="str">
            <v>佐川物流ｻ-ﾋﾞｽ(株)社内ﾏﾅｼｮｯﾌﾟ本部東京物流ｾﾝﾀ-</v>
          </cell>
        </row>
        <row r="99">
          <cell r="A99">
            <v>91</v>
          </cell>
          <cell r="B99" t="str">
            <v>ｼｶﾞﾛ</v>
          </cell>
          <cell r="C99" t="str">
            <v>生花店</v>
          </cell>
          <cell r="D99" t="str">
            <v>163-0290</v>
          </cell>
          <cell r="E99" t="str">
            <v>新宿区西新宿2-6-1新宿住友ﾋﾞﾙ内私書函509</v>
          </cell>
        </row>
        <row r="100">
          <cell r="A100">
            <v>92</v>
          </cell>
          <cell r="B100" t="str">
            <v>ｼﾌﾚﾃﾞｨ</v>
          </cell>
          <cell r="C100" t="str">
            <v>担当寺田様</v>
          </cell>
          <cell r="D100" t="str">
            <v>810-0021</v>
          </cell>
          <cell r="E100" t="str">
            <v>福岡市中央区今泉2-5-25</v>
          </cell>
        </row>
        <row r="101">
          <cell r="A101">
            <v>93</v>
          </cell>
          <cell r="B101" t="str">
            <v>ｼﾌﾚﾃﾞｨ</v>
          </cell>
          <cell r="C101" t="str">
            <v>Shop  ﾏﾘﾅ天神店</v>
          </cell>
          <cell r="D101" t="str">
            <v>169-0074</v>
          </cell>
          <cell r="E101" t="str">
            <v>新宿区北新宿1-8-1中島ﾋﾞﾙ</v>
          </cell>
        </row>
        <row r="102">
          <cell r="A102">
            <v>94</v>
          </cell>
          <cell r="B102" t="str">
            <v>ｼﾞｭｴﾘ-ｻﾝﾜ</v>
          </cell>
          <cell r="C102">
            <v>0</v>
          </cell>
          <cell r="D102" t="str">
            <v>169-0072</v>
          </cell>
          <cell r="E102" t="str">
            <v>新宿区大久保1-8-1第6ｽｶｲﾋﾞﾙ101</v>
          </cell>
        </row>
        <row r="103">
          <cell r="A103">
            <v>95</v>
          </cell>
          <cell r="B103" t="str">
            <v>(株）ｼﾝｴｲ商事  小売部</v>
          </cell>
          <cell r="C103" t="str">
            <v>代表 市田裕久様</v>
          </cell>
          <cell r="D103" t="str">
            <v>542-0066</v>
          </cell>
          <cell r="E103" t="str">
            <v>大阪市中央区瓦屋町3-6-15</v>
          </cell>
        </row>
        <row r="104">
          <cell r="A104">
            <v>96</v>
          </cell>
          <cell r="B104" t="str">
            <v>新日本流通開発(株)</v>
          </cell>
          <cell r="C104" t="str">
            <v>ﾌﾟﾗｲｽｼﾞｬｯｸ</v>
          </cell>
          <cell r="D104" t="str">
            <v>475-0037</v>
          </cell>
          <cell r="E104" t="str">
            <v>愛知県半田市中午町65</v>
          </cell>
        </row>
        <row r="105">
          <cell r="A105">
            <v>97</v>
          </cell>
          <cell r="B105" t="str">
            <v>清水(株)東京店</v>
          </cell>
          <cell r="C105">
            <v>0</v>
          </cell>
          <cell r="D105" t="str">
            <v>106-0031</v>
          </cell>
          <cell r="E105" t="str">
            <v>港区西麻布4-4-16</v>
          </cell>
        </row>
        <row r="106">
          <cell r="A106">
            <v>98</v>
          </cell>
          <cell r="B106" t="str">
            <v>生水</v>
          </cell>
          <cell r="C106">
            <v>0</v>
          </cell>
          <cell r="D106" t="str">
            <v>231-0023</v>
          </cell>
          <cell r="E106" t="str">
            <v>台東区上野6-4-2</v>
          </cell>
        </row>
        <row r="107">
          <cell r="A107">
            <v>99</v>
          </cell>
          <cell r="B107" t="str">
            <v>進栄物産(株)</v>
          </cell>
          <cell r="C107">
            <v>0</v>
          </cell>
          <cell r="D107" t="str">
            <v>180-0004</v>
          </cell>
          <cell r="E107" t="str">
            <v>武蔵野市吉祥寺本町1-8-16F&amp;Fﾋﾞﾙ2F</v>
          </cell>
        </row>
        <row r="108">
          <cell r="A108">
            <v>100</v>
          </cell>
          <cell r="B108" t="str">
            <v>信濃屋 馬車道店</v>
          </cell>
          <cell r="C108" t="str">
            <v>能登 弘子</v>
          </cell>
          <cell r="D108" t="str">
            <v>231-0011</v>
          </cell>
          <cell r="E108" t="str">
            <v>横浜市中区太田町4-50</v>
          </cell>
        </row>
        <row r="109">
          <cell r="A109">
            <v>101</v>
          </cell>
          <cell r="B109" t="str">
            <v>ｼﾞｭﾘｴｯﾄ</v>
          </cell>
          <cell r="C109">
            <v>0</v>
          </cell>
          <cell r="D109" t="str">
            <v>152-0035</v>
          </cell>
          <cell r="E109" t="str">
            <v>目黒区自由が丘1-24-8ﾐﾆﾄﾞｰﾑ自由が丘1F</v>
          </cell>
        </row>
        <row r="110">
          <cell r="A110">
            <v>102</v>
          </cell>
          <cell r="B110" t="str">
            <v>株式会社 昇和  代表取締役 佐藤 昇</v>
          </cell>
          <cell r="C110">
            <v>0</v>
          </cell>
          <cell r="D110" t="str">
            <v>536－0005</v>
          </cell>
          <cell r="E110" t="str">
            <v>大阪府大阪市城東区中央１丁目１２－１７</v>
          </cell>
        </row>
        <row r="111">
          <cell r="A111">
            <v>103</v>
          </cell>
          <cell r="B111" t="str">
            <v>ﾉﾌﾞﾚｽ</v>
          </cell>
          <cell r="C111">
            <v>0</v>
          </cell>
          <cell r="D111" t="str">
            <v>466-0834</v>
          </cell>
          <cell r="E111" t="str">
            <v>名古屋市昭和区広路町南山61-4</v>
          </cell>
        </row>
        <row r="112">
          <cell r="A112">
            <v>104</v>
          </cell>
          <cell r="B112" t="str">
            <v>customer</v>
          </cell>
          <cell r="C112">
            <v>0</v>
          </cell>
          <cell r="D112" t="str">
            <v>postal code</v>
          </cell>
          <cell r="E112" t="str">
            <v>address</v>
          </cell>
        </row>
        <row r="113">
          <cell r="A113">
            <v>105</v>
          </cell>
          <cell r="B113" t="str">
            <v>(株)ﾌｫｰﾗﾑ</v>
          </cell>
          <cell r="C113">
            <v>0</v>
          </cell>
          <cell r="D113" t="str">
            <v>150-0001</v>
          </cell>
          <cell r="E113" t="str">
            <v>渋谷区神宮前3-6-4</v>
          </cell>
        </row>
        <row r="114">
          <cell r="A114">
            <v>106</v>
          </cell>
          <cell r="B114" t="str">
            <v>(株)ﾌｼﾞｴｰ</v>
          </cell>
          <cell r="C114" t="str">
            <v>本社</v>
          </cell>
          <cell r="D114" t="str">
            <v>220-0045</v>
          </cell>
          <cell r="E114" t="str">
            <v>横浜市西区伊勢町1-71</v>
          </cell>
        </row>
        <row r="115">
          <cell r="A115">
            <v>107</v>
          </cell>
          <cell r="B115" t="str">
            <v>(株)ﾌｼﾞｴｰ</v>
          </cell>
          <cell r="C115" t="str">
            <v>Shop天王寺</v>
          </cell>
          <cell r="D115" t="str">
            <v>240-0005</v>
          </cell>
          <cell r="E115" t="str">
            <v>横浜市保土ヶ谷区神戸町3-7</v>
          </cell>
        </row>
        <row r="116">
          <cell r="A116">
            <v>108</v>
          </cell>
          <cell r="B116" t="str">
            <v>(株)ﾌﾟﾘﾓ</v>
          </cell>
          <cell r="C116">
            <v>0</v>
          </cell>
          <cell r="D116" t="str">
            <v>141-0022</v>
          </cell>
          <cell r="E116" t="str">
            <v>品川区東五反田5-10-18第一岩田ﾋﾞﾙ6F</v>
          </cell>
        </row>
        <row r="117">
          <cell r="A117">
            <v>109</v>
          </cell>
          <cell r="B117" t="str">
            <v>(株)古荘</v>
          </cell>
          <cell r="C117" t="str">
            <v>本店</v>
          </cell>
          <cell r="D117" t="str">
            <v>860-0015</v>
          </cell>
          <cell r="E117" t="str">
            <v>熊本中央郵便局私書箱第一号</v>
          </cell>
        </row>
        <row r="118">
          <cell r="A118">
            <v>110</v>
          </cell>
          <cell r="B118" t="str">
            <v>（有）ﾒﾘｰﾌﾟﾗﾈｯﾄ本社</v>
          </cell>
          <cell r="C118">
            <v>0</v>
          </cell>
          <cell r="D118" t="str">
            <v>107-0062</v>
          </cell>
          <cell r="E118" t="str">
            <v xml:space="preserve">    熊本市古川町13</v>
          </cell>
        </row>
        <row r="119">
          <cell r="A119">
            <v>111</v>
          </cell>
          <cell r="B119" t="str">
            <v>(有)ﾌｧｰﾌﾞﾙ</v>
          </cell>
          <cell r="C119" t="str">
            <v>名鉄ｻﾛﾝ</v>
          </cell>
          <cell r="D119" t="str">
            <v>141-0031</v>
          </cell>
          <cell r="E119" t="str">
            <v>品川区西五反田7-22-17TOCﾋﾞﾙ4F42-1号</v>
          </cell>
        </row>
        <row r="120">
          <cell r="A120">
            <v>112</v>
          </cell>
          <cell r="B120" t="str">
            <v>(有)ﾌｨｵｰﾚ</v>
          </cell>
          <cell r="C120" t="str">
            <v>商品出荷先及び請求書伝票FAX先</v>
          </cell>
          <cell r="D120" t="str">
            <v>542-0083</v>
          </cell>
          <cell r="E120" t="str">
            <v>大阪市中央区東心斎橋1-4-11</v>
          </cell>
        </row>
        <row r="121">
          <cell r="A121">
            <v>113</v>
          </cell>
          <cell r="B121" t="str">
            <v>(有)ﾌｨｵｰﾚ</v>
          </cell>
          <cell r="C121" t="str">
            <v>事務所</v>
          </cell>
          <cell r="D121" t="str">
            <v>110-0005</v>
          </cell>
          <cell r="E121" t="str">
            <v xml:space="preserve">   大和ﾋﾞﾙ8号館308号</v>
          </cell>
        </row>
        <row r="122">
          <cell r="A122">
            <v>114</v>
          </cell>
          <cell r="B122" t="str">
            <v>(有)ﾌﾞﾃｨｯｸ磨璃</v>
          </cell>
          <cell r="C122">
            <v>0</v>
          </cell>
          <cell r="D122" t="str">
            <v>271-0091</v>
          </cell>
          <cell r="E122" t="str">
            <v>松戸市本町19-2河内ﾋﾞﾙ2F</v>
          </cell>
        </row>
        <row r="123">
          <cell r="A123">
            <v>115</v>
          </cell>
          <cell r="B123" t="str">
            <v>(有)ﾌﾟﾗｲｽﾏｽﾀｰﾎﾞｱ</v>
          </cell>
          <cell r="C123" t="str">
            <v>小渕様</v>
          </cell>
          <cell r="D123" t="str">
            <v>171-0022</v>
          </cell>
          <cell r="E123" t="str">
            <v>豊島区南池袋1-22-1</v>
          </cell>
        </row>
        <row r="124">
          <cell r="A124">
            <v>116</v>
          </cell>
          <cell r="B124" t="str">
            <v>customer</v>
          </cell>
          <cell r="C124" t="str">
            <v>本社</v>
          </cell>
          <cell r="D124" t="str">
            <v>postal code</v>
          </cell>
          <cell r="E124" t="str">
            <v>address</v>
          </cell>
        </row>
        <row r="125">
          <cell r="A125">
            <v>117</v>
          </cell>
          <cell r="B125" t="str">
            <v>(株)ｽｷｬﾝﾃﾞｨｱ</v>
          </cell>
          <cell r="C125">
            <v>0</v>
          </cell>
          <cell r="D125" t="str">
            <v>150-0045</v>
          </cell>
          <cell r="E125" t="str">
            <v>渋谷区神泉町10-10神泉ﾋﾞﾙ3F</v>
          </cell>
        </row>
        <row r="126">
          <cell r="A126">
            <v>118</v>
          </cell>
          <cell r="B126" t="str">
            <v>(株)ｽｽﾞｷﾏﾘ-ﾝ</v>
          </cell>
          <cell r="C126">
            <v>0</v>
          </cell>
          <cell r="D126" t="str">
            <v>143-0014</v>
          </cell>
          <cell r="E126" t="str">
            <v>大田区大森中2-1-1</v>
          </cell>
        </row>
        <row r="127">
          <cell r="A127">
            <v>119</v>
          </cell>
          <cell r="B127" t="str">
            <v>ふじおか</v>
          </cell>
          <cell r="C127" t="str">
            <v>Shop:LOW&amp;LOW</v>
          </cell>
          <cell r="D127" t="str">
            <v>413-0011</v>
          </cell>
          <cell r="E127" t="str">
            <v>熱海市田原本町9-1第一ﾋﾞﾙ2F</v>
          </cell>
        </row>
        <row r="128">
          <cell r="A128">
            <v>120</v>
          </cell>
          <cell r="B128" t="str">
            <v>(株)ｽﾅｶﾞ</v>
          </cell>
          <cell r="C128">
            <v>0</v>
          </cell>
          <cell r="D128" t="str">
            <v>367-0244</v>
          </cell>
          <cell r="E128" t="str">
            <v>埼玉県児玉郡神川町八日市564-4</v>
          </cell>
        </row>
        <row r="129">
          <cell r="A129">
            <v>121</v>
          </cell>
          <cell r="B129" t="str">
            <v>(株)鈴仙</v>
          </cell>
          <cell r="C129">
            <v>0</v>
          </cell>
          <cell r="D129" t="str">
            <v>103-0004</v>
          </cell>
          <cell r="E129" t="str">
            <v>中央区東日本橋2-6-11東日本橋池上ﾋﾞﾙ5F</v>
          </cell>
        </row>
        <row r="130">
          <cell r="A130">
            <v>122</v>
          </cell>
          <cell r="B130" t="str">
            <v>(有)ｽﾀ-ﾗｲﾄｼﾞｪﾑ</v>
          </cell>
          <cell r="C130">
            <v>0</v>
          </cell>
          <cell r="D130" t="str">
            <v>114-0015</v>
          </cell>
          <cell r="E130" t="str">
            <v>北区中里1-6-5</v>
          </cell>
        </row>
        <row r="131">
          <cell r="A131">
            <v>123</v>
          </cell>
          <cell r="B131" t="str">
            <v>(有)ｽﾀｲﾙｼﾞｬﾊﾟﾝ</v>
          </cell>
          <cell r="C131" t="str">
            <v>(豊島)</v>
          </cell>
          <cell r="D131" t="str">
            <v>188-0014</v>
          </cell>
          <cell r="E131" t="str">
            <v>田無市芝久保町4-23-25ｴﾐｺ-ﾎﾟ101</v>
          </cell>
        </row>
        <row r="132">
          <cell r="A132">
            <v>124</v>
          </cell>
          <cell r="B132" t="str">
            <v>ｽﾃﾗ(株)本社</v>
          </cell>
          <cell r="C132" t="str">
            <v>店  まいん</v>
          </cell>
          <cell r="D132" t="str">
            <v>272-0133</v>
          </cell>
          <cell r="E132" t="str">
            <v>市川市行徳駅前1-22-12ﾊﾟﾋﾟﾔﾝﾋﾞﾙﾋﾞﾙ内</v>
          </cell>
        </row>
        <row r="133">
          <cell r="A133">
            <v>125</v>
          </cell>
          <cell r="B133" t="str">
            <v>ｽﾃﾗ(株)商品ｾﾝﾀ-</v>
          </cell>
          <cell r="C133">
            <v>0</v>
          </cell>
          <cell r="D133" t="str">
            <v>341-0004</v>
          </cell>
          <cell r="E133" t="str">
            <v>三郷市上彦名534-1ｱﾜ-ｽﾞ内</v>
          </cell>
        </row>
        <row r="134">
          <cell r="A134">
            <v>126</v>
          </cell>
          <cell r="B134" t="str">
            <v>ｽﾄｯｷｽﾀ</v>
          </cell>
          <cell r="C134">
            <v>0</v>
          </cell>
          <cell r="D134" t="str">
            <v>060-0062</v>
          </cell>
          <cell r="E134" t="str">
            <v>札幌市中央区南２条西3ﾊﾟﾚ-ﾄﾞﾋﾞﾙ1F</v>
          </cell>
        </row>
        <row r="135">
          <cell r="A135">
            <v>127</v>
          </cell>
          <cell r="B135" t="str">
            <v>杉山(ゆう子)</v>
          </cell>
          <cell r="C135">
            <v>0</v>
          </cell>
          <cell r="D135" t="str">
            <v>110-0005</v>
          </cell>
          <cell r="E135" t="str">
            <v>台東区上野4-7-8ｱﾒ横ｾﾝﾀｰﾋﾞﾙ2F</v>
          </cell>
        </row>
        <row r="136">
          <cell r="A136">
            <v>128</v>
          </cell>
          <cell r="B136" t="str">
            <v>鈴木商店</v>
          </cell>
          <cell r="C136" t="str">
            <v>(新日本流通と同じ)</v>
          </cell>
          <cell r="D136" t="str">
            <v>110-0005</v>
          </cell>
          <cell r="E136" t="str">
            <v>台東区上野4-2-5</v>
          </cell>
        </row>
        <row r="137">
          <cell r="A137">
            <v>129</v>
          </cell>
          <cell r="B137" t="str">
            <v>（株）モリタｲｰｽﾄﾌﾟﾗｻﾞ店</v>
          </cell>
          <cell r="C137">
            <v>0</v>
          </cell>
          <cell r="D137" t="str">
            <v>381-0014</v>
          </cell>
          <cell r="E137" t="str">
            <v>長野市北尾張部117ﾛﾝ都ｲｰｽﾄﾌﾟﾗｻﾞ1F</v>
          </cell>
        </row>
        <row r="138">
          <cell r="A138">
            <v>130</v>
          </cell>
          <cell r="B138" t="str">
            <v>ﾌﾞﾗﾝﾄﾞｸﾗﾌﾞ</v>
          </cell>
          <cell r="C138">
            <v>0</v>
          </cell>
          <cell r="D138" t="str">
            <v>020-0022</v>
          </cell>
          <cell r="E138" t="str">
            <v>盛岡市大通り2-2-15</v>
          </cell>
        </row>
        <row r="139">
          <cell r="A139">
            <v>131</v>
          </cell>
          <cell r="B139" t="str">
            <v xml:space="preserve">ﾌﾞﾙｰﾐﾝｸﾞ中西(株) </v>
          </cell>
          <cell r="C139" t="str">
            <v>今市様</v>
          </cell>
          <cell r="D139" t="str">
            <v>103-0013</v>
          </cell>
          <cell r="E139" t="str">
            <v>中央区日本橋人形町3-5-1</v>
          </cell>
        </row>
        <row r="140">
          <cell r="A140">
            <v>132</v>
          </cell>
          <cell r="B140" t="str">
            <v>ﾌﾟﾚｰｺﾞ</v>
          </cell>
          <cell r="C140">
            <v>0</v>
          </cell>
          <cell r="D140" t="str">
            <v>179-0074</v>
          </cell>
          <cell r="E140" t="str">
            <v>練馬区春日町6-6-39ﾏｽﾀﾞ第一ﾋﾞﾙ207</v>
          </cell>
        </row>
        <row r="141">
          <cell r="A141">
            <v>133</v>
          </cell>
          <cell r="B141" t="str">
            <v>（株）ﾌﾟﾗｽﾋﾞｰ</v>
          </cell>
          <cell r="C141">
            <v>0</v>
          </cell>
          <cell r="D141" t="str">
            <v>540-0005</v>
          </cell>
          <cell r="E141" t="str">
            <v>大阪市中央区上町1-14-13TAPSﾋﾞﾙ2F</v>
          </cell>
        </row>
        <row r="142">
          <cell r="A142">
            <v>134</v>
          </cell>
          <cell r="B142" t="str">
            <v>(株)ﾌﾞﾙｰｽｴｲｼﾞ</v>
          </cell>
          <cell r="C142">
            <v>0</v>
          </cell>
          <cell r="D142" t="str">
            <v>153-0065</v>
          </cell>
          <cell r="E142" t="str">
            <v>東京都目黒区中町2-50-13 THE PEAK</v>
          </cell>
        </row>
        <row r="143">
          <cell r="A143">
            <v>135</v>
          </cell>
          <cell r="B143" t="str">
            <v>ﾌﾞﾃｨｯｸﾁｬｵ</v>
          </cell>
          <cell r="C143">
            <v>0</v>
          </cell>
          <cell r="D143">
            <v>0</v>
          </cell>
          <cell r="E143" t="str">
            <v>東京都港区新橋5-1-3新正堂第一ﾋﾞﾙ1F</v>
          </cell>
        </row>
        <row r="144">
          <cell r="A144">
            <v>136</v>
          </cell>
          <cell r="B144" t="str">
            <v>（株）フロムワールド</v>
          </cell>
          <cell r="C144">
            <v>0</v>
          </cell>
          <cell r="D144" t="str">
            <v>110-0015</v>
          </cell>
          <cell r="E144" t="str">
            <v>東京都台東区東上野2-23-8第二群山ビル2F</v>
          </cell>
        </row>
        <row r="145">
          <cell r="A145">
            <v>137</v>
          </cell>
          <cell r="B145" t="str">
            <v>FLAG.CO.LTD</v>
          </cell>
          <cell r="C145">
            <v>0</v>
          </cell>
          <cell r="D145" t="str">
            <v>413-0231</v>
          </cell>
          <cell r="E145" t="str">
            <v>静岡県伊東市富戸844-17</v>
          </cell>
        </row>
        <row r="146">
          <cell r="A146">
            <v>138</v>
          </cell>
          <cell r="B146" t="str">
            <v>プリモクラッセ</v>
          </cell>
          <cell r="C146">
            <v>0</v>
          </cell>
          <cell r="D146" t="str">
            <v>152-0035</v>
          </cell>
          <cell r="E146" t="str">
            <v>目黒区自由が丘１－２５－９ 自由が丘ﾃﾗｽB1</v>
          </cell>
        </row>
        <row r="147">
          <cell r="A147">
            <v>139</v>
          </cell>
          <cell r="B147" t="str">
            <v>(有)プラスワン</v>
          </cell>
          <cell r="C147" t="str">
            <v>(事務所:書類送り先)</v>
          </cell>
          <cell r="D147" t="str">
            <v>194-0043</v>
          </cell>
          <cell r="E147" t="str">
            <v>東京都町田市成瀬台2-19-7</v>
          </cell>
        </row>
        <row r="148">
          <cell r="A148">
            <v>140</v>
          </cell>
          <cell r="B148" t="str">
            <v>(有)プラスワン</v>
          </cell>
          <cell r="C148" t="str">
            <v>SHOP村松様</v>
          </cell>
          <cell r="D148" t="str">
            <v>231-0861</v>
          </cell>
          <cell r="E148" t="str">
            <v>川崎市麻生区上麻生1-1-1新百合ヶ丘OPA2F</v>
          </cell>
        </row>
        <row r="149">
          <cell r="A149">
            <v>141</v>
          </cell>
          <cell r="B149" t="str">
            <v>福建商事株式会社</v>
          </cell>
          <cell r="C149" t="str">
            <v>丸秀食品</v>
          </cell>
          <cell r="D149" t="str">
            <v>580-0021</v>
          </cell>
          <cell r="E149" t="str">
            <v>神戸市中央区海岸通3-1-1</v>
          </cell>
        </row>
        <row r="150">
          <cell r="A150">
            <v>142</v>
          </cell>
          <cell r="B150" t="str">
            <v>フォルツｱ</v>
          </cell>
          <cell r="C150">
            <v>0</v>
          </cell>
          <cell r="D150" t="str">
            <v>１６０－００２２</v>
          </cell>
          <cell r="E150" t="str">
            <v>新宿区新宿３－１－１７ 山本ビル３F</v>
          </cell>
        </row>
        <row r="151">
          <cell r="A151">
            <v>143</v>
          </cell>
          <cell r="B151" t="str">
            <v>守屋商店</v>
          </cell>
          <cell r="C151" t="str">
            <v>担当 松村様</v>
          </cell>
          <cell r="D151" t="str">
            <v>460-0002</v>
          </cell>
          <cell r="E151" t="str">
            <v>名古屋市中区丸の内2-3-25</v>
          </cell>
        </row>
        <row r="152">
          <cell r="A152">
            <v>144</v>
          </cell>
          <cell r="B152" t="str">
            <v>ﾓﾝﾌﾟﾃｨ K</v>
          </cell>
          <cell r="C152">
            <v>0</v>
          </cell>
          <cell r="D152" t="str">
            <v>113-0033</v>
          </cell>
          <cell r="E152" t="str">
            <v>文京区本郷3-2-5丸和ﾋﾞﾙ501</v>
          </cell>
        </row>
        <row r="153">
          <cell r="A153">
            <v>145</v>
          </cell>
          <cell r="B153" t="str">
            <v>customer</v>
          </cell>
          <cell r="C153">
            <v>0</v>
          </cell>
          <cell r="D153" t="str">
            <v>postal code</v>
          </cell>
          <cell r="E153" t="str">
            <v>address</v>
          </cell>
        </row>
        <row r="154">
          <cell r="A154">
            <v>146</v>
          </cell>
          <cell r="B154" t="str">
            <v>(株)ｾﾞﾝﾓ-ﾙ 渋谷店</v>
          </cell>
          <cell r="C154">
            <v>0</v>
          </cell>
          <cell r="D154" t="str">
            <v>150-0042</v>
          </cell>
          <cell r="E154" t="str">
            <v>渋谷区宇田川町29-4 3F</v>
          </cell>
        </row>
        <row r="155">
          <cell r="A155">
            <v>147</v>
          </cell>
          <cell r="B155" t="str">
            <v>(株)ｾﾞﾝﾓ-ﾙ 下北沢店</v>
          </cell>
          <cell r="C155" t="str">
            <v>営業開発部                        梅原様</v>
          </cell>
          <cell r="D155" t="str">
            <v>155-0031</v>
          </cell>
          <cell r="E155" t="str">
            <v>世田谷区北沢2-31-10</v>
          </cell>
        </row>
        <row r="156">
          <cell r="A156">
            <v>148</v>
          </cell>
          <cell r="B156" t="str">
            <v>ｾｲｺ-ｱｲﾃｯｸ</v>
          </cell>
          <cell r="C156">
            <v>0</v>
          </cell>
          <cell r="D156" t="str">
            <v>261-0023</v>
          </cell>
          <cell r="E156" t="str">
            <v>千葉県千葉市美浜区中瀬１丁目8番地SII幕張ﾋﾞﾙ5階</v>
          </cell>
        </row>
        <row r="157">
          <cell r="A157">
            <v>149</v>
          </cell>
          <cell r="B157" t="str">
            <v>ｾﾝﾄﾗﾙ交易</v>
          </cell>
          <cell r="C157" t="str">
            <v>*請求書FAX先          店長 安良岡様</v>
          </cell>
          <cell r="D157" t="str">
            <v>111-0055</v>
          </cell>
          <cell r="E157" t="str">
            <v>台東区三筋1-1-14NKﾋﾞﾙ401号</v>
          </cell>
        </row>
        <row r="158">
          <cell r="A158">
            <v>150</v>
          </cell>
          <cell r="B158" t="str">
            <v>ｾﾞﾈﾗﾙﾌｧﾐﾘ-ｽﾞ(株)</v>
          </cell>
          <cell r="C158" t="str">
            <v>*伝票郵送先</v>
          </cell>
          <cell r="D158" t="str">
            <v>105-0004</v>
          </cell>
          <cell r="E158" t="str">
            <v>港区新橋6-4-3</v>
          </cell>
        </row>
        <row r="159">
          <cell r="A159">
            <v>151</v>
          </cell>
          <cell r="B159" t="str">
            <v>ｾﾞﾝﾓ-ﾙ(株) 原宿店</v>
          </cell>
          <cell r="C159">
            <v>0</v>
          </cell>
          <cell r="D159" t="str">
            <v>150-0042</v>
          </cell>
          <cell r="E159" t="str">
            <v>渋谷区神宮前4-32-13</v>
          </cell>
        </row>
        <row r="160">
          <cell r="A160">
            <v>152</v>
          </cell>
          <cell r="B160" t="str">
            <v>ｾﾞﾝﾓ-ﾙ(株) 経理本部</v>
          </cell>
          <cell r="C160">
            <v>0</v>
          </cell>
          <cell r="D160" t="str">
            <v>103-0002</v>
          </cell>
          <cell r="E160" t="str">
            <v>中央区日本橋馬喰町1-6-10</v>
          </cell>
        </row>
        <row r="161">
          <cell r="A161">
            <v>153</v>
          </cell>
          <cell r="B161" t="str">
            <v>ｾﾞﾝﾓ-ﾙ(株) Shop</v>
          </cell>
          <cell r="C161">
            <v>0</v>
          </cell>
          <cell r="D161" t="str">
            <v>150-0001</v>
          </cell>
          <cell r="E161" t="str">
            <v>渋谷区神宮前6-23-2</v>
          </cell>
        </row>
        <row r="162">
          <cell r="A162">
            <v>154</v>
          </cell>
          <cell r="B162" t="str">
            <v>成美堂印刷</v>
          </cell>
          <cell r="C162" t="str">
            <v>専務田原様</v>
          </cell>
          <cell r="D162" t="str">
            <v>766-0200</v>
          </cell>
          <cell r="E162" t="str">
            <v xml:space="preserve">    ﾅｶﾞｼﾏﾔPARABO神宮前4F      </v>
          </cell>
        </row>
        <row r="163">
          <cell r="A163">
            <v>155</v>
          </cell>
          <cell r="B163" t="str">
            <v>(株)ｾﾝｶ 事業部1課</v>
          </cell>
          <cell r="C163">
            <v>0</v>
          </cell>
          <cell r="D163" t="str">
            <v>563-0034</v>
          </cell>
          <cell r="E163" t="str">
            <v>大阪府池田市空港2-2-5</v>
          </cell>
        </row>
        <row r="164">
          <cell r="A164">
            <v>156</v>
          </cell>
          <cell r="B164" t="str">
            <v>ﾍﾞﾙﾌﾗﾝｽ</v>
          </cell>
          <cell r="C164" t="str">
            <v>和田茂夫</v>
          </cell>
          <cell r="D164" t="str">
            <v>376-0023</v>
          </cell>
          <cell r="E164" t="str">
            <v xml:space="preserve">         空港建設(株)大阪総合ﾋﾞﾙ3F</v>
          </cell>
        </row>
        <row r="165">
          <cell r="A165">
            <v>157</v>
          </cell>
          <cell r="B165" t="str">
            <v>(有)MOUｲﾝﾀ-ﾅｼｮﾅﾙ</v>
          </cell>
          <cell r="C165">
            <v>0</v>
          </cell>
          <cell r="D165" t="str">
            <v>110-0014</v>
          </cell>
          <cell r="E165" t="str">
            <v>台東区北上野1-11-9GSﾊｲﾑ701</v>
          </cell>
        </row>
        <row r="166">
          <cell r="A166">
            <v>158</v>
          </cell>
          <cell r="B166" t="str">
            <v>(有)ｴｲﾌﾞﾙ</v>
          </cell>
          <cell r="C166">
            <v>0</v>
          </cell>
          <cell r="D166" t="str">
            <v>381-2221</v>
          </cell>
          <cell r="E166" t="str">
            <v>長野市川中島御厨1838-1</v>
          </cell>
        </row>
        <row r="167">
          <cell r="A167">
            <v>159</v>
          </cell>
          <cell r="B167" t="str">
            <v>(有)ｴｸﾞｾﾞ</v>
          </cell>
          <cell r="C167">
            <v>0</v>
          </cell>
          <cell r="D167" t="str">
            <v>154-0011</v>
          </cell>
          <cell r="E167" t="str">
            <v>世田谷区上馬4-4-2ｻﾆ-ﾋﾞﾙ4F</v>
          </cell>
        </row>
        <row r="168">
          <cell r="A168">
            <v>160</v>
          </cell>
          <cell r="B168" t="str">
            <v>(有)ｴｸﾞｾﾞ</v>
          </cell>
          <cell r="C168">
            <v>0</v>
          </cell>
          <cell r="D168" t="str">
            <v>108-0074</v>
          </cell>
          <cell r="E168" t="str">
            <v>港区高輪4-10-30品川ﾌﾟﾘﾝｽﾎﾃﾙﾃﾆｽｾﾝﾀ-内</v>
          </cell>
        </row>
        <row r="169">
          <cell r="A169">
            <v>161</v>
          </cell>
          <cell r="B169" t="str">
            <v>(有)ｴｸﾞｾﾞｯｸ企画</v>
          </cell>
          <cell r="C169">
            <v>0</v>
          </cell>
          <cell r="D169" t="str">
            <v>160-0022</v>
          </cell>
          <cell r="E169" t="str">
            <v>新宿区新宿5-11-29幸ﾋﾞﾙ402</v>
          </cell>
        </row>
        <row r="170">
          <cell r="A170">
            <v>162</v>
          </cell>
          <cell r="B170" t="str">
            <v>ENIES･E</v>
          </cell>
          <cell r="C170">
            <v>0</v>
          </cell>
          <cell r="D170">
            <v>0</v>
          </cell>
          <cell r="E170" t="str">
            <v>4 Rue Greffulhe 75008 PARIS</v>
          </cell>
        </row>
        <row r="171">
          <cell r="A171">
            <v>163</v>
          </cell>
          <cell r="B171" t="str">
            <v>(株)ﾄﾏﾄﾎﾞｰｲｱﾊﾞﾝﾃｨ藤野店</v>
          </cell>
          <cell r="C171">
            <v>0</v>
          </cell>
          <cell r="D171" t="str">
            <v>061-2282</v>
          </cell>
          <cell r="E171" t="str">
            <v>札幌市南区藤野2条4丁目62番地ｶｳﾎﾞｰｲ藤野店内</v>
          </cell>
        </row>
        <row r="172">
          <cell r="A172">
            <v>164</v>
          </cell>
          <cell r="B172" t="str">
            <v>MK5</v>
          </cell>
          <cell r="C172">
            <v>0</v>
          </cell>
          <cell r="D172" t="str">
            <v>120-0005</v>
          </cell>
          <cell r="E172" t="str">
            <v>足立区綾瀬6-21-15</v>
          </cell>
        </row>
        <row r="173">
          <cell r="A173">
            <v>165</v>
          </cell>
          <cell r="B173" t="str">
            <v>NTT</v>
          </cell>
          <cell r="C173" t="str">
            <v>辻様</v>
          </cell>
          <cell r="D173" t="str">
            <v>007-0873</v>
          </cell>
          <cell r="E173" t="str">
            <v>札幌市東区伏古13条3丁目21-1ｶｳﾎﾞｰｲ伏古店内</v>
          </cell>
        </row>
        <row r="174">
          <cell r="A174">
            <v>166</v>
          </cell>
          <cell r="B174" t="str">
            <v>customer</v>
          </cell>
          <cell r="C174" t="str">
            <v>小野様</v>
          </cell>
          <cell r="D174" t="str">
            <v>postal code</v>
          </cell>
          <cell r="E174" t="str">
            <v>address</v>
          </cell>
        </row>
        <row r="175">
          <cell r="A175">
            <v>167</v>
          </cell>
          <cell r="B175" t="str">
            <v>創価舎</v>
          </cell>
          <cell r="C175" t="str">
            <v>常務 松井様</v>
          </cell>
          <cell r="D175" t="str">
            <v>165-0034</v>
          </cell>
          <cell r="E175" t="str">
            <v>中野区大和町4-10-18カーサけい303号</v>
          </cell>
        </row>
        <row r="176">
          <cell r="A176">
            <v>168</v>
          </cell>
          <cell r="B176" t="str">
            <v>ｴｽﾎﾟﾜ-ﾙ ｼﾝﾜ(株)</v>
          </cell>
          <cell r="C176">
            <v>0</v>
          </cell>
          <cell r="D176" t="str">
            <v>110-0015</v>
          </cell>
          <cell r="E176" t="str">
            <v>台東区東上野3-21-7福井ﾋﾞﾙ4F</v>
          </cell>
        </row>
        <row r="177">
          <cell r="A177">
            <v>169</v>
          </cell>
          <cell r="B177" t="str">
            <v>ｴｽﾎﾟﾜ-ﾙ ｼﾝﾜ(株)</v>
          </cell>
          <cell r="C177" t="str">
            <v>草加物流ｾﾝﾀ-</v>
          </cell>
          <cell r="D177" t="str">
            <v>340-0006</v>
          </cell>
          <cell r="E177" t="str">
            <v>埼玉県草加市八幡町55番地</v>
          </cell>
        </row>
        <row r="178">
          <cell r="A178">
            <v>170</v>
          </cell>
          <cell r="B178" t="str">
            <v>ｴｯｼﾞｸﾘｴ-ｼｮﾝ</v>
          </cell>
          <cell r="C178">
            <v>0</v>
          </cell>
          <cell r="D178" t="str">
            <v>550-0013</v>
          </cell>
          <cell r="E178" t="str">
            <v>大阪市西区新町1-30-2新町ﾀﾞｲﾔﾊﾟﾚｽ402</v>
          </cell>
        </row>
        <row r="179">
          <cell r="A179">
            <v>171</v>
          </cell>
          <cell r="B179" t="str">
            <v>ｴｯﾁｱｲ商事</v>
          </cell>
          <cell r="C179">
            <v>0</v>
          </cell>
          <cell r="D179" t="str">
            <v>104-0061</v>
          </cell>
          <cell r="E179" t="str">
            <v>中央区銀座8-4-8</v>
          </cell>
        </row>
        <row r="180">
          <cell r="A180">
            <v>172</v>
          </cell>
          <cell r="B180" t="str">
            <v>ｴﾌ ﾏｲｱﾐ商事</v>
          </cell>
          <cell r="C180">
            <v>0</v>
          </cell>
          <cell r="D180" t="str">
            <v>160-0022</v>
          </cell>
          <cell r="E180" t="str">
            <v>新宿区新宿1-9-2日南貿易ﾋﾞﾙ1-3F</v>
          </cell>
        </row>
        <row r="181">
          <cell r="A181">
            <v>173</v>
          </cell>
          <cell r="B181" t="str">
            <v>ｴﾐｽﾌｪﾘ ｼﾞｬﾊﾟﾝ(株)</v>
          </cell>
          <cell r="C181">
            <v>0</v>
          </cell>
          <cell r="D181" t="str">
            <v>106-0032</v>
          </cell>
          <cell r="E181" t="str">
            <v>港区六本木7-7-8ﾌﾗｯﾄｼﾝﾒｲ301</v>
          </cell>
        </row>
        <row r="182">
          <cell r="A182">
            <v>174</v>
          </cell>
          <cell r="B182" t="str">
            <v>ｴﾙ</v>
          </cell>
          <cell r="C182">
            <v>0</v>
          </cell>
          <cell r="D182" t="str">
            <v>110-0005</v>
          </cell>
          <cell r="E182" t="str">
            <v>台東区東上野4-7-2</v>
          </cell>
        </row>
        <row r="183">
          <cell r="A183">
            <v>175</v>
          </cell>
          <cell r="B183" t="str">
            <v>ｴﾙﾌｧｽﾕﾆｺ</v>
          </cell>
          <cell r="C183">
            <v>0</v>
          </cell>
          <cell r="D183">
            <v>0</v>
          </cell>
          <cell r="E183">
            <v>0</v>
          </cell>
        </row>
        <row r="184">
          <cell r="A184">
            <v>176</v>
          </cell>
          <cell r="B184" t="str">
            <v>ｴﾙﾓﾜ</v>
          </cell>
          <cell r="C184">
            <v>0</v>
          </cell>
          <cell r="D184" t="str">
            <v>160-0021</v>
          </cell>
          <cell r="E184" t="str">
            <v>新宿区歌舞伎町2-10-6ﾋﾟｱ新宿ﾋﾞﾙ1F</v>
          </cell>
        </row>
        <row r="185">
          <cell r="A185">
            <v>177</v>
          </cell>
          <cell r="B185" t="str">
            <v>栄和広告(株)</v>
          </cell>
          <cell r="C185">
            <v>0</v>
          </cell>
          <cell r="D185" t="str">
            <v>101-0054</v>
          </cell>
          <cell r="E185" t="str">
            <v>千代田区神田錦町1-4ゆたかﾋﾞﾙ3F</v>
          </cell>
        </row>
        <row r="186">
          <cell r="A186">
            <v>178</v>
          </cell>
          <cell r="B186" t="str">
            <v xml:space="preserve">L.D.C,産業   </v>
          </cell>
          <cell r="C186" t="str">
            <v>山崎様</v>
          </cell>
          <cell r="D186" t="str">
            <v>531-0074</v>
          </cell>
          <cell r="E186" t="str">
            <v>大阪市北区本庄東2-4-1-1107</v>
          </cell>
        </row>
        <row r="187">
          <cell r="A187">
            <v>179</v>
          </cell>
          <cell r="B187" t="str">
            <v>(有)A･M</v>
          </cell>
          <cell r="C187">
            <v>0</v>
          </cell>
          <cell r="D187" t="str">
            <v>135-0004</v>
          </cell>
          <cell r="E187" t="str">
            <v>江東区森下2-30-2ﾊﾟｰｸｼﾃｨｰ五番館1F</v>
          </cell>
        </row>
        <row r="188">
          <cell r="A188">
            <v>180</v>
          </cell>
          <cell r="B188" t="str">
            <v>(株)ｴﾑｽﾞ ﾌｧｸﾄﾘｰ</v>
          </cell>
          <cell r="C188">
            <v>0</v>
          </cell>
          <cell r="D188" t="str">
            <v>168-0081</v>
          </cell>
          <cell r="E188" t="str">
            <v>杉並区宮前1-20-32宮前１丁目ビル５Ｆ</v>
          </cell>
        </row>
        <row r="189">
          <cell r="A189">
            <v>181</v>
          </cell>
          <cell r="B189" t="str">
            <v>エーブル</v>
          </cell>
          <cell r="C189">
            <v>0</v>
          </cell>
          <cell r="D189" t="str">
            <v>532-0011</v>
          </cell>
          <cell r="E189" t="str">
            <v>大阪市淀川区西中島4-5-2</v>
          </cell>
        </row>
      </sheetData>
      <sheetData sheetId="5" refreshError="1">
        <row r="4">
          <cell r="A4">
            <v>1</v>
          </cell>
          <cell r="B4" t="str">
            <v>customer</v>
          </cell>
          <cell r="C4">
            <v>0</v>
          </cell>
          <cell r="D4" t="str">
            <v>postal code</v>
          </cell>
          <cell r="E4" t="str">
            <v>address</v>
          </cell>
          <cell r="F4" t="str">
            <v xml:space="preserve">telephone number </v>
          </cell>
          <cell r="G4" t="str">
            <v xml:space="preserve">facsimile number </v>
          </cell>
        </row>
        <row r="5">
          <cell r="A5">
            <v>1</v>
          </cell>
          <cell r="B5" t="str">
            <v>総合ﾃﾞﾘﾊﾞﾘｰ（株）</v>
          </cell>
          <cell r="C5">
            <v>0</v>
          </cell>
          <cell r="D5" t="str">
            <v>340-0006</v>
          </cell>
          <cell r="E5" t="str">
            <v>草加市八幡町1072-2</v>
          </cell>
          <cell r="F5" t="str">
            <v>0489-32-6303</v>
          </cell>
          <cell r="G5" t="str">
            <v>0489-32-6088</v>
          </cell>
        </row>
        <row r="6">
          <cell r="A6">
            <v>2</v>
          </cell>
          <cell r="B6" t="str">
            <v>(株)ﾀﾞｲｿ-</v>
          </cell>
          <cell r="C6" t="str">
            <v>(本社)</v>
          </cell>
          <cell r="D6" t="str">
            <v>532-0004</v>
          </cell>
          <cell r="E6" t="str">
            <v>大阪市淀川区西宮原2-2-17新大阪ｾﾝｲｼﾃｨ206街</v>
          </cell>
          <cell r="F6" t="str">
            <v>06-394-3121</v>
          </cell>
          <cell r="G6" t="str">
            <v>06-394-3122</v>
          </cell>
        </row>
        <row r="7">
          <cell r="A7">
            <v>3</v>
          </cell>
          <cell r="B7" t="str">
            <v>(株)ﾀｲﾖｳ</v>
          </cell>
          <cell r="C7">
            <v>0</v>
          </cell>
          <cell r="D7" t="str">
            <v>162-0825</v>
          </cell>
          <cell r="E7" t="str">
            <v>新宿区神楽坂5-24</v>
          </cell>
          <cell r="F7" t="str">
            <v>3266-0011</v>
          </cell>
          <cell r="G7" t="str">
            <v>3832-4059</v>
          </cell>
        </row>
        <row r="8">
          <cell r="A8">
            <v>4</v>
          </cell>
          <cell r="B8" t="str">
            <v>(株)ﾀﾏﾄｼ</v>
          </cell>
          <cell r="C8">
            <v>0</v>
          </cell>
          <cell r="D8" t="str">
            <v>231-0045</v>
          </cell>
          <cell r="E8" t="str">
            <v>横浜市中区伊勢佐木町2-81</v>
          </cell>
          <cell r="F8" t="str">
            <v>5687-0104</v>
          </cell>
          <cell r="G8" t="str">
            <v>5687-0105</v>
          </cell>
        </row>
        <row r="9">
          <cell r="A9">
            <v>5</v>
          </cell>
          <cell r="B9" t="str">
            <v>(株)ﾀﾑ    ﾐﾅﾐ店</v>
          </cell>
          <cell r="C9" t="str">
            <v>ｲﾝﾎﾟｰﾄ事業家</v>
          </cell>
          <cell r="D9" t="str">
            <v>542-0076</v>
          </cell>
          <cell r="E9" t="str">
            <v>大阪市中央区難波1丁目ﾆｼﾞﾉﾏﾁ3-8</v>
          </cell>
          <cell r="F9" t="str">
            <v>06-213-6077</v>
          </cell>
          <cell r="G9" t="str">
            <v>06-213-6077</v>
          </cell>
        </row>
        <row r="10">
          <cell r="A10">
            <v>6</v>
          </cell>
          <cell r="B10" t="str">
            <v>(株)ﾀﾑ    京都店</v>
          </cell>
          <cell r="C10" t="str">
            <v>森様</v>
          </cell>
          <cell r="D10" t="str">
            <v>600-0000</v>
          </cell>
          <cell r="E10" t="str">
            <v>京都市下京区烏丸通塩小路下ﾙ東塩小路町京都駅前地下街ﾎﾟﾙﾀ</v>
          </cell>
          <cell r="F10" t="str">
            <v>075-343-3375</v>
          </cell>
          <cell r="G10" t="str">
            <v>075-343-3375</v>
          </cell>
        </row>
        <row r="11">
          <cell r="A11">
            <v>7</v>
          </cell>
          <cell r="B11" t="str">
            <v>(株)ﾀﾑ    新宿店</v>
          </cell>
          <cell r="C11">
            <v>0</v>
          </cell>
          <cell r="D11" t="str">
            <v>160-0021</v>
          </cell>
          <cell r="E11" t="str">
            <v>東京都新宿区歌舞伎町新宿ｻﾌﾞﾅ-ﾄﾞ</v>
          </cell>
          <cell r="F11" t="str">
            <v>3354-6530</v>
          </cell>
          <cell r="G11" t="str">
            <v>3843-3314</v>
          </cell>
        </row>
        <row r="12">
          <cell r="A12">
            <v>8</v>
          </cell>
          <cell r="B12" t="str">
            <v>(株)ﾀﾑ    梅田店</v>
          </cell>
          <cell r="C12">
            <v>0</v>
          </cell>
          <cell r="D12" t="str">
            <v>530-0017</v>
          </cell>
          <cell r="E12" t="str">
            <v>大阪市北区角田町梅田地下街5-1ﾎﾜｲﾃｨｳﾒﾀﾞ</v>
          </cell>
          <cell r="F12" t="str">
            <v>06-312-7166</v>
          </cell>
          <cell r="G12" t="str">
            <v>06-312-7166</v>
          </cell>
        </row>
        <row r="13">
          <cell r="A13">
            <v>9</v>
          </cell>
          <cell r="B13" t="str">
            <v>(株)ﾀﾑ    八重洲店</v>
          </cell>
          <cell r="C13" t="str">
            <v>今井様</v>
          </cell>
          <cell r="D13" t="str">
            <v>104-0028</v>
          </cell>
          <cell r="E13" t="str">
            <v>東京都中央区八重洲2-1八重洲地下街中1号</v>
          </cell>
          <cell r="F13" t="str">
            <v>3274-6086</v>
          </cell>
          <cell r="G13" t="str">
            <v>3274-6086</v>
          </cell>
        </row>
        <row r="14">
          <cell r="A14">
            <v>10</v>
          </cell>
          <cell r="B14" t="str">
            <v>(株)ﾀﾑ    本社</v>
          </cell>
          <cell r="C14">
            <v>0</v>
          </cell>
          <cell r="D14" t="str">
            <v>542-0081</v>
          </cell>
          <cell r="E14" t="str">
            <v>大阪市中央区南船場4-6-10新東和ﾋﾞﾙ</v>
          </cell>
          <cell r="F14" t="str">
            <v>06-252-3108</v>
          </cell>
          <cell r="G14" t="str">
            <v>06-252-3145</v>
          </cell>
        </row>
        <row r="15">
          <cell r="A15">
            <v>11</v>
          </cell>
          <cell r="B15" t="str">
            <v>(株)孝富 ﾌﾛﾑEC港南台店</v>
          </cell>
          <cell r="C15">
            <v>0</v>
          </cell>
          <cell r="D15" t="str">
            <v>234-0054</v>
          </cell>
          <cell r="E15" t="str">
            <v>横浜市港南区港南台3-1-3ﾊﾞ-ｽﾞ1F</v>
          </cell>
          <cell r="F15" t="str">
            <v>045-835-0150</v>
          </cell>
          <cell r="G15" t="str">
            <v>045-832-0561</v>
          </cell>
        </row>
        <row r="16">
          <cell r="A16">
            <v>12</v>
          </cell>
          <cell r="B16" t="str">
            <v>(株)孝富 軽井沢WOM店</v>
          </cell>
          <cell r="C16" t="str">
            <v>小野様</v>
          </cell>
          <cell r="D16" t="str">
            <v>389-0102</v>
          </cell>
          <cell r="E16" t="str">
            <v>長野北佐久郡軽井沢大字屋敷西側606-3</v>
          </cell>
          <cell r="F16" t="str">
            <v>0267-42-1307</v>
          </cell>
          <cell r="G16" t="str">
            <v>0267-42-1307</v>
          </cell>
        </row>
        <row r="17">
          <cell r="A17">
            <v>13</v>
          </cell>
          <cell r="B17" t="str">
            <v>(株)孝富 日本橋 P-Ⅱ店</v>
          </cell>
          <cell r="C17">
            <v>0</v>
          </cell>
          <cell r="D17" t="str">
            <v>111-0024</v>
          </cell>
          <cell r="E17" t="str">
            <v>台東区今戸1-3-13</v>
          </cell>
          <cell r="F17" t="str">
            <v>3663-9081</v>
          </cell>
          <cell r="G17" t="str">
            <v>0473-56-5132</v>
          </cell>
        </row>
        <row r="18">
          <cell r="A18">
            <v>14</v>
          </cell>
          <cell r="B18" t="str">
            <v>(株)孝富 本店1F～6F店</v>
          </cell>
          <cell r="C18">
            <v>0</v>
          </cell>
          <cell r="D18" t="str">
            <v>103-0002</v>
          </cell>
          <cell r="E18" t="str">
            <v>中央区日本橋馬喰町1-10-13</v>
          </cell>
          <cell r="F18" t="str">
            <v>3667-6321～6(1F)～(6F)</v>
          </cell>
          <cell r="G18" t="str">
            <v>0489-58-9221</v>
          </cell>
        </row>
        <row r="19">
          <cell r="A19">
            <v>15</v>
          </cell>
          <cell r="B19" t="str">
            <v>(株)多慶屋   7号ﾚﾃﾞｨｽ館</v>
          </cell>
          <cell r="C19">
            <v>0</v>
          </cell>
          <cell r="D19" t="str">
            <v>112-0012</v>
          </cell>
          <cell r="E19" t="str">
            <v>文京区大塚3-9-2ﾃﾗﾓﾄﾋﾞﾙ内</v>
          </cell>
          <cell r="F19" t="str">
            <v>3835-7054</v>
          </cell>
        </row>
        <row r="20">
          <cell r="A20">
            <v>16</v>
          </cell>
          <cell r="B20" t="str">
            <v>(株)多慶屋  経理部</v>
          </cell>
          <cell r="C20">
            <v>0</v>
          </cell>
          <cell r="D20" t="str">
            <v>550-0015</v>
          </cell>
          <cell r="E20" t="str">
            <v xml:space="preserve">             戸祭ﾄｱﾋﾟｱ305</v>
          </cell>
          <cell r="F20" t="str">
            <v>3585-7308</v>
          </cell>
          <cell r="G20" t="str">
            <v>3835-7309</v>
          </cell>
        </row>
        <row r="21">
          <cell r="A21">
            <v>17</v>
          </cell>
          <cell r="B21" t="str">
            <v>(株)多慶屋  総務部</v>
          </cell>
          <cell r="C21" t="str">
            <v>店長 高橋様</v>
          </cell>
          <cell r="D21" t="str">
            <v>530-0012</v>
          </cell>
          <cell r="E21" t="str">
            <v>大阪市北区芝田1-1-3 阪急三番街</v>
          </cell>
          <cell r="F21" t="str">
            <v>3585-7400</v>
          </cell>
          <cell r="G21" t="str">
            <v>3585-7401</v>
          </cell>
        </row>
        <row r="22">
          <cell r="A22">
            <v>18</v>
          </cell>
          <cell r="B22" t="str">
            <v>(株)多慶屋  本社(商談室)</v>
          </cell>
          <cell r="C22">
            <v>0</v>
          </cell>
          <cell r="D22" t="str">
            <v>110-0016</v>
          </cell>
          <cell r="E22" t="str">
            <v>台東区台東4-11-4住友銀行上野ﾋﾞﾙ5F</v>
          </cell>
          <cell r="F22" t="str">
            <v>3835-7312</v>
          </cell>
          <cell r="G22" t="str">
            <v>3835-7707･7708</v>
          </cell>
        </row>
        <row r="23">
          <cell r="A23">
            <v>19</v>
          </cell>
          <cell r="B23" t="str">
            <v>(株)多慶屋  本店4F</v>
          </cell>
          <cell r="C23" t="str">
            <v>荒井様</v>
          </cell>
          <cell r="D23" t="str">
            <v>110-0016</v>
          </cell>
          <cell r="E23" t="str">
            <v>台東区台東4-33-2</v>
          </cell>
          <cell r="F23" t="str">
            <v>3835-7136</v>
          </cell>
          <cell r="G23" t="str">
            <v>3835-7137</v>
          </cell>
        </row>
        <row r="24">
          <cell r="A24">
            <v>20</v>
          </cell>
          <cell r="B24" t="str">
            <v>(株)太陽火災海上保険</v>
          </cell>
          <cell r="C24" t="str">
            <v>木村様</v>
          </cell>
          <cell r="D24" t="str">
            <v>postal code</v>
          </cell>
          <cell r="E24" t="str">
            <v>address</v>
          </cell>
          <cell r="F24" t="str">
            <v>3296-1241</v>
          </cell>
          <cell r="G24" t="str">
            <v>3696-1244</v>
          </cell>
        </row>
        <row r="25">
          <cell r="A25">
            <v>21</v>
          </cell>
          <cell r="B25" t="str">
            <v>(株)大栄商会</v>
          </cell>
          <cell r="C25">
            <v>0</v>
          </cell>
          <cell r="D25" t="str">
            <v>010-0802</v>
          </cell>
          <cell r="E25" t="str">
            <v>秋田市外旭川八柳三丁目１２番１０号</v>
          </cell>
          <cell r="F25" t="str">
            <v>0188-68-6166</v>
          </cell>
          <cell r="G25" t="str">
            <v>0188-68-6646</v>
          </cell>
        </row>
        <row r="26">
          <cell r="A26">
            <v>22</v>
          </cell>
          <cell r="B26" t="str">
            <v>(株)大喜屋</v>
          </cell>
          <cell r="C26">
            <v>0</v>
          </cell>
          <cell r="D26" t="str">
            <v>106-0032</v>
          </cell>
          <cell r="E26" t="str">
            <v>港区六本木3-16-35ｲ-ｽﾄ六本木ﾋﾞﾙ6F</v>
          </cell>
          <cell r="F26" t="str">
            <v>3585-2031</v>
          </cell>
          <cell r="G26" t="str">
            <v>3587-2170</v>
          </cell>
        </row>
        <row r="27">
          <cell r="A27">
            <v>23</v>
          </cell>
          <cell r="B27" t="str">
            <v>(有)たからや商事</v>
          </cell>
          <cell r="C27" t="str">
            <v>松本出張所（赤木様)</v>
          </cell>
          <cell r="D27" t="str">
            <v>228-0803</v>
          </cell>
          <cell r="E27" t="str">
            <v>神奈川県相模原市相模大野3-3-12</v>
          </cell>
          <cell r="F27" t="str">
            <v>0427-42-4064</v>
          </cell>
          <cell r="G27" t="str">
            <v>0427-42-8518</v>
          </cell>
        </row>
        <row r="28">
          <cell r="A28">
            <v>24</v>
          </cell>
          <cell r="B28" t="str">
            <v>DARTY FREE SHOPERS</v>
          </cell>
          <cell r="C28" t="str">
            <v>W.O.R.L.D Miyu</v>
          </cell>
          <cell r="D28" t="str">
            <v>230-0007</v>
          </cell>
          <cell r="E28" t="str">
            <v>横浜市中区弁天道3-39ﾗｲｲｵﾝｽﾞﾏﾝｼｮﾝ関内NO2 1F</v>
          </cell>
          <cell r="F28" t="str">
            <v>045-664-6559</v>
          </cell>
          <cell r="G28" t="str">
            <v>045-664-6608</v>
          </cell>
        </row>
        <row r="29">
          <cell r="A29">
            <v>25</v>
          </cell>
          <cell r="B29" t="str">
            <v>ﾀｲﾍｲｻ-ﾋﾞｽ</v>
          </cell>
          <cell r="C29" t="str">
            <v>担当黄倉</v>
          </cell>
          <cell r="D29" t="str">
            <v>170-0002</v>
          </cell>
          <cell r="E29" t="str">
            <v>豊島区巣鴨3-14-18巣鴨地蔵通り商店街中央</v>
          </cell>
          <cell r="F29" t="str">
            <v>3567-9381</v>
          </cell>
        </row>
        <row r="30">
          <cell r="A30">
            <v>26</v>
          </cell>
          <cell r="B30" t="str">
            <v>ﾀｲﾑ商会</v>
          </cell>
          <cell r="C30" t="str">
            <v>担当 福田</v>
          </cell>
          <cell r="D30" t="str">
            <v>postal code</v>
          </cell>
          <cell r="E30" t="str">
            <v>address</v>
          </cell>
          <cell r="F30" t="str">
            <v>3834-5937</v>
          </cell>
        </row>
        <row r="31">
          <cell r="A31">
            <v>27</v>
          </cell>
          <cell r="B31" t="str">
            <v>ﾀｳﾝ</v>
          </cell>
          <cell r="C31" t="str">
            <v>両国</v>
          </cell>
          <cell r="D31" t="str">
            <v>399-0031</v>
          </cell>
          <cell r="E31" t="str">
            <v>松本市芳川小屋1006</v>
          </cell>
          <cell r="F31" t="str">
            <v>3836-0989</v>
          </cell>
        </row>
        <row r="32">
          <cell r="A32">
            <v>28</v>
          </cell>
          <cell r="B32" t="str">
            <v>ﾀｸﾞｲﾝﾀ-ﾅｼｮﾅﾙ</v>
          </cell>
          <cell r="C32" t="str">
            <v>本社</v>
          </cell>
          <cell r="D32" t="str">
            <v>103-0027</v>
          </cell>
          <cell r="E32" t="str">
            <v>中央区日本橋富沢町11-6英守ﾋﾞﾙ3F</v>
          </cell>
          <cell r="F32" t="str">
            <v>3667-8681</v>
          </cell>
          <cell r="G32" t="str">
            <v>3667-8557</v>
          </cell>
        </row>
        <row r="33">
          <cell r="A33">
            <v>29</v>
          </cell>
          <cell r="B33" t="str">
            <v>ﾀｹﾅｶ商店</v>
          </cell>
          <cell r="C33">
            <v>0</v>
          </cell>
          <cell r="D33" t="str">
            <v>110-0005</v>
          </cell>
          <cell r="E33" t="str">
            <v>台東区上野6-4-4</v>
          </cell>
          <cell r="F33" t="str">
            <v>3832-3577</v>
          </cell>
          <cell r="G33" t="str">
            <v>3831-9607</v>
          </cell>
        </row>
        <row r="34">
          <cell r="A34">
            <v>30</v>
          </cell>
          <cell r="B34" t="str">
            <v>ﾀﾞﾝｺ(株)</v>
          </cell>
          <cell r="C34" t="str">
            <v>請求書</v>
          </cell>
          <cell r="D34" t="str">
            <v>103-0025</v>
          </cell>
          <cell r="E34" t="str">
            <v>中央区日本橋茅場町2-13-11国際ﾋﾞﾙ2F</v>
          </cell>
          <cell r="F34" t="str">
            <v>3667-0511</v>
          </cell>
        </row>
        <row r="35">
          <cell r="A35">
            <v>31</v>
          </cell>
          <cell r="B35" t="str">
            <v>玉や商事</v>
          </cell>
          <cell r="C35" t="str">
            <v>代表 黒谷 紀義</v>
          </cell>
          <cell r="D35" t="str">
            <v>135-0007</v>
          </cell>
          <cell r="E35" t="str">
            <v>江東区新大橋3-18-8</v>
          </cell>
          <cell r="F35" t="str">
            <v>3633-9191～2</v>
          </cell>
          <cell r="G35" t="str">
            <v>3633-9194</v>
          </cell>
        </row>
        <row r="36">
          <cell r="A36">
            <v>32</v>
          </cell>
          <cell r="B36" t="str">
            <v>高野商店</v>
          </cell>
          <cell r="C36" t="str">
            <v>商品部</v>
          </cell>
          <cell r="D36" t="str">
            <v>110-0005</v>
          </cell>
          <cell r="E36" t="str">
            <v>台東区上野6-4-17御徒町ｾﾝﾀ-</v>
          </cell>
          <cell r="F36" t="str">
            <v>3831-0475</v>
          </cell>
        </row>
        <row r="37">
          <cell r="A37">
            <v>33</v>
          </cell>
          <cell r="B37" t="str">
            <v>第一商事(株)</v>
          </cell>
          <cell r="C37" t="str">
            <v>F&amp;F   3834-1644</v>
          </cell>
          <cell r="D37" t="str">
            <v>153-0062</v>
          </cell>
          <cell r="E37" t="str">
            <v>目黒区三田1-12-22</v>
          </cell>
          <cell r="F37" t="str">
            <v>3715-1511</v>
          </cell>
          <cell r="G37" t="str">
            <v>3715-1585</v>
          </cell>
        </row>
        <row r="38">
          <cell r="A38">
            <v>34</v>
          </cell>
          <cell r="B38" t="str">
            <v>大樹商事(株)</v>
          </cell>
          <cell r="C38" t="str">
            <v>代表 善徳四郎</v>
          </cell>
          <cell r="D38" t="str">
            <v>110-0005</v>
          </cell>
          <cell r="E38" t="str">
            <v>台東区上野5-22-2</v>
          </cell>
          <cell r="F38" t="str">
            <v>3836-3667</v>
          </cell>
          <cell r="G38" t="str">
            <v>3836-1836</v>
          </cell>
        </row>
        <row r="39">
          <cell r="A39">
            <v>35</v>
          </cell>
          <cell r="B39" t="str">
            <v>大信商店</v>
          </cell>
          <cell r="C39" t="str">
            <v>向山様</v>
          </cell>
          <cell r="D39" t="str">
            <v>436-0043</v>
          </cell>
          <cell r="E39" t="str">
            <v>ｱｳﾄﾚｯﾄﾓ-ﾙﾘｽﾞﾑS2-1F</v>
          </cell>
          <cell r="F39" t="str">
            <v>3831-2756</v>
          </cell>
        </row>
        <row r="40">
          <cell r="A40">
            <v>36</v>
          </cell>
          <cell r="B40" t="str">
            <v>田中ｶﾊﾞﾝ店</v>
          </cell>
          <cell r="C40">
            <v>0</v>
          </cell>
          <cell r="D40" t="str">
            <v>142-0062</v>
          </cell>
          <cell r="E40" t="str">
            <v>品川区小山3-23-5</v>
          </cell>
          <cell r="F40" t="str">
            <v>3836-3189</v>
          </cell>
        </row>
        <row r="41">
          <cell r="A41">
            <v>37</v>
          </cell>
          <cell r="B41" t="str">
            <v>田中商店</v>
          </cell>
          <cell r="C41">
            <v>0</v>
          </cell>
          <cell r="D41" t="str">
            <v>105-0004</v>
          </cell>
          <cell r="E41" t="str">
            <v xml:space="preserve">  大阪ｼﾃｨｴｱｰﾀｰﾐﾅﾙﾋﾞﾙ4F4041</v>
          </cell>
          <cell r="F41" t="str">
            <v>3831-4998</v>
          </cell>
        </row>
        <row r="42">
          <cell r="A42">
            <v>38</v>
          </cell>
          <cell r="B42" t="str">
            <v>田中通商(株)</v>
          </cell>
          <cell r="C42">
            <v>0</v>
          </cell>
          <cell r="D42" t="str">
            <v>542-0081</v>
          </cell>
          <cell r="E42" t="str">
            <v>大阪市中央区南船場2-8-7三井製糖ﾋﾞﾙ6F</v>
          </cell>
          <cell r="F42" t="str">
            <v>06-261-9212</v>
          </cell>
          <cell r="G42" t="str">
            <v>06-261-9214</v>
          </cell>
        </row>
        <row r="43">
          <cell r="A43">
            <v>39</v>
          </cell>
          <cell r="B43" t="str">
            <v>孝富銀座ﾉﾌﾞ</v>
          </cell>
          <cell r="C43">
            <v>0</v>
          </cell>
          <cell r="D43" t="str">
            <v>104-0061</v>
          </cell>
          <cell r="E43" t="str">
            <v>中央区銀座8-6-18第5秀和ﾋﾞﾙ1F</v>
          </cell>
          <cell r="F43" t="str">
            <v>3574-2210</v>
          </cell>
          <cell r="G43" t="str">
            <v>3574-2210</v>
          </cell>
        </row>
        <row r="44">
          <cell r="A44">
            <v>40</v>
          </cell>
          <cell r="B44" t="str">
            <v>田島</v>
          </cell>
          <cell r="C44" t="str">
            <v>東京事務所</v>
          </cell>
          <cell r="D44" t="str">
            <v>135-0004</v>
          </cell>
          <cell r="E44" t="str">
            <v>江東区森下4-11-5-609</v>
          </cell>
          <cell r="F44" t="str">
            <v>5600-5924</v>
          </cell>
          <cell r="G44" t="str">
            <v>3402-0044</v>
          </cell>
        </row>
        <row r="45">
          <cell r="A45">
            <v>41</v>
          </cell>
          <cell r="B45" t="str">
            <v>(株)孝富 ﾎﾃﾙｻﾝｶﾝﾄ店</v>
          </cell>
          <cell r="C45" t="str">
            <v>岩田課長様宛</v>
          </cell>
          <cell r="D45" t="str">
            <v>３７１－００２３</v>
          </cell>
          <cell r="E45" t="str">
            <v>群馬県前橋市本町１－３－２</v>
          </cell>
          <cell r="F45" t="str">
            <v>0272-21-1750</v>
          </cell>
          <cell r="G45" t="str">
            <v>0272-23-2266</v>
          </cell>
        </row>
        <row r="46">
          <cell r="A46">
            <v>42</v>
          </cell>
          <cell r="B46" t="str">
            <v>株式会社 タカラクリエイト</v>
          </cell>
          <cell r="C46">
            <v>0</v>
          </cell>
          <cell r="D46" t="str">
            <v>389-0104</v>
          </cell>
          <cell r="E46" t="str">
            <v>長野県北佐久郡軽井沢町軽井沢東２４６番地</v>
          </cell>
          <cell r="F46" t="str">
            <v>０２６７－４２－８７８８</v>
          </cell>
          <cell r="G46" t="str">
            <v>４２－８９８８</v>
          </cell>
        </row>
        <row r="47">
          <cell r="A47">
            <v>43</v>
          </cell>
          <cell r="B47" t="str">
            <v>(株)孝富 アパレル本部</v>
          </cell>
          <cell r="C47">
            <v>0</v>
          </cell>
          <cell r="D47" t="str">
            <v>111-0053</v>
          </cell>
          <cell r="E47" t="str">
            <v>台東区浅草橋1-6-10</v>
          </cell>
          <cell r="F47" t="str">
            <v>03-3862-1671</v>
          </cell>
          <cell r="G47" t="str">
            <v>03-3851-4824</v>
          </cell>
        </row>
        <row r="48">
          <cell r="A48">
            <v>44</v>
          </cell>
          <cell r="B48" t="str">
            <v>(有)ﾆｰﾄ</v>
          </cell>
          <cell r="C48">
            <v>0</v>
          </cell>
          <cell r="D48" t="str">
            <v>432-8021</v>
          </cell>
          <cell r="E48" t="str">
            <v>浜松市佐鳴台3-52-25</v>
          </cell>
          <cell r="F48" t="str">
            <v>03-3534－8233</v>
          </cell>
        </row>
        <row r="49">
          <cell r="A49">
            <v>45</v>
          </cell>
          <cell r="B49" t="str">
            <v>ﾆﾁｲ ｻﾃｨ事業部</v>
          </cell>
          <cell r="C49" t="str">
            <v>ｻｶｸﾗ様</v>
          </cell>
          <cell r="D49" t="str">
            <v>541-0056</v>
          </cell>
          <cell r="E49" t="str">
            <v>大阪市中央区久太郎町3-1-30</v>
          </cell>
          <cell r="F49" t="str">
            <v>０３－３９０１－９０１０</v>
          </cell>
        </row>
        <row r="50">
          <cell r="A50">
            <v>46</v>
          </cell>
          <cell r="B50" t="str">
            <v>customer</v>
          </cell>
          <cell r="C50">
            <v>0</v>
          </cell>
          <cell r="D50" t="str">
            <v>postal code</v>
          </cell>
          <cell r="E50" t="str">
            <v xml:space="preserve">       第一勧銀船場ﾋﾞﾙ7F</v>
          </cell>
          <cell r="F50" t="str">
            <v xml:space="preserve">telephone number </v>
          </cell>
        </row>
        <row r="51">
          <cell r="A51">
            <v>47</v>
          </cell>
          <cell r="B51" t="str">
            <v>ﾆｯｻﾝ ｶｰﾘｰｽ</v>
          </cell>
          <cell r="C51" t="str">
            <v>小泉様</v>
          </cell>
          <cell r="D51" t="str">
            <v>110-0005</v>
          </cell>
          <cell r="E51" t="str">
            <v>台東区上野6-11-7</v>
          </cell>
          <cell r="F51" t="str">
            <v>3839-6000～1</v>
          </cell>
        </row>
        <row r="52">
          <cell r="A52">
            <v>48</v>
          </cell>
          <cell r="B52" t="str">
            <v>（株）吉岡商事</v>
          </cell>
          <cell r="C52">
            <v>0</v>
          </cell>
          <cell r="D52">
            <v>0</v>
          </cell>
          <cell r="E52">
            <v>0</v>
          </cell>
          <cell r="F52" t="str">
            <v>阿部様3831-0881</v>
          </cell>
        </row>
        <row r="53">
          <cell r="A53">
            <v>49</v>
          </cell>
          <cell r="B53" t="str">
            <v>西川 きんたろう</v>
          </cell>
          <cell r="C53" t="str">
            <v>37号店</v>
          </cell>
          <cell r="D53" t="str">
            <v>110-0005</v>
          </cell>
          <cell r="E53" t="str">
            <v>台東区上野6-10-7</v>
          </cell>
          <cell r="F53" t="str">
            <v>3833-5292</v>
          </cell>
          <cell r="G53" t="str">
            <v>TELと同様</v>
          </cell>
        </row>
        <row r="54">
          <cell r="A54">
            <v>50</v>
          </cell>
          <cell r="B54" t="str">
            <v>西脇 三郎</v>
          </cell>
          <cell r="C54" t="str">
            <v>有線</v>
          </cell>
          <cell r="D54" t="str">
            <v>106-0031</v>
          </cell>
          <cell r="E54" t="str">
            <v>港区南麻布5-2-40 日興ﾊﾟﾚｽ502号</v>
          </cell>
          <cell r="F54" t="str">
            <v>3584-1708</v>
          </cell>
          <cell r="G54" t="str">
            <v>3588-0721</v>
          </cell>
        </row>
        <row r="55">
          <cell r="A55">
            <v>51</v>
          </cell>
          <cell r="B55" t="str">
            <v>日欧貿易 (株)</v>
          </cell>
          <cell r="C55">
            <v>0</v>
          </cell>
          <cell r="D55" t="str">
            <v>150-0033</v>
          </cell>
          <cell r="E55" t="str">
            <v>渋谷区猿楽町9-8代官山ﾊﾟｰｸｻｲﾄﾞﾋﾞﾚｯｼﾞ107</v>
          </cell>
          <cell r="F55" t="str">
            <v>052-263-1637</v>
          </cell>
          <cell r="G55" t="str">
            <v>3639-9374</v>
          </cell>
        </row>
        <row r="56">
          <cell r="A56">
            <v>52</v>
          </cell>
          <cell r="B56" t="str">
            <v>日神ﾒﾝｽﾞ(株)</v>
          </cell>
          <cell r="C56">
            <v>0</v>
          </cell>
          <cell r="D56" t="str">
            <v>101-0047</v>
          </cell>
          <cell r="E56" t="str">
            <v>千代田区内神田3-6-2</v>
          </cell>
          <cell r="F56" t="str">
            <v>3201-3149(4129)</v>
          </cell>
          <cell r="G56" t="str">
            <v>3443-7150</v>
          </cell>
        </row>
        <row r="57">
          <cell r="A57">
            <v>53</v>
          </cell>
          <cell r="B57" t="str">
            <v>喜久屋</v>
          </cell>
          <cell r="C57">
            <v>0</v>
          </cell>
          <cell r="D57" t="str">
            <v>111-0053</v>
          </cell>
          <cell r="E57" t="str">
            <v xml:space="preserve">          ﾄﾘｻﾜﾋﾞﾙ2F</v>
          </cell>
          <cell r="F57" t="str">
            <v>3851-2604</v>
          </cell>
          <cell r="G57" t="str">
            <v>03-5485-3228</v>
          </cell>
        </row>
        <row r="58">
          <cell r="A58">
            <v>54</v>
          </cell>
          <cell r="B58" t="str">
            <v>日精商事(株)</v>
          </cell>
          <cell r="C58" t="str">
            <v>代表  梶山</v>
          </cell>
          <cell r="D58" t="str">
            <v>150-0001</v>
          </cell>
          <cell r="E58" t="str">
            <v>渋谷区神宮前3-10-13</v>
          </cell>
          <cell r="F58" t="str">
            <v xml:space="preserve">telephone number </v>
          </cell>
          <cell r="G58" t="str">
            <v>03-3538-1040</v>
          </cell>
        </row>
        <row r="59">
          <cell r="A59">
            <v>55</v>
          </cell>
          <cell r="B59" t="str">
            <v>日本ﾃﾞｽｺ(株)</v>
          </cell>
          <cell r="C59" t="str">
            <v>ﾈｸﾀｲ（稲田様)</v>
          </cell>
          <cell r="D59" t="str">
            <v>104-0061</v>
          </cell>
          <cell r="E59" t="str">
            <v>中央区銀座1-13-1 三晃ﾋﾞﾙ</v>
          </cell>
          <cell r="F59" t="str">
            <v>06-261-0251</v>
          </cell>
          <cell r="G59" t="str">
            <v>03-5833-6117</v>
          </cell>
        </row>
        <row r="60">
          <cell r="A60">
            <v>56</v>
          </cell>
          <cell r="B60" t="str">
            <v>日本ﾌﾟﾘﾝｾｽ(株)</v>
          </cell>
          <cell r="C60">
            <v>0</v>
          </cell>
          <cell r="D60" t="str">
            <v>802-0077</v>
          </cell>
          <cell r="E60" t="str">
            <v>福岡県北九州市小倉北区馬借3-3-29</v>
          </cell>
          <cell r="F60" t="str">
            <v>3352-3379</v>
          </cell>
        </row>
        <row r="61">
          <cell r="A61">
            <v>57</v>
          </cell>
          <cell r="B61" t="str">
            <v>日本橋宝石</v>
          </cell>
          <cell r="C61">
            <v>0</v>
          </cell>
          <cell r="D61" t="str">
            <v>556-0004</v>
          </cell>
          <cell r="E61" t="str">
            <v>大阪市浪速区日本橋東3-3-4</v>
          </cell>
          <cell r="F61" t="str">
            <v>3229-7799</v>
          </cell>
          <cell r="G61" t="str">
            <v>0267-41-2930</v>
          </cell>
        </row>
        <row r="62">
          <cell r="A62">
            <v>58</v>
          </cell>
          <cell r="B62" t="str">
            <v xml:space="preserve">(株)近鉄ｴｷｽﾌﾟﾚｽ </v>
          </cell>
          <cell r="C62" t="str">
            <v>神田国際支店</v>
          </cell>
          <cell r="D62" t="str">
            <v>101-0054</v>
          </cell>
          <cell r="E62" t="str">
            <v>千代田区神田錦町3-13-7名古路ﾋﾞﾙ3F</v>
          </cell>
          <cell r="F62" t="str">
            <v>046-296-8206</v>
          </cell>
        </row>
        <row r="63">
          <cell r="A63">
            <v>59</v>
          </cell>
          <cell r="B63" t="str">
            <v>(株)ﾆﾐｳｽｼﾞｬﾊﾟﾝ日比谷</v>
          </cell>
          <cell r="C63" t="str">
            <v>原木支店</v>
          </cell>
          <cell r="D63" t="str">
            <v>100-0006</v>
          </cell>
          <cell r="E63" t="str">
            <v>千代田区有楽町1-2-2東宝日比谷ﾋﾞﾙ3F</v>
          </cell>
          <cell r="F63" t="str">
            <v>3642-7591</v>
          </cell>
          <cell r="G63" t="str">
            <v>048-486-0711</v>
          </cell>
        </row>
        <row r="64">
          <cell r="A64">
            <v>60</v>
          </cell>
          <cell r="B64" t="str">
            <v>(株)ﾅｻ内ﾆﾐｳｽｾﾝﾀｰ</v>
          </cell>
          <cell r="C64">
            <v>0</v>
          </cell>
          <cell r="D64" t="str">
            <v>105-0004</v>
          </cell>
          <cell r="E64" t="str">
            <v>東大阪市玉串町東3-2-16</v>
          </cell>
          <cell r="F64" t="str">
            <v>3572-5011</v>
          </cell>
        </row>
        <row r="65">
          <cell r="A65">
            <v>61</v>
          </cell>
          <cell r="B65" t="str">
            <v>(株)ﾆﾐｳｽ海老名</v>
          </cell>
          <cell r="C65">
            <v>0</v>
          </cell>
          <cell r="D65" t="str">
            <v>243-0432</v>
          </cell>
          <cell r="E65" t="str">
            <v>神奈川県海老名市中央2-4-1</v>
          </cell>
          <cell r="F65" t="str">
            <v>045-252-0015</v>
          </cell>
        </row>
        <row r="66">
          <cell r="A66">
            <v>62</v>
          </cell>
          <cell r="B66" t="str">
            <v>customer</v>
          </cell>
          <cell r="C66">
            <v>0</v>
          </cell>
          <cell r="D66" t="str">
            <v>postal code</v>
          </cell>
          <cell r="E66" t="str">
            <v>address</v>
          </cell>
          <cell r="F66" t="str">
            <v xml:space="preserve">telephone number </v>
          </cell>
          <cell r="G66" t="str">
            <v xml:space="preserve">facsimile number </v>
          </cell>
        </row>
        <row r="67">
          <cell r="A67">
            <v>63</v>
          </cell>
          <cell r="B67" t="str">
            <v>ちとせ</v>
          </cell>
          <cell r="C67">
            <v>0</v>
          </cell>
          <cell r="D67" t="str">
            <v>113-0034</v>
          </cell>
          <cell r="E67" t="str">
            <v>文京区湯島3-31-4ﾂﾅｼﾏ第一ﾋﾞﾙ7F</v>
          </cell>
          <cell r="F67" t="str">
            <v>3835-2256</v>
          </cell>
          <cell r="G67" t="str">
            <v>Shop Tel: 3815-0560</v>
          </cell>
        </row>
        <row r="68">
          <cell r="A68">
            <v>64</v>
          </cell>
          <cell r="B68" t="str">
            <v>(株)ﾁｪﾙｼ-</v>
          </cell>
          <cell r="C68">
            <v>0</v>
          </cell>
          <cell r="D68" t="str">
            <v>107-0062</v>
          </cell>
          <cell r="E68" t="str">
            <v>港区南青山2-7-28</v>
          </cell>
          <cell r="F68" t="str">
            <v>3497-0141･0131</v>
          </cell>
        </row>
        <row r="69">
          <cell r="A69">
            <v>65</v>
          </cell>
          <cell r="B69" t="str">
            <v>ﾁｪﾝﾄﾛﾓ-ﾀﾞ(株)</v>
          </cell>
          <cell r="C69">
            <v>0</v>
          </cell>
          <cell r="D69" t="str">
            <v>110-0005</v>
          </cell>
          <cell r="E69" t="str">
            <v>台東区上野5-5-9ｶﾂﾛﾋﾞﾙ2F</v>
          </cell>
          <cell r="F69" t="str">
            <v>3835-7255</v>
          </cell>
          <cell r="G69" t="str">
            <v>3835-7298</v>
          </cell>
        </row>
        <row r="70">
          <cell r="A70">
            <v>66</v>
          </cell>
          <cell r="B70" t="str">
            <v>中央堂</v>
          </cell>
          <cell r="C70" t="str">
            <v>平井様</v>
          </cell>
          <cell r="D70" t="str">
            <v>150-0043</v>
          </cell>
          <cell r="E70" t="str">
            <v>渋谷区道玄坂2-2-1駅前地下街</v>
          </cell>
          <cell r="F70" t="str">
            <v>3461-4981</v>
          </cell>
          <cell r="G70" t="str">
            <v>3334-6428</v>
          </cell>
        </row>
        <row r="71">
          <cell r="A71">
            <v>67</v>
          </cell>
          <cell r="B71" t="str">
            <v>調和工業</v>
          </cell>
          <cell r="C71">
            <v>0</v>
          </cell>
          <cell r="D71" t="str">
            <v>111-0034</v>
          </cell>
          <cell r="E71" t="str">
            <v>東京都台東区雷門2丁目12番8号</v>
          </cell>
          <cell r="F71" t="str">
            <v>045-811-2434</v>
          </cell>
        </row>
        <row r="72">
          <cell r="A72">
            <v>68</v>
          </cell>
          <cell r="B72" t="str">
            <v>ﾁｭﾁｭ ﾙ ﾘｭ</v>
          </cell>
          <cell r="C72">
            <v>0</v>
          </cell>
          <cell r="D72" t="str">
            <v>860-0844</v>
          </cell>
          <cell r="E72" t="str">
            <v>熊本市水道町7-5ﾘﾝﾄｽﾋﾞﾙ1F</v>
          </cell>
          <cell r="F72" t="str">
            <v>096-352-3738</v>
          </cell>
        </row>
        <row r="73">
          <cell r="A73">
            <v>69</v>
          </cell>
          <cell r="B73" t="str">
            <v>(有)ﾁｬｵｴﾝﾀｰﾌﾟﾗｲｽﾞ</v>
          </cell>
          <cell r="C73">
            <v>0</v>
          </cell>
          <cell r="D73" t="str">
            <v>105-0004</v>
          </cell>
          <cell r="E73" t="str">
            <v>港区新橋5-1-3新正堂ﾋﾞﾙ1F</v>
          </cell>
          <cell r="F73" t="str">
            <v>5776-2533</v>
          </cell>
          <cell r="G73" t="str">
            <v>5776-2534</v>
          </cell>
        </row>
        <row r="74">
          <cell r="A74">
            <v>70</v>
          </cell>
          <cell r="B74" t="str">
            <v>(有)ｸﾚﾓﾅ</v>
          </cell>
          <cell r="C74">
            <v>0</v>
          </cell>
          <cell r="D74" t="str">
            <v>222-0002</v>
          </cell>
          <cell r="E74" t="str">
            <v>横浜市港北区師岡町912-2ｱﾙｺ大倉ﾅｶﾑﾗﾋﾞﾙ2F</v>
          </cell>
          <cell r="F74" t="str">
            <v>0487-61-4965</v>
          </cell>
        </row>
        <row r="75">
          <cell r="A75">
            <v>71</v>
          </cell>
          <cell r="B75" t="str">
            <v>CROSS FOUR CO.,LTD</v>
          </cell>
          <cell r="C75">
            <v>0</v>
          </cell>
          <cell r="D75" t="str">
            <v>110-0005</v>
          </cell>
          <cell r="E75" t="str">
            <v>台東区上野6-5-1</v>
          </cell>
          <cell r="F75" t="str">
            <v>3574-7275</v>
          </cell>
          <cell r="G75" t="str">
            <v>0468-42-7834</v>
          </cell>
        </row>
        <row r="76">
          <cell r="A76">
            <v>72</v>
          </cell>
          <cell r="B76" t="str">
            <v>GOODY</v>
          </cell>
          <cell r="C76" t="str">
            <v>立林昌之様</v>
          </cell>
          <cell r="D76" t="str">
            <v>541-0055</v>
          </cell>
          <cell r="E76" t="str">
            <v>大阪市中央区南船場中央1-2-1 B１０５号</v>
          </cell>
          <cell r="F76" t="str">
            <v>0463-23-2777</v>
          </cell>
          <cell r="G76" t="str">
            <v>06-422-0821</v>
          </cell>
        </row>
        <row r="77">
          <cell r="A77">
            <v>73</v>
          </cell>
          <cell r="B77" t="str">
            <v>ｸﾁｭ-ﾙｲﾏｲ</v>
          </cell>
          <cell r="C77">
            <v>0</v>
          </cell>
          <cell r="D77" t="str">
            <v>150-0001</v>
          </cell>
          <cell r="E77" t="str">
            <v>渋谷区神宮前3-38-11原宿ﾛ-ﾔﾙﾏﾝｼｮﾝ2F</v>
          </cell>
          <cell r="F77" t="str">
            <v>1F 3832-2416</v>
          </cell>
        </row>
        <row r="78">
          <cell r="A78">
            <v>74</v>
          </cell>
          <cell r="B78" t="str">
            <v>ｸﾞﾗﾝﾃﾞ</v>
          </cell>
          <cell r="C78">
            <v>0</v>
          </cell>
          <cell r="D78" t="str">
            <v>110-0016</v>
          </cell>
          <cell r="E78" t="str">
            <v>台東区台東4-32-7第２宮地ﾋﾞﾙ1F</v>
          </cell>
          <cell r="F78" t="str">
            <v>3F 3833-5200</v>
          </cell>
        </row>
        <row r="79">
          <cell r="A79">
            <v>75</v>
          </cell>
          <cell r="B79" t="str">
            <v>customer</v>
          </cell>
          <cell r="C79" t="str">
            <v>元島様</v>
          </cell>
          <cell r="D79" t="str">
            <v>postal code</v>
          </cell>
          <cell r="E79" t="str">
            <v>address</v>
          </cell>
          <cell r="F79" t="str">
            <v>0462-21-0570</v>
          </cell>
        </row>
        <row r="80">
          <cell r="A80">
            <v>76</v>
          </cell>
          <cell r="B80" t="str">
            <v>ﾈｵｴﾝﾀ-ﾌﾟﾗｲｽﾞ</v>
          </cell>
          <cell r="C80" t="str">
            <v>神戸ﾌｧｯｼｮﾝﾏｰﾄ</v>
          </cell>
          <cell r="D80" t="str">
            <v>658-0032</v>
          </cell>
          <cell r="E80" t="str">
            <v>神戸市東灘区向洋町中6-9</v>
          </cell>
          <cell r="F80" t="str">
            <v>0727-29-6504</v>
          </cell>
        </row>
        <row r="81">
          <cell r="A81">
            <v>77</v>
          </cell>
          <cell r="B81" t="str">
            <v>ﾈﾊﾞﾀﾞﾎﾞﾌﾞｽﾞｾﾝﾀｰ</v>
          </cell>
          <cell r="C81" t="str">
            <v>伝票</v>
          </cell>
          <cell r="D81" t="str">
            <v>305-0831</v>
          </cell>
          <cell r="E81" t="str">
            <v>筑波市西大橋599-1</v>
          </cell>
          <cell r="F81" t="str">
            <v>0286-25-9200</v>
          </cell>
          <cell r="G81" t="str">
            <v>043-224-6320</v>
          </cell>
        </row>
        <row r="82">
          <cell r="A82">
            <v>78</v>
          </cell>
          <cell r="B82" t="str">
            <v>ﾈﾊﾞﾀﾞﾎﾞﾌﾞｽﾞｾﾝﾀｰ学園店</v>
          </cell>
          <cell r="C82">
            <v>0</v>
          </cell>
          <cell r="D82" t="str">
            <v>305-0033</v>
          </cell>
          <cell r="E82" t="str">
            <v>筑波市東新井17-2</v>
          </cell>
          <cell r="F82">
            <v>0</v>
          </cell>
          <cell r="G82" t="str">
            <v>3917-2405</v>
          </cell>
        </row>
        <row r="83">
          <cell r="A83">
            <v>79</v>
          </cell>
          <cell r="B83" t="str">
            <v>customer</v>
          </cell>
          <cell r="C83">
            <v>0</v>
          </cell>
          <cell r="D83" t="str">
            <v>postal code</v>
          </cell>
          <cell r="E83" t="str">
            <v>address</v>
          </cell>
          <cell r="F83" t="str">
            <v xml:space="preserve">telephone number </v>
          </cell>
          <cell r="G83" t="str">
            <v xml:space="preserve">facsimile number </v>
          </cell>
        </row>
        <row r="84">
          <cell r="A84">
            <v>80</v>
          </cell>
          <cell r="B84" t="str">
            <v>鶴岡(株)</v>
          </cell>
          <cell r="C84">
            <v>0</v>
          </cell>
          <cell r="D84" t="str">
            <v>101-0024</v>
          </cell>
          <cell r="E84" t="str">
            <v>千代田区神田和泉町2番地</v>
          </cell>
          <cell r="F84" t="str">
            <v>3866-4231</v>
          </cell>
          <cell r="G84" t="str">
            <v>3835-9298</v>
          </cell>
        </row>
        <row r="85">
          <cell r="A85">
            <v>81</v>
          </cell>
          <cell r="B85" t="str">
            <v>ﾂﾙｵｶ</v>
          </cell>
          <cell r="C85">
            <v>0</v>
          </cell>
          <cell r="D85" t="str">
            <v>312-0000</v>
          </cell>
          <cell r="E85" t="str">
            <v>茨城県日立ﾅｶ市申根上野896-1</v>
          </cell>
          <cell r="F85" t="str">
            <v>3932-4057</v>
          </cell>
        </row>
        <row r="86">
          <cell r="A86">
            <v>82</v>
          </cell>
          <cell r="B86" t="str">
            <v>ｸﾚｯｼｪﾝﾄﾞ</v>
          </cell>
          <cell r="C86" t="str">
            <v>(株）ﾒｿﾞﾌｫﾙﾃのｼｮｯﾌﾟ</v>
          </cell>
          <cell r="D86" t="str">
            <v>465-0048</v>
          </cell>
          <cell r="E86" t="str">
            <v xml:space="preserve">  勝田ｺﾞﾙﾌｾﾝﾀｰ ｽﾎﾟｰﾂﾌﾟﾗｻﾞＡ棟2F</v>
          </cell>
          <cell r="F86" t="str">
            <v>3704-1056</v>
          </cell>
        </row>
        <row r="87">
          <cell r="A87">
            <v>83</v>
          </cell>
          <cell r="B87" t="str">
            <v>黒田章子</v>
          </cell>
          <cell r="C87">
            <v>0</v>
          </cell>
          <cell r="D87" t="str">
            <v>140-0001</v>
          </cell>
          <cell r="E87" t="str">
            <v>品川区北品川3-7-41北品川ﾃﾗｽ305</v>
          </cell>
          <cell r="F87" t="str">
            <v>092-622-3713</v>
          </cell>
        </row>
        <row r="88">
          <cell r="A88">
            <v>84</v>
          </cell>
          <cell r="B88" t="str">
            <v>倉渕 満</v>
          </cell>
          <cell r="C88">
            <v>0</v>
          </cell>
          <cell r="D88">
            <v>0</v>
          </cell>
          <cell r="E88" t="str">
            <v>千葉市中央3-11-11ﾆｭ-豊田ﾋﾞﾙ3F</v>
          </cell>
          <cell r="F88" t="str">
            <v>3842-2241</v>
          </cell>
        </row>
        <row r="89">
          <cell r="A89">
            <v>85</v>
          </cell>
          <cell r="B89">
            <v>0</v>
          </cell>
          <cell r="C89">
            <v>0</v>
          </cell>
          <cell r="D89">
            <v>0</v>
          </cell>
          <cell r="E89" t="str">
            <v>船場ｾﾝﾀ-ﾋﾞﾙ１号館B1大阪舶来ﾏ-ﾄ</v>
          </cell>
          <cell r="F89" t="str">
            <v>045-715-5439</v>
          </cell>
        </row>
        <row r="90">
          <cell r="A90">
            <v>86</v>
          </cell>
          <cell r="B90" t="str">
            <v>(有)ﾋﾞｯｸﾋｯﾄ</v>
          </cell>
          <cell r="C90" t="str">
            <v>住福忠義様</v>
          </cell>
          <cell r="D90" t="str">
            <v>134-0083</v>
          </cell>
          <cell r="E90" t="str">
            <v>江戸川区中葛西3-16-13小林ﾋﾞﾙ1F2F</v>
          </cell>
          <cell r="F90" t="str">
            <v>3289-2233</v>
          </cell>
          <cell r="G90" t="str">
            <v>3289-2890</v>
          </cell>
        </row>
        <row r="91">
          <cell r="A91">
            <v>87</v>
          </cell>
          <cell r="B91" t="str">
            <v>B.J TRADING</v>
          </cell>
          <cell r="C91" t="str">
            <v>請求書       阿部様</v>
          </cell>
          <cell r="D91" t="str">
            <v>530-0043</v>
          </cell>
          <cell r="E91" t="str">
            <v>大阪市北区天満中央ﾋﾞﾙ4F</v>
          </cell>
          <cell r="F91" t="str">
            <v>3475-1401</v>
          </cell>
        </row>
        <row r="92">
          <cell r="A92">
            <v>88</v>
          </cell>
          <cell r="B92" t="str">
            <v>BIBA ｻﾝｸ</v>
          </cell>
          <cell r="C92" t="str">
            <v>代表取締役佐藤清信様</v>
          </cell>
          <cell r="D92" t="str">
            <v>747-0034</v>
          </cell>
          <cell r="E92" t="str">
            <v>山口県防府市天神1-10-14</v>
          </cell>
          <cell r="F92" t="str">
            <v>3631-2170</v>
          </cell>
        </row>
        <row r="93">
          <cell r="A93">
            <v>89</v>
          </cell>
          <cell r="B93" t="str">
            <v>VITA</v>
          </cell>
          <cell r="C93">
            <v>0</v>
          </cell>
          <cell r="D93" t="str">
            <v>464-0819</v>
          </cell>
          <cell r="E93" t="str">
            <v>名古屋市千種区四谷通り1-1ｲﾘﾔ本山1F</v>
          </cell>
          <cell r="F93" t="str">
            <v>5572-7760</v>
          </cell>
        </row>
        <row r="94">
          <cell r="A94">
            <v>90</v>
          </cell>
          <cell r="B94" t="str">
            <v>ﾋｴﾀﾞﾜｰｸｽﾀｼﾞｵ</v>
          </cell>
          <cell r="C94">
            <v>0</v>
          </cell>
          <cell r="D94" t="str">
            <v>106-0023</v>
          </cell>
          <cell r="E94" t="str">
            <v>新宿区西新宿6丁目21番1号ｱｲﾀｳﾝﾌﾟﾗｻﾞ1F</v>
          </cell>
          <cell r="F94" t="str">
            <v>3641-8787</v>
          </cell>
        </row>
        <row r="95">
          <cell r="A95">
            <v>91</v>
          </cell>
          <cell r="B95" t="str">
            <v>customer</v>
          </cell>
          <cell r="C95">
            <v>0</v>
          </cell>
          <cell r="D95" t="str">
            <v>postal code</v>
          </cell>
          <cell r="E95" t="str">
            <v>address</v>
          </cell>
          <cell r="F95" t="str">
            <v>0764-93-6166</v>
          </cell>
        </row>
        <row r="96">
          <cell r="A96">
            <v>92</v>
          </cell>
          <cell r="B96" t="str">
            <v>(株)ｹﾞｵﾐﾙﾀﾞ</v>
          </cell>
          <cell r="C96">
            <v>0</v>
          </cell>
          <cell r="D96" t="str">
            <v>181-0013</v>
          </cell>
          <cell r="E96" t="str">
            <v>新宿区下落合1-7-17ｺｽﾓｽ11下落合ﾋﾞﾙB1</v>
          </cell>
          <cell r="F96" t="str">
            <v>0273-24-3608</v>
          </cell>
        </row>
        <row r="97">
          <cell r="A97">
            <v>93</v>
          </cell>
          <cell r="B97" t="str">
            <v>(株)ｹﾝﾄｽ</v>
          </cell>
          <cell r="C97" t="str">
            <v>安本様</v>
          </cell>
          <cell r="D97" t="str">
            <v>106-0032</v>
          </cell>
          <cell r="E97" t="str">
            <v>港区六本木5-3-2斎藤ﾋﾞﾙ5F</v>
          </cell>
          <cell r="F97" t="str">
            <v xml:space="preserve">telephone number </v>
          </cell>
        </row>
        <row r="98">
          <cell r="A98">
            <v>94</v>
          </cell>
          <cell r="B98" t="str">
            <v>(有)K.G.K通商</v>
          </cell>
          <cell r="C98">
            <v>0</v>
          </cell>
          <cell r="D98" t="str">
            <v>630-0112</v>
          </cell>
          <cell r="E98" t="str">
            <v>奈良県生駒市鹿ﾉ台東2-19-4</v>
          </cell>
          <cell r="F98" t="str">
            <v>0862-33-5533</v>
          </cell>
          <cell r="G98" t="str">
            <v>3862-5464</v>
          </cell>
        </row>
        <row r="99">
          <cell r="A99">
            <v>95</v>
          </cell>
          <cell r="B99" t="str">
            <v>(有)ｹﾞﾝｲﾝﾀ-ﾅｼｮﾅﾙ</v>
          </cell>
          <cell r="C99">
            <v>0</v>
          </cell>
          <cell r="D99" t="str">
            <v>114-0023</v>
          </cell>
          <cell r="E99" t="str">
            <v>北区滝野川6-85-3</v>
          </cell>
          <cell r="F99" t="str">
            <v>3862-8787</v>
          </cell>
        </row>
        <row r="100">
          <cell r="A100">
            <v>96</v>
          </cell>
          <cell r="B100" t="str">
            <v>K&amp;Sｺ-ﾎﾟﾚ-ｼｮﾝ</v>
          </cell>
          <cell r="C100">
            <v>0</v>
          </cell>
          <cell r="D100" t="str">
            <v>228-0803</v>
          </cell>
          <cell r="E100" t="str">
            <v>相模原市相模大野4-5-5-311</v>
          </cell>
          <cell r="F100" t="str">
            <v>3610-8368</v>
          </cell>
        </row>
        <row r="101">
          <cell r="A101">
            <v>97</v>
          </cell>
          <cell r="B101" t="str">
            <v>customer</v>
          </cell>
          <cell r="C101" t="str">
            <v>世田谷営業所</v>
          </cell>
          <cell r="D101" t="str">
            <v>postal code</v>
          </cell>
          <cell r="E101" t="str">
            <v>address</v>
          </cell>
          <cell r="F101" t="str">
            <v xml:space="preserve">telephone number </v>
          </cell>
          <cell r="G101" t="str">
            <v xml:space="preserve">facsimile number </v>
          </cell>
        </row>
        <row r="102">
          <cell r="A102">
            <v>98</v>
          </cell>
          <cell r="B102" t="str">
            <v>(株)ﾃｨ-ｱ-ﾙﾜｲ     (ﾂﾙﾔ)</v>
          </cell>
          <cell r="C102" t="str">
            <v>代表取締役 藤崎哲也様</v>
          </cell>
          <cell r="D102" t="str">
            <v>110-0005</v>
          </cell>
          <cell r="E102" t="str">
            <v>台東区上野6-4-12上野ｾﾝﾀ-内</v>
          </cell>
          <cell r="F102" t="str">
            <v>3832-5461</v>
          </cell>
          <cell r="G102" t="str">
            <v>3836-2010</v>
          </cell>
        </row>
        <row r="103">
          <cell r="A103">
            <v>99</v>
          </cell>
          <cell r="B103" t="str">
            <v>TIARA(ﾃｨｱﾗ)</v>
          </cell>
          <cell r="C103">
            <v>0</v>
          </cell>
          <cell r="D103" t="str">
            <v>937-0046</v>
          </cell>
          <cell r="E103" t="str">
            <v>富山県魚津市上村木1-4-18</v>
          </cell>
          <cell r="F103" t="str">
            <v>0765-23-1234</v>
          </cell>
        </row>
        <row r="104">
          <cell r="A104">
            <v>100</v>
          </cell>
          <cell r="B104" t="str">
            <v>Tk inc</v>
          </cell>
          <cell r="C104">
            <v>0</v>
          </cell>
          <cell r="D104" t="str">
            <v>546-0000</v>
          </cell>
          <cell r="E104" t="str">
            <v>大阪市東住吉区西今川3-12-24ﾍﾞﾙｳﾞｨ西今川 1104</v>
          </cell>
          <cell r="F104" t="str">
            <v>06-769-7048</v>
          </cell>
          <cell r="G104" t="str">
            <v>06-769-2848</v>
          </cell>
        </row>
        <row r="105">
          <cell r="A105">
            <v>101</v>
          </cell>
          <cell r="B105" t="str">
            <v>(株)TKY</v>
          </cell>
          <cell r="C105">
            <v>0</v>
          </cell>
          <cell r="D105" t="str">
            <v>530-0042</v>
          </cell>
          <cell r="E105" t="str">
            <v>大阪市北区天満橋2丁目2-13-603</v>
          </cell>
          <cell r="F105" t="str">
            <v>06-351-8790</v>
          </cell>
          <cell r="G105" t="str">
            <v>06-351-9717</v>
          </cell>
        </row>
        <row r="106">
          <cell r="A106">
            <v>102</v>
          </cell>
          <cell r="B106" t="str">
            <v>TMT</v>
          </cell>
          <cell r="C106">
            <v>0</v>
          </cell>
          <cell r="D106" t="str">
            <v>105-0001</v>
          </cell>
          <cell r="E106" t="str">
            <v>港区虎ノ門1-1-21東海銀行B1F</v>
          </cell>
          <cell r="F106" t="str">
            <v>3501-2572</v>
          </cell>
          <cell r="G106" t="str">
            <v>3501-6371</v>
          </cell>
        </row>
        <row r="107">
          <cell r="A107">
            <v>103</v>
          </cell>
          <cell r="B107" t="str">
            <v>TTAｱﾘﾓﾝﾄﾞ</v>
          </cell>
          <cell r="C107">
            <v>0</v>
          </cell>
          <cell r="D107" t="str">
            <v>103-0022</v>
          </cell>
          <cell r="E107" t="str">
            <v>中央区日本橋宝町3-4-6宝町会館4F</v>
          </cell>
          <cell r="F107" t="str">
            <v>3241-5277</v>
          </cell>
          <cell r="G107" t="str">
            <v>3246-1379</v>
          </cell>
        </row>
        <row r="108">
          <cell r="A108">
            <v>104</v>
          </cell>
          <cell r="B108" t="str">
            <v>(株)帝国ﾃﾞ-ﾀﾊﾞﾝｸ</v>
          </cell>
          <cell r="C108" t="str">
            <v>能登 弘子</v>
          </cell>
          <cell r="D108" t="str">
            <v>104-0041</v>
          </cell>
          <cell r="E108" t="str">
            <v>中央区新富1-12-2</v>
          </cell>
          <cell r="F108" t="str">
            <v>3206-2544</v>
          </cell>
          <cell r="G108" t="str">
            <v>3206-2548</v>
          </cell>
        </row>
        <row r="109">
          <cell r="A109">
            <v>105</v>
          </cell>
          <cell r="B109" t="str">
            <v>TGSｾﾝﾄﾗﾙ</v>
          </cell>
          <cell r="C109">
            <v>0</v>
          </cell>
          <cell r="D109" t="str">
            <v>107-0062</v>
          </cell>
          <cell r="E109" t="str">
            <v>港区南青山3-1-1 ﾌﾟﾗｻﾞ246青山ﾋﾞﾙ7F</v>
          </cell>
          <cell r="F109" t="str">
            <v>3796-0211</v>
          </cell>
          <cell r="G109" t="str">
            <v>3796-0210</v>
          </cell>
        </row>
        <row r="110">
          <cell r="A110">
            <v>106</v>
          </cell>
          <cell r="B110" t="str">
            <v>寺岡事務所</v>
          </cell>
          <cell r="C110">
            <v>0</v>
          </cell>
          <cell r="D110" t="str">
            <v>541-0048</v>
          </cell>
          <cell r="E110" t="str">
            <v>大阪市中央区瓦町4-3-14-812</v>
          </cell>
          <cell r="F110" t="str">
            <v>3202-7777</v>
          </cell>
          <cell r="G110" t="str">
            <v>3201-5551</v>
          </cell>
        </row>
        <row r="111">
          <cell r="A111">
            <v>107</v>
          </cell>
          <cell r="B111" t="str">
            <v>(株）ﾃﾞｨﾚｸﾀｰｽﾞ ｱｲ･ｴｽ･ﾋﾞｰ</v>
          </cell>
          <cell r="C111">
            <v>0</v>
          </cell>
          <cell r="D111" t="str">
            <v>130-0026</v>
          </cell>
          <cell r="E111" t="str">
            <v>東京都墨田区両国3-21-16中屋ﾋﾞﾙ6F</v>
          </cell>
          <cell r="F111" t="str">
            <v>03-3632-8940</v>
          </cell>
          <cell r="G111" t="str">
            <v>03-3632-8945</v>
          </cell>
        </row>
        <row r="112">
          <cell r="A112">
            <v>108</v>
          </cell>
          <cell r="B112" t="str">
            <v>(株）ティンクス</v>
          </cell>
          <cell r="C112">
            <v>0</v>
          </cell>
          <cell r="D112" t="str">
            <v>151-0051</v>
          </cell>
          <cell r="E112" t="str">
            <v>渋谷区千駄ヶ谷1-33-5 千駄ヶ谷ﾊﾟｰｸｽｸｴｱ3F</v>
          </cell>
        </row>
        <row r="113">
          <cell r="A113">
            <v>109</v>
          </cell>
          <cell r="B113" t="str">
            <v>(株)ﾌｫｰﾗﾑ</v>
          </cell>
          <cell r="C113">
            <v>0</v>
          </cell>
          <cell r="D113" t="str">
            <v>150-0001</v>
          </cell>
          <cell r="E113" t="str">
            <v>渋谷区神宮前3-6-4</v>
          </cell>
          <cell r="F113" t="str">
            <v xml:space="preserve">telephone number </v>
          </cell>
          <cell r="G113" t="str">
            <v xml:space="preserve">facsimile number </v>
          </cell>
        </row>
        <row r="114">
          <cell r="A114">
            <v>110</v>
          </cell>
          <cell r="B114" t="str">
            <v>customer</v>
          </cell>
          <cell r="C114">
            <v>0</v>
          </cell>
          <cell r="D114" t="str">
            <v>postal code</v>
          </cell>
          <cell r="E114" t="str">
            <v>address</v>
          </cell>
          <cell r="F114" t="str">
            <v xml:space="preserve">telephone number </v>
          </cell>
        </row>
        <row r="115">
          <cell r="A115">
            <v>111</v>
          </cell>
          <cell r="B115" t="str">
            <v>(株)ｺﾛﾈｯﾄ商会</v>
          </cell>
          <cell r="C115" t="str">
            <v>竹田・ﾄﾐﾅｶﾞ</v>
          </cell>
          <cell r="D115" t="str">
            <v>104-0044</v>
          </cell>
          <cell r="E115" t="str">
            <v>中央区明石町2-21</v>
          </cell>
          <cell r="F115" t="str">
            <v>06-271-5667</v>
          </cell>
        </row>
        <row r="116">
          <cell r="A116">
            <v>112</v>
          </cell>
          <cell r="B116" t="str">
            <v>(株)ｺﾛﾈｯﾄ商会</v>
          </cell>
          <cell r="C116">
            <v>0</v>
          </cell>
          <cell r="D116" t="str">
            <v>104-0043</v>
          </cell>
          <cell r="E116" t="str">
            <v>中央区湊町3-3-2前田ｾﾝﾄﾗﾙﾋﾞﾙ</v>
          </cell>
          <cell r="F116" t="str">
            <v>052-733-0411</v>
          </cell>
        </row>
        <row r="117">
          <cell r="A117">
            <v>113</v>
          </cell>
          <cell r="B117" t="str">
            <v>(株)ｺﾛﾈｯﾄ商会</v>
          </cell>
          <cell r="C117" t="str">
            <v>(株)千住倉庫  中沢様</v>
          </cell>
          <cell r="D117" t="str">
            <v>135-0044</v>
          </cell>
          <cell r="E117" t="str">
            <v>江東区越中島2-1-38</v>
          </cell>
          <cell r="F117" t="str">
            <v>3263-6301</v>
          </cell>
        </row>
        <row r="118">
          <cell r="A118">
            <v>114</v>
          </cell>
          <cell r="B118" t="str">
            <v>弘栄産業(株)</v>
          </cell>
          <cell r="C118" t="str">
            <v>海洋土木(株)</v>
          </cell>
          <cell r="D118" t="str">
            <v>104-0061</v>
          </cell>
          <cell r="E118" t="str">
            <v>中央区銀座5-9-12ﾀﾞｲﾔﾓﾝﾄﾞﾋﾞﾙ5F</v>
          </cell>
          <cell r="F118" t="str">
            <v>3423-2350</v>
          </cell>
          <cell r="G118" t="str">
            <v>3710-0206</v>
          </cell>
        </row>
        <row r="119">
          <cell r="A119">
            <v>115</v>
          </cell>
          <cell r="B119" t="str">
            <v>神戸屋</v>
          </cell>
          <cell r="C119" t="str">
            <v>名鉄ｻﾛﾝ</v>
          </cell>
          <cell r="D119" t="str">
            <v>104-0061</v>
          </cell>
          <cell r="E119" t="str">
            <v>中央区銀座8-5新橋ｾﾝﾀ-１号館2F</v>
          </cell>
          <cell r="F119" t="str">
            <v>052-585-1111</v>
          </cell>
          <cell r="G119" t="str">
            <v>5456-2262</v>
          </cell>
        </row>
        <row r="120">
          <cell r="A120">
            <v>116</v>
          </cell>
          <cell r="B120" t="str">
            <v>(有)小林革具製作所</v>
          </cell>
          <cell r="C120">
            <v>0</v>
          </cell>
          <cell r="D120" t="str">
            <v>101-0021</v>
          </cell>
          <cell r="E120" t="str">
            <v>千代田区外神田6-11-11</v>
          </cell>
          <cell r="F120" t="str">
            <v>3409-9922</v>
          </cell>
          <cell r="G120" t="str">
            <v>3854-8266</v>
          </cell>
        </row>
        <row r="121">
          <cell r="A121">
            <v>117</v>
          </cell>
          <cell r="B121" t="str">
            <v>幸和通商(株)</v>
          </cell>
          <cell r="C121">
            <v>0</v>
          </cell>
          <cell r="D121" t="str">
            <v>351-0025</v>
          </cell>
          <cell r="E121" t="str">
            <v>朝霞市三原5-10-41</v>
          </cell>
          <cell r="F121" t="str">
            <v>5828-9333</v>
          </cell>
          <cell r="G121" t="str">
            <v>5828-9060</v>
          </cell>
        </row>
        <row r="122">
          <cell r="A122">
            <v>118</v>
          </cell>
          <cell r="B122" t="str">
            <v>(株)ｺﾓｿﾜ</v>
          </cell>
          <cell r="C122">
            <v>0</v>
          </cell>
          <cell r="D122" t="str">
            <v>160-0022</v>
          </cell>
          <cell r="E122" t="str">
            <v>新宿区新宿5-12-5大木ﾋﾞﾙ504</v>
          </cell>
          <cell r="F122" t="str">
            <v>5828-3202</v>
          </cell>
          <cell r="G122" t="str">
            <v>5828-2572</v>
          </cell>
        </row>
        <row r="123">
          <cell r="A123">
            <v>119</v>
          </cell>
          <cell r="B123" t="str">
            <v>(株)ｺｳｼﾝ</v>
          </cell>
          <cell r="C123">
            <v>0</v>
          </cell>
          <cell r="D123" t="str">
            <v>530-0056</v>
          </cell>
          <cell r="E123" t="str">
            <v>大阪市北区兎我野町15-13(ﾐﾕｷﾋﾞﾙ3F)</v>
          </cell>
          <cell r="F123" t="str">
            <v>5815-5707</v>
          </cell>
          <cell r="G123" t="str">
            <v>5815-5302</v>
          </cell>
        </row>
        <row r="124">
          <cell r="A124">
            <v>120</v>
          </cell>
          <cell r="B124" t="str">
            <v>ｺﾝｺ-ﾄﾞ</v>
          </cell>
          <cell r="C124">
            <v>0</v>
          </cell>
          <cell r="D124" t="str">
            <v>164-0012</v>
          </cell>
          <cell r="E124" t="str">
            <v>中野区本町3-3-11</v>
          </cell>
          <cell r="F124" t="str">
            <v>3261-3341</v>
          </cell>
          <cell r="G124" t="str">
            <v>3261-3350</v>
          </cell>
        </row>
        <row r="125">
          <cell r="A125">
            <v>121</v>
          </cell>
          <cell r="B125" t="str">
            <v>小西六ﾕ-ﾋﾞｯｸｽ(株)</v>
          </cell>
          <cell r="C125">
            <v>0</v>
          </cell>
          <cell r="D125" t="str">
            <v>110-0016</v>
          </cell>
          <cell r="E125" t="str">
            <v>台東区台東4-30富士ﾋﾞﾙ</v>
          </cell>
          <cell r="F125" t="str">
            <v>3836-4640</v>
          </cell>
          <cell r="G125" t="str">
            <v>3936-3058</v>
          </cell>
        </row>
        <row r="126">
          <cell r="A126">
            <v>122</v>
          </cell>
          <cell r="B126" t="str">
            <v>customer</v>
          </cell>
          <cell r="C126">
            <v>0</v>
          </cell>
          <cell r="D126" t="str">
            <v>postal code</v>
          </cell>
          <cell r="E126" t="str">
            <v>address</v>
          </cell>
          <cell r="F126" t="str">
            <v xml:space="preserve">telephone number </v>
          </cell>
          <cell r="G126" t="str">
            <v xml:space="preserve">facsimile number </v>
          </cell>
        </row>
        <row r="127">
          <cell r="A127">
            <v>123</v>
          </cell>
          <cell r="B127" t="str">
            <v>（株）東京ｸﾚｰﾙ</v>
          </cell>
          <cell r="C127">
            <v>0</v>
          </cell>
          <cell r="D127" t="str">
            <v>111-0053</v>
          </cell>
          <cell r="E127" t="str">
            <v>台東区浅草橋1-12-3WSﾋﾞﾙ</v>
          </cell>
          <cell r="F127" t="str">
            <v>5820-1251</v>
          </cell>
          <cell r="G127" t="str">
            <v>5820-1257</v>
          </cell>
        </row>
        <row r="128">
          <cell r="A128">
            <v>124</v>
          </cell>
          <cell r="B128" t="str">
            <v xml:space="preserve">  〈（有）ｼﾞｭノンも同様〉</v>
          </cell>
          <cell r="C128">
            <v>0</v>
          </cell>
          <cell r="D128" t="str">
            <v>104-0031</v>
          </cell>
          <cell r="E128" t="str">
            <v>中央区京橋3-12-4田中ﾋﾞﾙ1F</v>
          </cell>
          <cell r="F128" t="str">
            <v>3587-2991</v>
          </cell>
          <cell r="G128" t="str">
            <v>3587-2962</v>
          </cell>
        </row>
        <row r="129">
          <cell r="A129">
            <v>125</v>
          </cell>
          <cell r="B129" t="str">
            <v>(株)藤和</v>
          </cell>
          <cell r="C129">
            <v>0</v>
          </cell>
          <cell r="D129" t="str">
            <v>210-0838</v>
          </cell>
          <cell r="E129" t="str">
            <v>川崎市川崎区境町9-9 藤和ﾋﾞﾙ</v>
          </cell>
          <cell r="F129" t="str">
            <v>044-244-8500</v>
          </cell>
          <cell r="G129" t="str">
            <v>044-244-7783</v>
          </cell>
        </row>
        <row r="130">
          <cell r="A130">
            <v>126</v>
          </cell>
          <cell r="B130" t="str">
            <v>(株)ﾄｰｸ</v>
          </cell>
          <cell r="C130" t="str">
            <v>田村様</v>
          </cell>
          <cell r="D130" t="str">
            <v>111-0036</v>
          </cell>
          <cell r="E130" t="str">
            <v>台東区松が谷1-13-13</v>
          </cell>
          <cell r="F130" t="str">
            <v>3842-3361</v>
          </cell>
          <cell r="G130" t="str">
            <v>3842-3363</v>
          </cell>
        </row>
        <row r="131">
          <cell r="A131">
            <v>127</v>
          </cell>
          <cell r="B131" t="str">
            <v>（株）ﾄｰｺｰｻｰﾋﾞｽ</v>
          </cell>
          <cell r="C131" t="str">
            <v>石川金属工芸</v>
          </cell>
          <cell r="D131" t="str">
            <v>243-0014</v>
          </cell>
          <cell r="E131" t="str">
            <v>厚木市旭1-16-3第5曽根ﾋﾞﾙ2F</v>
          </cell>
          <cell r="F131" t="str">
            <v>0462-29-7879</v>
          </cell>
          <cell r="G131" t="str">
            <v>0462-29-3372</v>
          </cell>
        </row>
        <row r="132">
          <cell r="A132">
            <v>128</v>
          </cell>
          <cell r="B132" t="str">
            <v xml:space="preserve">（株）ﾄｰｼﾝ </v>
          </cell>
          <cell r="C132" t="str">
            <v>Shop ERUDI</v>
          </cell>
          <cell r="D132" t="str">
            <v>104-0061</v>
          </cell>
          <cell r="E132" t="str">
            <v>中央区銀座5-1数寄屋橋ｼｮｯﾋﾟﾝｸﾞｾﾝﾀｰ</v>
          </cell>
          <cell r="F132" t="str">
            <v>3573-6888</v>
          </cell>
          <cell r="G132" t="str">
            <v>092-291-4558</v>
          </cell>
        </row>
        <row r="133">
          <cell r="A133">
            <v>129</v>
          </cell>
          <cell r="B133" t="str">
            <v>ｺﾛﾅｺﾞﾙﾌ</v>
          </cell>
          <cell r="C133">
            <v>0</v>
          </cell>
          <cell r="D133" t="str">
            <v>010-0001</v>
          </cell>
          <cell r="E133" t="str">
            <v xml:space="preserve">                              銀座2号館</v>
          </cell>
          <cell r="F133" t="str">
            <v>0188-33-3472</v>
          </cell>
        </row>
        <row r="134">
          <cell r="A134">
            <v>130</v>
          </cell>
          <cell r="B134" t="str">
            <v>(株)豊繁</v>
          </cell>
          <cell r="C134" t="str">
            <v>高木社長 福山様</v>
          </cell>
          <cell r="D134" t="str">
            <v>111-0042</v>
          </cell>
          <cell r="E134" t="str">
            <v>台東区寿1-14-10</v>
          </cell>
          <cell r="F134" t="str">
            <v>0188-35-0717</v>
          </cell>
        </row>
        <row r="135">
          <cell r="A135">
            <v>131</v>
          </cell>
          <cell r="B135" t="str">
            <v>（株）ﾄﾗｽﾄ貿易</v>
          </cell>
          <cell r="C135" t="str">
            <v>堀原</v>
          </cell>
          <cell r="D135" t="str">
            <v>113-0022</v>
          </cell>
          <cell r="E135" t="str">
            <v>文京区千駄木2-21-6</v>
          </cell>
          <cell r="F135" t="str">
            <v>3828-8727</v>
          </cell>
          <cell r="G135" t="str">
            <v>3828-1117</v>
          </cell>
        </row>
        <row r="136">
          <cell r="A136">
            <v>132</v>
          </cell>
          <cell r="B136" t="str">
            <v>ｺﾙﾄﾞﾝ･ﾉｱ-ﾙ喫茶店</v>
          </cell>
          <cell r="C136">
            <v>0</v>
          </cell>
          <cell r="D136" t="str">
            <v>010-0001</v>
          </cell>
          <cell r="E136" t="str">
            <v xml:space="preserve">       ﾚｼﾞﾃﾞﾝｼｬﾙ千駄木1F</v>
          </cell>
          <cell r="F136" t="str">
            <v>0188-36-0725</v>
          </cell>
        </row>
        <row r="137">
          <cell r="A137">
            <v>133</v>
          </cell>
          <cell r="B137" t="str">
            <v>（株）ﾄﾘｵ製作所</v>
          </cell>
          <cell r="C137">
            <v>0</v>
          </cell>
          <cell r="D137" t="str">
            <v>152-0012</v>
          </cell>
          <cell r="E137" t="str">
            <v>目黒区洗足2-19-2</v>
          </cell>
          <cell r="F137" t="str">
            <v>3714-0777</v>
          </cell>
          <cell r="G137" t="str">
            <v>3714-5353</v>
          </cell>
        </row>
        <row r="138">
          <cell r="A138">
            <v>134</v>
          </cell>
          <cell r="B138" t="str">
            <v>（株）ﾄﾘｵ製作所</v>
          </cell>
          <cell r="C138" t="str">
            <v>本社物流ｾﾝﾀｰ</v>
          </cell>
          <cell r="D138" t="str">
            <v>152-0012</v>
          </cell>
          <cell r="E138" t="str">
            <v>目黒区洗足2-27-16</v>
          </cell>
          <cell r="F138" t="str">
            <v>3786-3437</v>
          </cell>
          <cell r="G138" t="str">
            <v>3786-3507</v>
          </cell>
        </row>
        <row r="139">
          <cell r="A139">
            <v>135</v>
          </cell>
          <cell r="B139" t="str">
            <v>（株）ﾄﾚﾝﾄﾞｱｲ</v>
          </cell>
          <cell r="C139">
            <v>0</v>
          </cell>
          <cell r="D139" t="str">
            <v>105-0014</v>
          </cell>
          <cell r="E139" t="str">
            <v>港区芝3-22-7芝NKﾋﾞﾙ2F</v>
          </cell>
          <cell r="F139" t="str">
            <v>3455-5281</v>
          </cell>
          <cell r="G139" t="str">
            <v>5232-0823</v>
          </cell>
        </row>
        <row r="140">
          <cell r="A140">
            <v>136</v>
          </cell>
          <cell r="B140" t="str">
            <v>（有）ﾄﾚﾄﾞﾌﾞﾙｰ</v>
          </cell>
          <cell r="C140">
            <v>0</v>
          </cell>
          <cell r="D140" t="str">
            <v>110-0016</v>
          </cell>
          <cell r="E140" t="str">
            <v>台東区台東2-30-11HATTORI BLD.3F</v>
          </cell>
          <cell r="F140" t="str">
            <v>3833-2722</v>
          </cell>
          <cell r="G140" t="str">
            <v>3833-2720</v>
          </cell>
        </row>
        <row r="141">
          <cell r="A141">
            <v>137</v>
          </cell>
          <cell r="B141" t="str">
            <v>(株)東急百貨店</v>
          </cell>
          <cell r="C141" t="str">
            <v>三田様（商事部)</v>
          </cell>
          <cell r="D141" t="str">
            <v>103-0027</v>
          </cell>
          <cell r="E141" t="str">
            <v>中央区日本橋1-4-1</v>
          </cell>
          <cell r="F141" t="str">
            <v>3273-3206･3160</v>
          </cell>
          <cell r="G141" t="str">
            <v>3273-3164</v>
          </cell>
        </row>
        <row r="142">
          <cell r="A142">
            <v>138</v>
          </cell>
          <cell r="B142" t="str">
            <v>TOMOEｰYA</v>
          </cell>
          <cell r="C142">
            <v>0</v>
          </cell>
          <cell r="D142" t="str">
            <v>164-0013</v>
          </cell>
          <cell r="E142" t="str">
            <v>中野区弥生町2-15-14</v>
          </cell>
          <cell r="F142" t="str">
            <v>3373-9220</v>
          </cell>
          <cell r="G142" t="str">
            <v>3373-9220</v>
          </cell>
        </row>
        <row r="143">
          <cell r="A143">
            <v>139</v>
          </cell>
          <cell r="B143" t="str">
            <v>東亜ｼｽﾃﾑﾌﾟﾛﾀﾞｸﾄ</v>
          </cell>
          <cell r="C143">
            <v>0</v>
          </cell>
          <cell r="D143" t="str">
            <v>151-0073</v>
          </cell>
          <cell r="E143" t="str">
            <v>渋谷区笹塚1-54-7</v>
          </cell>
          <cell r="F143" t="str">
            <v>3374-4488</v>
          </cell>
        </row>
        <row r="144">
          <cell r="A144">
            <v>140</v>
          </cell>
          <cell r="B144" t="str">
            <v>東急ｴｱｶｰｺﾞ（株）</v>
          </cell>
          <cell r="C144">
            <v>0</v>
          </cell>
          <cell r="D144" t="str">
            <v>272-0004</v>
          </cell>
          <cell r="E144" t="str">
            <v>市川市厚木2526 C-201</v>
          </cell>
          <cell r="F144" t="str">
            <v>0473-27-7211</v>
          </cell>
          <cell r="G144" t="str">
            <v>0473-27-3854</v>
          </cell>
        </row>
        <row r="145">
          <cell r="A145">
            <v>141</v>
          </cell>
          <cell r="B145" t="str">
            <v xml:space="preserve">  輸入営業部 原木第一営業所</v>
          </cell>
          <cell r="C145">
            <v>0</v>
          </cell>
          <cell r="D145" t="str">
            <v>010-0001</v>
          </cell>
          <cell r="E145" t="str">
            <v>秋田市中通7-2-1ｱﾙｽ2F</v>
          </cell>
          <cell r="F145" t="str">
            <v>0188-36-0801</v>
          </cell>
        </row>
        <row r="146">
          <cell r="A146">
            <v>142</v>
          </cell>
          <cell r="B146" t="str">
            <v>東京海上火災保険（株）</v>
          </cell>
          <cell r="C146">
            <v>0</v>
          </cell>
          <cell r="D146" t="str">
            <v>153-0064</v>
          </cell>
          <cell r="E146" t="str">
            <v>目黒区下目黒1-8-1ｱﾙｺﾀﾜｰ12F</v>
          </cell>
          <cell r="F146" t="str">
            <v>5434-8011</v>
          </cell>
          <cell r="G146" t="str">
            <v>5434-8014</v>
          </cell>
        </row>
        <row r="147">
          <cell r="A147">
            <v>143</v>
          </cell>
          <cell r="B147" t="str">
            <v>ﾓｰﾘｴ（株）</v>
          </cell>
          <cell r="C147" t="str">
            <v>営業所</v>
          </cell>
          <cell r="D147" t="str">
            <v>104-0042</v>
          </cell>
          <cell r="E147" t="str">
            <v xml:space="preserve">    安藤様携帯010･435･5487</v>
          </cell>
          <cell r="F147" t="str">
            <v>3552-5232</v>
          </cell>
          <cell r="G147" t="str">
            <v xml:space="preserve">facsimile number </v>
          </cell>
        </row>
        <row r="148">
          <cell r="A148">
            <v>144</v>
          </cell>
          <cell r="B148" t="str">
            <v>東京ﾄﾖﾍﾟｯﾄ（株）</v>
          </cell>
          <cell r="C148" t="str">
            <v>野沢様</v>
          </cell>
          <cell r="D148" t="str">
            <v>110-0005</v>
          </cell>
          <cell r="E148" t="str">
            <v>台東区上野2-18-4</v>
          </cell>
          <cell r="F148" t="str">
            <v>3833-8171</v>
          </cell>
          <cell r="G148" t="str">
            <v>3837-2427</v>
          </cell>
        </row>
        <row r="149">
          <cell r="A149">
            <v>145</v>
          </cell>
          <cell r="B149" t="str">
            <v>東京ﾋﾞﾙ管理</v>
          </cell>
          <cell r="C149" t="str">
            <v>丸秀食品</v>
          </cell>
          <cell r="D149" t="str">
            <v>580-0021</v>
          </cell>
          <cell r="E149" t="str">
            <v>大阪府松原市高見の里4-3-19</v>
          </cell>
          <cell r="F149" t="str">
            <v>3851-3647</v>
          </cell>
          <cell r="G149" t="str">
            <v>3440-2848</v>
          </cell>
        </row>
        <row r="150">
          <cell r="A150">
            <v>146</v>
          </cell>
          <cell r="B150" t="str">
            <v>東京包装ｾﾝﾀｰ</v>
          </cell>
          <cell r="C150">
            <v>0</v>
          </cell>
          <cell r="D150">
            <v>0</v>
          </cell>
          <cell r="E150" t="str">
            <v xml:space="preserve">                                         （自宅)</v>
          </cell>
          <cell r="F150" t="str">
            <v>3833-0801</v>
          </cell>
          <cell r="G150" t="str">
            <v>082-279-5571</v>
          </cell>
        </row>
        <row r="151">
          <cell r="A151">
            <v>147</v>
          </cell>
          <cell r="B151" t="str">
            <v>東京ﾗｲﾀｰ</v>
          </cell>
          <cell r="C151">
            <v>0</v>
          </cell>
          <cell r="D151" t="str">
            <v>113-0034</v>
          </cell>
          <cell r="E151" t="str">
            <v>文京区湯島1-9-4</v>
          </cell>
          <cell r="F151" t="str">
            <v>3812-0556</v>
          </cell>
          <cell r="G151" t="str">
            <v>3844-5877</v>
          </cell>
        </row>
        <row r="152">
          <cell r="A152">
            <v>148</v>
          </cell>
          <cell r="B152" t="str">
            <v>東西警備</v>
          </cell>
          <cell r="C152">
            <v>0</v>
          </cell>
          <cell r="D152" t="str">
            <v>541-0053</v>
          </cell>
          <cell r="E152" t="str">
            <v>大阪市中央区本町4-5-3</v>
          </cell>
          <cell r="F152" t="str">
            <v>06-262-3535</v>
          </cell>
        </row>
        <row r="153">
          <cell r="A153">
            <v>149</v>
          </cell>
          <cell r="B153" t="str">
            <v>同志社</v>
          </cell>
          <cell r="C153">
            <v>0</v>
          </cell>
          <cell r="D153" t="str">
            <v>556-0023</v>
          </cell>
          <cell r="E153" t="str">
            <v>大阪市浪速区稲荷2-7-28</v>
          </cell>
          <cell r="F153" t="str">
            <v>06-568-8823</v>
          </cell>
          <cell r="G153" t="str">
            <v>06-568-8992</v>
          </cell>
        </row>
        <row r="154">
          <cell r="A154">
            <v>150</v>
          </cell>
          <cell r="B154" t="str">
            <v>東宝商会</v>
          </cell>
          <cell r="C154">
            <v>0</v>
          </cell>
          <cell r="D154" t="str">
            <v>170-0013</v>
          </cell>
          <cell r="E154" t="str">
            <v>豊島区東池袋1-31-5池袋ｱﾋﾞﾀｼｵﾝ603</v>
          </cell>
          <cell r="F154" t="str">
            <v>3983-9540</v>
          </cell>
          <cell r="G154" t="str">
            <v>3663-0168</v>
          </cell>
        </row>
        <row r="155">
          <cell r="A155">
            <v>151</v>
          </cell>
          <cell r="B155">
            <v>0</v>
          </cell>
          <cell r="C155">
            <v>0</v>
          </cell>
          <cell r="D155">
            <v>0</v>
          </cell>
          <cell r="E155" t="str">
            <v xml:space="preserve">                       佐久平ｼｮｯﾋﾟﾝｸﾞｾﾝﾀ-1F</v>
          </cell>
          <cell r="F155" t="str">
            <v>0267-66-3121</v>
          </cell>
          <cell r="G155" t="str">
            <v>3496-9300</v>
          </cell>
        </row>
        <row r="156">
          <cell r="A156">
            <v>152</v>
          </cell>
          <cell r="B156" t="str">
            <v>ﾄﾞｸﾀｰﾍﾞﾘｰ 浜松店</v>
          </cell>
          <cell r="C156">
            <v>0</v>
          </cell>
          <cell r="D156" t="str">
            <v>165-0034</v>
          </cell>
          <cell r="E156" t="str">
            <v>浜松市松屋町111-2ｱｸﾄﾀﾜｰﾌﾟﾗｻﾞ2F</v>
          </cell>
          <cell r="F156" t="str">
            <v>053-451-0010</v>
          </cell>
        </row>
        <row r="157">
          <cell r="A157">
            <v>153</v>
          </cell>
          <cell r="B157" t="str">
            <v xml:space="preserve">  送り状の社名 ﾘｰﾄﾞ</v>
          </cell>
          <cell r="C157">
            <v>0</v>
          </cell>
          <cell r="D157" t="str">
            <v>542-0074</v>
          </cell>
          <cell r="E157" t="str">
            <v>大阪市中央区千日前1-8-16</v>
          </cell>
          <cell r="F157" t="str">
            <v>06-6211-6766</v>
          </cell>
          <cell r="G157" t="str">
            <v>3208-1818</v>
          </cell>
        </row>
        <row r="158">
          <cell r="A158">
            <v>154</v>
          </cell>
          <cell r="B158" t="str">
            <v>ﾄｯﾌﾟｲﾝﾄﾚｰﾃﾞｨﾝｸﾞ</v>
          </cell>
          <cell r="C158">
            <v>0</v>
          </cell>
          <cell r="D158" t="str">
            <v>110-0015</v>
          </cell>
          <cell r="E158" t="str">
            <v>台東区東上野1-15-6田辺ﾋﾞﾙ3F-B</v>
          </cell>
          <cell r="F158" t="str">
            <v>3835-9592</v>
          </cell>
          <cell r="G158" t="str">
            <v>3835-8738</v>
          </cell>
        </row>
        <row r="159">
          <cell r="A159">
            <v>155</v>
          </cell>
          <cell r="B159" t="str">
            <v>富屋商店</v>
          </cell>
          <cell r="C159">
            <v>0</v>
          </cell>
          <cell r="D159" t="str">
            <v>110-0005</v>
          </cell>
          <cell r="E159" t="str">
            <v>台東区上野6-11-3</v>
          </cell>
          <cell r="F159" t="str">
            <v>3836-1038</v>
          </cell>
          <cell r="G159" t="str">
            <v>3832-2425</v>
          </cell>
        </row>
        <row r="160">
          <cell r="A160">
            <v>156</v>
          </cell>
          <cell r="B160" t="str">
            <v>ﾄﾚｰﾀﾞﾑｼﾞｬﾊﾟﾝ（株）</v>
          </cell>
          <cell r="C160">
            <v>0</v>
          </cell>
          <cell r="D160" t="str">
            <v>530-0003</v>
          </cell>
          <cell r="E160" t="str">
            <v xml:space="preserve">  東京事務所3833-0211</v>
          </cell>
          <cell r="F160" t="str">
            <v>0298-53-1315</v>
          </cell>
          <cell r="G160" t="str">
            <v>0298-53-8505</v>
          </cell>
        </row>
        <row r="161">
          <cell r="A161">
            <v>157</v>
          </cell>
          <cell r="B161" t="str">
            <v>ﾄﾚｰﾀﾞﾑｼﾞｬﾊﾟﾝ（株）</v>
          </cell>
          <cell r="C161" t="str">
            <v>東京事務所</v>
          </cell>
          <cell r="D161" t="str">
            <v>101-0021</v>
          </cell>
          <cell r="E161" t="str">
            <v>千代田区外神田6-3-8田島ﾋﾞﾙ4F</v>
          </cell>
          <cell r="F161" t="str">
            <v>3833-0211</v>
          </cell>
          <cell r="G161" t="str">
            <v>3833-0214</v>
          </cell>
        </row>
        <row r="162">
          <cell r="A162">
            <v>158</v>
          </cell>
          <cell r="B162" t="str">
            <v>(株)ﾄﾚ-ﾀﾞ-ｽﾞｼﾞｬﾊﾟﾝ</v>
          </cell>
          <cell r="C162">
            <v>0</v>
          </cell>
          <cell r="D162" t="str">
            <v>111-0033</v>
          </cell>
          <cell r="E162" t="str">
            <v>台東区花川戸1-13-15 ｻﾝｴｽﾋﾞﾙ3F</v>
          </cell>
          <cell r="F162" t="str">
            <v>5806-1570</v>
          </cell>
          <cell r="G162" t="str">
            <v>5806-1571</v>
          </cell>
        </row>
        <row r="163">
          <cell r="A163">
            <v>159</v>
          </cell>
          <cell r="B163" t="str">
            <v>ﾄﾜｲﾗｲﾄ</v>
          </cell>
          <cell r="C163">
            <v>0</v>
          </cell>
          <cell r="D163" t="str">
            <v>651-0056</v>
          </cell>
          <cell r="E163" t="str">
            <v>神戸市中央区熊内町6-1-1</v>
          </cell>
          <cell r="F163" t="str">
            <v>078-241-5511</v>
          </cell>
          <cell r="G163" t="str">
            <v>078-241-7500</v>
          </cell>
        </row>
        <row r="164">
          <cell r="A164">
            <v>160</v>
          </cell>
          <cell r="B164" t="str">
            <v>(株)ﾄﾏﾄﾎﾞｰｲｱﾊﾞﾝﾃｨ厚別店</v>
          </cell>
          <cell r="C164">
            <v>0</v>
          </cell>
          <cell r="D164" t="str">
            <v>004-0064</v>
          </cell>
          <cell r="E164" t="str">
            <v>札幌市厚別区厚別西4条2丁目8-7</v>
          </cell>
          <cell r="F164" t="str">
            <v>011-896-8383</v>
          </cell>
          <cell r="G164" t="str">
            <v>011-894-0423</v>
          </cell>
        </row>
        <row r="165">
          <cell r="A165">
            <v>161</v>
          </cell>
          <cell r="B165">
            <v>0</v>
          </cell>
          <cell r="C165">
            <v>0</v>
          </cell>
          <cell r="D165">
            <v>0</v>
          </cell>
          <cell r="E165" t="str">
            <v xml:space="preserve">   ｶｳﾎﾞｰｲ厚別店Ⅱ1F</v>
          </cell>
          <cell r="F165" t="str">
            <v>3842-7821</v>
          </cell>
        </row>
        <row r="166">
          <cell r="A166">
            <v>162</v>
          </cell>
          <cell r="B166" t="str">
            <v>(株)ﾄﾏﾄﾎﾞｰｲ北見店</v>
          </cell>
          <cell r="C166">
            <v>0</v>
          </cell>
          <cell r="D166" t="str">
            <v>090-0836</v>
          </cell>
          <cell r="E166" t="str">
            <v>北見市三輪423番地5号</v>
          </cell>
          <cell r="F166" t="str">
            <v>0157-36-0303</v>
          </cell>
          <cell r="G166" t="str">
            <v>0157-36-0110</v>
          </cell>
        </row>
        <row r="167">
          <cell r="A167">
            <v>163</v>
          </cell>
          <cell r="B167" t="str">
            <v>(株)ﾄﾏﾄﾎﾞｰｲｱﾊﾞﾝﾃｨ上磯店</v>
          </cell>
          <cell r="C167">
            <v>0</v>
          </cell>
          <cell r="D167" t="str">
            <v>049-0111</v>
          </cell>
          <cell r="E167" t="str">
            <v>北海道上磯郡上磯町七重浜7丁目189番3号</v>
          </cell>
          <cell r="F167" t="str">
            <v>0138-49-1211</v>
          </cell>
          <cell r="G167" t="str">
            <v>0138-49-7953</v>
          </cell>
        </row>
        <row r="168">
          <cell r="A168">
            <v>164</v>
          </cell>
          <cell r="B168">
            <v>0</v>
          </cell>
          <cell r="C168">
            <v>0</v>
          </cell>
          <cell r="D168">
            <v>0</v>
          </cell>
          <cell r="E168" t="str">
            <v xml:space="preserve">   ｶｳﾎﾞｰｲ上磯店内</v>
          </cell>
          <cell r="F168" t="str">
            <v>3447-3657</v>
          </cell>
        </row>
        <row r="169">
          <cell r="A169">
            <v>165</v>
          </cell>
          <cell r="B169" t="str">
            <v>(株)ﾄﾏﾄﾎﾞｰｲｱﾊﾞﾝﾃｨ苫小牧店</v>
          </cell>
          <cell r="C169">
            <v>0</v>
          </cell>
          <cell r="D169" t="str">
            <v>053-0814</v>
          </cell>
          <cell r="E169" t="str">
            <v>苫小牧市糸井1351ｶｳﾎﾞｰｲ苫小牧店車王ﾎﾞｰｲ内</v>
          </cell>
          <cell r="F169" t="str">
            <v>0144-76-6111</v>
          </cell>
          <cell r="G169" t="str">
            <v>0144-76-7200</v>
          </cell>
        </row>
        <row r="170">
          <cell r="A170">
            <v>166</v>
          </cell>
          <cell r="B170">
            <v>0</v>
          </cell>
          <cell r="C170">
            <v>0</v>
          </cell>
          <cell r="D170">
            <v>0</v>
          </cell>
          <cell r="E170">
            <v>0</v>
          </cell>
          <cell r="F170" t="str">
            <v>0144-76-5666</v>
          </cell>
          <cell r="G170" t="str">
            <v>001-33-1-4265-7715</v>
          </cell>
        </row>
        <row r="171">
          <cell r="A171">
            <v>167</v>
          </cell>
          <cell r="B171" t="str">
            <v>(株)ﾄﾏﾄﾎﾞｰｲｱﾊﾞﾝﾃｨ藤野店</v>
          </cell>
          <cell r="C171">
            <v>0</v>
          </cell>
          <cell r="D171" t="str">
            <v>061-2282</v>
          </cell>
          <cell r="E171" t="str">
            <v>札幌市南区藤野2条4丁目62番地ｶｳﾎﾞｰｲ藤野店内</v>
          </cell>
          <cell r="F171" t="str">
            <v>011-591-0166</v>
          </cell>
          <cell r="G171" t="str">
            <v>011-591-0150</v>
          </cell>
        </row>
        <row r="172">
          <cell r="A172">
            <v>168</v>
          </cell>
          <cell r="B172" t="str">
            <v>MK5</v>
          </cell>
          <cell r="C172">
            <v>0</v>
          </cell>
          <cell r="D172" t="str">
            <v>120-0005</v>
          </cell>
          <cell r="E172" t="str">
            <v>足立区綾瀬6-21-15</v>
          </cell>
          <cell r="F172" t="str">
            <v>5616-1255</v>
          </cell>
          <cell r="G172" t="str">
            <v>5616-1255</v>
          </cell>
        </row>
        <row r="173">
          <cell r="A173">
            <v>169</v>
          </cell>
          <cell r="B173" t="str">
            <v>(株)ﾄﾏﾄﾎﾞｰｲｱﾊﾞﾝﾃｨ伏古店</v>
          </cell>
          <cell r="C173">
            <v>0</v>
          </cell>
          <cell r="D173" t="str">
            <v>007-0873</v>
          </cell>
          <cell r="E173" t="str">
            <v>札幌市東区伏古13条3丁目21-1ｶｳﾎﾞｰｲ伏古店内</v>
          </cell>
          <cell r="F173" t="str">
            <v>011-785-2840</v>
          </cell>
          <cell r="G173" t="str">
            <v>011-785-2856</v>
          </cell>
        </row>
        <row r="174">
          <cell r="A174">
            <v>170</v>
          </cell>
          <cell r="B174">
            <v>0</v>
          </cell>
          <cell r="C174" t="str">
            <v xml:space="preserve">       (本店)</v>
          </cell>
          <cell r="D174" t="str">
            <v>postal code</v>
          </cell>
          <cell r="E174" t="str">
            <v>address</v>
          </cell>
          <cell r="F174" t="str">
            <v>5470-7771</v>
          </cell>
          <cell r="G174" t="str">
            <v>5470-7770</v>
          </cell>
        </row>
        <row r="175">
          <cell r="A175">
            <v>171</v>
          </cell>
          <cell r="B175" t="str">
            <v>(株)ﾄﾏﾄﾎﾞｰｲ本社</v>
          </cell>
          <cell r="C175">
            <v>0</v>
          </cell>
          <cell r="D175">
            <v>0</v>
          </cell>
          <cell r="E175">
            <v>0</v>
          </cell>
          <cell r="F175" t="str">
            <v>011-875-3000</v>
          </cell>
          <cell r="G175" t="str">
            <v>011-875-0200</v>
          </cell>
        </row>
        <row r="176">
          <cell r="A176">
            <v>172</v>
          </cell>
          <cell r="B176" t="str">
            <v>(株)ﾄﾏﾄﾎﾞｰｲｱﾊﾞﾝﾃｨ三本木店</v>
          </cell>
          <cell r="C176">
            <v>0</v>
          </cell>
          <cell r="D176" t="str">
            <v>989-6322</v>
          </cell>
          <cell r="E176" t="str">
            <v>宮城県志田郡三本木町南谷地字千刈田146A棟</v>
          </cell>
          <cell r="F176" t="str">
            <v>0229-53-1200</v>
          </cell>
          <cell r="G176" t="str">
            <v>0229-52-5778</v>
          </cell>
        </row>
        <row r="177">
          <cell r="A177">
            <v>173</v>
          </cell>
          <cell r="B177" t="str">
            <v>DUOMO</v>
          </cell>
          <cell r="C177">
            <v>0</v>
          </cell>
          <cell r="D177" t="str">
            <v>400-0041</v>
          </cell>
          <cell r="E177" t="str">
            <v>甲府市上石田4-12-10</v>
          </cell>
          <cell r="F177" t="str">
            <v>0552-32-3002</v>
          </cell>
          <cell r="G177" t="str">
            <v>0552-32-3002</v>
          </cell>
        </row>
        <row r="178">
          <cell r="A178">
            <v>174</v>
          </cell>
          <cell r="B178" t="str">
            <v>(株)ﾄﾚｰﾀﾞｰｽﾞｼﾞｬﾊﾟﾝ</v>
          </cell>
          <cell r="C178">
            <v>0</v>
          </cell>
          <cell r="D178" t="str">
            <v>111-0033</v>
          </cell>
          <cell r="E178" t="str">
            <v>台東区花川戸1-13-15 ｻﾝｴｽﾋﾞﾙ3F</v>
          </cell>
          <cell r="F178" t="str">
            <v>5806-1570</v>
          </cell>
          <cell r="G178" t="str">
            <v>5806-1571</v>
          </cell>
        </row>
        <row r="179">
          <cell r="A179">
            <v>175</v>
          </cell>
          <cell r="B179" t="str">
            <v>Doctor Belee ｱｸｱｼﾃｨｰお台場店</v>
          </cell>
          <cell r="C179">
            <v>0</v>
          </cell>
          <cell r="D179" t="str">
            <v>135-8707</v>
          </cell>
          <cell r="E179" t="str">
            <v>東京都港区台場１－７－１ｱｸｱｼﾃｨｰお台場S327</v>
          </cell>
          <cell r="F179" t="str">
            <v>03-5564-2130</v>
          </cell>
          <cell r="G179" t="str">
            <v>03-5564-2130</v>
          </cell>
        </row>
        <row r="180">
          <cell r="A180">
            <v>176</v>
          </cell>
          <cell r="B180" t="str">
            <v>ｴﾌ ﾏｲｱﾐ商事</v>
          </cell>
          <cell r="C180">
            <v>0</v>
          </cell>
          <cell r="D180" t="str">
            <v>160-0022</v>
          </cell>
          <cell r="E180" t="str">
            <v>新宿区新宿1-9-2日南貿易ﾋﾞﾙ1-3F</v>
          </cell>
          <cell r="F180" t="str">
            <v>3354-9361</v>
          </cell>
        </row>
        <row r="181">
          <cell r="A181">
            <v>177</v>
          </cell>
          <cell r="B181" t="str">
            <v>ｴﾐｽﾌｪﾘ ｼﾞｬﾊﾟﾝ(株)</v>
          </cell>
          <cell r="C181">
            <v>0</v>
          </cell>
          <cell r="D181" t="str">
            <v>106-0032</v>
          </cell>
          <cell r="E181" t="str">
            <v>港区六本木7-7-8ﾌﾗｯﾄｼﾝﾒｲ301</v>
          </cell>
          <cell r="F181" t="str">
            <v>5474-4003</v>
          </cell>
        </row>
        <row r="182">
          <cell r="A182">
            <v>178</v>
          </cell>
          <cell r="B182" t="str">
            <v>ｴﾙ</v>
          </cell>
          <cell r="C182">
            <v>0</v>
          </cell>
          <cell r="D182" t="str">
            <v>110-0005</v>
          </cell>
          <cell r="E182" t="str">
            <v>台東区東上野4-7-2</v>
          </cell>
          <cell r="F182" t="str">
            <v>3836-5178</v>
          </cell>
        </row>
        <row r="183">
          <cell r="A183">
            <v>179</v>
          </cell>
          <cell r="B183" t="str">
            <v>ｴﾙﾌｧｽﾕﾆｺ</v>
          </cell>
          <cell r="C183">
            <v>0</v>
          </cell>
          <cell r="D183">
            <v>0</v>
          </cell>
          <cell r="E183">
            <v>0</v>
          </cell>
          <cell r="F183" t="str">
            <v>3457-1166</v>
          </cell>
          <cell r="G183" t="str">
            <v>3457-1151</v>
          </cell>
        </row>
        <row r="184">
          <cell r="A184">
            <v>180</v>
          </cell>
          <cell r="B184" t="str">
            <v>ｴﾙﾓﾜ</v>
          </cell>
          <cell r="C184">
            <v>0</v>
          </cell>
          <cell r="D184" t="str">
            <v>160-0021</v>
          </cell>
          <cell r="E184" t="str">
            <v>新宿区歌舞伎町2-10-6ﾋﾟｱ新宿ﾋﾞﾙ1F</v>
          </cell>
          <cell r="F184" t="str">
            <v>3209-0599</v>
          </cell>
        </row>
      </sheetData>
      <sheetData sheetId="6" refreshError="1">
        <row r="4">
          <cell r="A4">
            <v>1</v>
          </cell>
          <cell r="B4" t="str">
            <v>(株)ﾊｰﾌ ｱﾝﾄﾞ ﾄｯﾌﾟ</v>
          </cell>
          <cell r="C4">
            <v>0</v>
          </cell>
          <cell r="D4" t="str">
            <v>254-0043</v>
          </cell>
          <cell r="E4" t="str">
            <v>神奈川県平塚市紅谷町9-11平塚ｻｲﾌﾟﾚｽﾋﾞﾙ内</v>
          </cell>
        </row>
        <row r="5">
          <cell r="A5">
            <v>2</v>
          </cell>
          <cell r="B5" t="str">
            <v>(株)ﾊﾟﾗｽ</v>
          </cell>
          <cell r="C5" t="str">
            <v>計画推進部</v>
          </cell>
          <cell r="D5" t="str">
            <v>589-0033</v>
          </cell>
          <cell r="E5" t="str">
            <v>大阪狭山市山本南201-1</v>
          </cell>
        </row>
        <row r="6">
          <cell r="A6">
            <v>3</v>
          </cell>
          <cell r="B6" t="str">
            <v>(株)ﾊﾟﾗﾌﾟﾘｰｽｽﾞｷ</v>
          </cell>
          <cell r="C6" t="str">
            <v>本社事務所</v>
          </cell>
          <cell r="D6" t="str">
            <v>445-0062</v>
          </cell>
          <cell r="E6" t="str">
            <v>愛知県西尾市丁田町上之切21番地</v>
          </cell>
        </row>
        <row r="7">
          <cell r="A7">
            <v>4</v>
          </cell>
          <cell r="B7" t="str">
            <v>(株)ﾊﾟﾗﾌﾟﾘｰｽｽﾞｷ</v>
          </cell>
          <cell r="C7" t="str">
            <v>(本社)</v>
          </cell>
          <cell r="D7" t="str">
            <v>445-0064</v>
          </cell>
          <cell r="E7" t="str">
            <v>愛知県西尾市高畠町3-166-4ﾌｧﾐﾘｰﾀｳﾝﾐｶ1F</v>
          </cell>
        </row>
        <row r="8">
          <cell r="A8">
            <v>5</v>
          </cell>
          <cell r="B8" t="str">
            <v>(株)ﾊﾟﾗﾌﾟﾘｰｽｽﾞｷｼﾞｪﾉｱ店</v>
          </cell>
          <cell r="C8">
            <v>0</v>
          </cell>
          <cell r="D8" t="str">
            <v>445-0064</v>
          </cell>
          <cell r="E8" t="str">
            <v>愛知県西尾市高畠町3-166-4ﾌｧﾐﾘｰﾀｳﾝﾐｶ1F</v>
          </cell>
        </row>
        <row r="9">
          <cell r="A9">
            <v>6</v>
          </cell>
          <cell r="B9" t="str">
            <v>(株)ﾊﾟﾘｽ吉祥寺</v>
          </cell>
          <cell r="C9" t="str">
            <v>ｲﾝﾎﾟｰﾄ事業家</v>
          </cell>
          <cell r="D9" t="str">
            <v>202-0015</v>
          </cell>
          <cell r="E9" t="str">
            <v>保谷市本町4-1-16</v>
          </cell>
        </row>
        <row r="10">
          <cell r="A10">
            <v>7</v>
          </cell>
          <cell r="B10" t="str">
            <v>(株)ﾊﾟﾘｽ吉祥寺</v>
          </cell>
          <cell r="C10">
            <v>0</v>
          </cell>
          <cell r="D10" t="str">
            <v>202-0015</v>
          </cell>
          <cell r="E10" t="str">
            <v>静岡市藤枝市内瀬戸1-2</v>
          </cell>
        </row>
        <row r="11">
          <cell r="A11">
            <v>8</v>
          </cell>
          <cell r="B11" t="str">
            <v>(株)ﾊﾟﾘｽ吉祥寺</v>
          </cell>
          <cell r="C11" t="str">
            <v>第二事業部     部長 山内様</v>
          </cell>
          <cell r="D11" t="str">
            <v>202-0015</v>
          </cell>
          <cell r="E11" t="str">
            <v>保谷市本町6-21-5</v>
          </cell>
        </row>
        <row r="12">
          <cell r="A12">
            <v>9</v>
          </cell>
          <cell r="B12" t="str">
            <v>(株)はるやまﾁｪｰﾝ本部</v>
          </cell>
          <cell r="C12">
            <v>0</v>
          </cell>
          <cell r="D12" t="str">
            <v>062-0932</v>
          </cell>
          <cell r="E12" t="str">
            <v>札幌市豊平区平岸2条9丁目3-15</v>
          </cell>
        </row>
        <row r="13">
          <cell r="A13">
            <v>10</v>
          </cell>
          <cell r="B13" t="str">
            <v>(株)はるやまﾁｪｰﾝVIP事業本部</v>
          </cell>
          <cell r="C13" t="str">
            <v>ﾊﾞｲﾔ-(遠藤内線223 片田内線222)</v>
          </cell>
          <cell r="D13" t="str">
            <v>062-0932</v>
          </cell>
          <cell r="E13" t="str">
            <v>札幌市豊平区平岸2条9丁目3-15</v>
          </cell>
        </row>
        <row r="14">
          <cell r="A14">
            <v>11</v>
          </cell>
          <cell r="B14" t="str">
            <v>(株)はるやまﾁｪｰﾝ八戸店</v>
          </cell>
          <cell r="C14">
            <v>0</v>
          </cell>
          <cell r="D14" t="str">
            <v>031-0072</v>
          </cell>
          <cell r="E14" t="str">
            <v>八戸市城下4-2-12</v>
          </cell>
        </row>
        <row r="15">
          <cell r="A15">
            <v>12</v>
          </cell>
          <cell r="B15" t="str">
            <v>(株)はるやまﾁｪｰﾝﾏﾂｼﾓ山の手店</v>
          </cell>
          <cell r="C15">
            <v>0</v>
          </cell>
          <cell r="D15" t="str">
            <v>110-0005</v>
          </cell>
          <cell r="E15" t="str">
            <v>札幌市西圧山の手2条11-1</v>
          </cell>
        </row>
        <row r="16">
          <cell r="A16">
            <v>13</v>
          </cell>
          <cell r="B16" t="str">
            <v>(株)はるやまﾁｪｰﾝ新道東16丁目店</v>
          </cell>
          <cell r="C16" t="str">
            <v>shopｼﾞｬｶﾞ-ﾄﾞﾄﾞｩﾓﾝﾄﾞ自由ヶ丘店</v>
          </cell>
          <cell r="D16" t="str">
            <v>065-0033</v>
          </cell>
          <cell r="E16" t="str">
            <v>札幌市東区北33条16-5</v>
          </cell>
        </row>
        <row r="17">
          <cell r="A17">
            <v>14</v>
          </cell>
          <cell r="B17" t="str">
            <v>(株)はるやまﾁｪｰﾝ小樽店</v>
          </cell>
          <cell r="C17" t="str">
            <v>山崎様</v>
          </cell>
          <cell r="D17" t="str">
            <v>047-0006</v>
          </cell>
          <cell r="E17" t="str">
            <v>小樽市有幌町3</v>
          </cell>
        </row>
        <row r="18">
          <cell r="A18">
            <v>15</v>
          </cell>
          <cell r="B18" t="str">
            <v>(株)はるやまﾁｪｰﾝ白石本通り店</v>
          </cell>
          <cell r="C18" t="str">
            <v>平井様</v>
          </cell>
          <cell r="D18" t="str">
            <v>003-0000</v>
          </cell>
          <cell r="E18" t="str">
            <v>札幌市白石区本町12丁目北1-15</v>
          </cell>
        </row>
        <row r="19">
          <cell r="A19">
            <v>16</v>
          </cell>
          <cell r="B19" t="str">
            <v>(株)はるやまﾁｪｰﾝ平岸店</v>
          </cell>
          <cell r="C19">
            <v>0</v>
          </cell>
          <cell r="D19" t="str">
            <v>062-0932</v>
          </cell>
          <cell r="E19" t="str">
            <v>札幌市豊平区平岸2条9-3-15</v>
          </cell>
        </row>
        <row r="20">
          <cell r="A20">
            <v>17</v>
          </cell>
          <cell r="B20" t="str">
            <v>(株)はるやまﾁｪｰﾝ帯広店</v>
          </cell>
          <cell r="C20">
            <v>0</v>
          </cell>
          <cell r="D20" t="str">
            <v>979-1521</v>
          </cell>
          <cell r="E20" t="str">
            <v>帯広市西19条3-4-7</v>
          </cell>
        </row>
        <row r="21">
          <cell r="A21">
            <v>18</v>
          </cell>
          <cell r="B21" t="str">
            <v>(株)はるやまﾁｪｰﾝ大館店</v>
          </cell>
          <cell r="C21" t="str">
            <v>商品ｾﾝﾀ-</v>
          </cell>
          <cell r="D21" t="str">
            <v>017-0043</v>
          </cell>
          <cell r="E21" t="str">
            <v>秋田県大館市有浦2-1-15</v>
          </cell>
        </row>
        <row r="22">
          <cell r="A22">
            <v>19</v>
          </cell>
          <cell r="B22" t="str">
            <v>(株)はるやまﾁｪｰﾝ石巻店</v>
          </cell>
          <cell r="C22" t="str">
            <v xml:space="preserve"> (本社)                                         社長 中村貴信様    </v>
          </cell>
          <cell r="D22" t="str">
            <v>986-0812</v>
          </cell>
          <cell r="E22" t="str">
            <v>宮城県石巻市東中里2-9-1</v>
          </cell>
        </row>
        <row r="23">
          <cell r="A23">
            <v>20</v>
          </cell>
          <cell r="B23" t="str">
            <v>(株)はるやまﾁｪｰﾝMEN'S 129店</v>
          </cell>
          <cell r="C23" t="str">
            <v>(営業所)</v>
          </cell>
          <cell r="D23" t="str">
            <v>085-0816</v>
          </cell>
          <cell r="E23" t="str">
            <v>釧路市貝塚3-2-28</v>
          </cell>
        </row>
        <row r="24">
          <cell r="A24">
            <v>21</v>
          </cell>
          <cell r="B24" t="str">
            <v>(株)はるやまﾁｪｰﾝ鎌田店</v>
          </cell>
          <cell r="C24" t="str">
            <v>平田様</v>
          </cell>
          <cell r="D24" t="str">
            <v>960-0102</v>
          </cell>
          <cell r="E24" t="str">
            <v>福島市鎌田字下釜12-9</v>
          </cell>
        </row>
        <row r="25">
          <cell r="A25">
            <v>22</v>
          </cell>
          <cell r="B25" t="str">
            <v>(株)はるやまﾁｪｰﾝ長野店</v>
          </cell>
          <cell r="C25">
            <v>0</v>
          </cell>
          <cell r="D25" t="str">
            <v>381-0000</v>
          </cell>
          <cell r="E25" t="str">
            <v>長野県長野市大字高田字守田沖440-1</v>
          </cell>
        </row>
        <row r="26">
          <cell r="A26">
            <v>23</v>
          </cell>
          <cell r="B26" t="str">
            <v>(株)はるやまﾁｪｰﾝ松本店</v>
          </cell>
          <cell r="C26">
            <v>0</v>
          </cell>
          <cell r="D26" t="str">
            <v>390-0825</v>
          </cell>
          <cell r="E26" t="str">
            <v>長野県松本市並柳452-1</v>
          </cell>
        </row>
        <row r="27">
          <cell r="A27">
            <v>24</v>
          </cell>
          <cell r="B27" t="str">
            <v>(株)はるやまﾁｪｰﾝ宇都宮梁瀬店</v>
          </cell>
          <cell r="C27" t="str">
            <v>松本出張所（赤木様)</v>
          </cell>
          <cell r="D27" t="str">
            <v>321-0933</v>
          </cell>
          <cell r="E27" t="str">
            <v>栃木県宇都宮市梁瀬町字屋敷前1533-1</v>
          </cell>
        </row>
        <row r="28">
          <cell r="A28">
            <v>25</v>
          </cell>
          <cell r="B28" t="str">
            <v>(株)はるやまﾁｪｰﾝ東川口店</v>
          </cell>
          <cell r="C28" t="str">
            <v>伝票送り先（寺尾様)</v>
          </cell>
          <cell r="D28" t="str">
            <v>321-0933</v>
          </cell>
          <cell r="E28" t="str">
            <v>台東区池之端1-4-21</v>
          </cell>
        </row>
        <row r="29">
          <cell r="A29">
            <v>26</v>
          </cell>
          <cell r="B29" t="str">
            <v>(株)ﾍﾞﾈｯﾃｨ</v>
          </cell>
          <cell r="C29" t="str">
            <v>事務所</v>
          </cell>
          <cell r="D29" t="str">
            <v>107-0062</v>
          </cell>
          <cell r="E29" t="str">
            <v>港区南青山2-7-27</v>
          </cell>
        </row>
        <row r="30">
          <cell r="A30">
            <v>27</v>
          </cell>
          <cell r="B30" t="str">
            <v>(有)ﾊﾗﾀﾞ</v>
          </cell>
          <cell r="C30" t="str">
            <v>有馬様</v>
          </cell>
          <cell r="D30" t="str">
            <v>110-0015</v>
          </cell>
          <cell r="E30" t="str">
            <v>台東区東上野1-11-4</v>
          </cell>
        </row>
        <row r="31">
          <cell r="A31">
            <v>28</v>
          </cell>
          <cell r="B31" t="str">
            <v>(有)ﾊﾛｯｽﾞ</v>
          </cell>
          <cell r="C31" t="str">
            <v>両国</v>
          </cell>
          <cell r="D31" t="str">
            <v>110-0005</v>
          </cell>
          <cell r="E31" t="str">
            <v>台東区上野5-8-9 末広ビル2F</v>
          </cell>
        </row>
        <row r="32">
          <cell r="A32">
            <v>29</v>
          </cell>
          <cell r="B32" t="str">
            <v>BALLY JAPAN</v>
          </cell>
          <cell r="C32" t="str">
            <v>金子様</v>
          </cell>
          <cell r="D32" t="str">
            <v>102-0075</v>
          </cell>
          <cell r="E32" t="str">
            <v>千代田区三番町8-7第25興和ﾋﾞﾙ1F</v>
          </cell>
        </row>
        <row r="33">
          <cell r="A33">
            <v>30</v>
          </cell>
          <cell r="B33" t="str">
            <v>ﾊﾟｰｸｻｲﾄﾞﾎﾃﾙ</v>
          </cell>
          <cell r="C33">
            <v>0</v>
          </cell>
          <cell r="D33" t="str">
            <v>272-0823</v>
          </cell>
          <cell r="E33" t="str">
            <v>市川市東菅野1-2-13</v>
          </cell>
        </row>
        <row r="34">
          <cell r="A34">
            <v>31</v>
          </cell>
          <cell r="B34" t="str">
            <v>ﾊｰﾄﾞﾗﾀﾞ(株)</v>
          </cell>
          <cell r="C34">
            <v>0</v>
          </cell>
          <cell r="D34" t="str">
            <v>150-0001</v>
          </cell>
          <cell r="E34" t="str">
            <v>渋谷区神宮前6-33-14 神宮ﾊｲﾂ408</v>
          </cell>
        </row>
        <row r="35">
          <cell r="A35">
            <v>32</v>
          </cell>
          <cell r="B35" t="str">
            <v>ﾊｲﾒｯｸｽ</v>
          </cell>
          <cell r="C35" t="str">
            <v>(事務所)</v>
          </cell>
          <cell r="D35" t="str">
            <v>103-0027</v>
          </cell>
          <cell r="E35" t="str">
            <v>中央区日本橋箱崎町32-9猪子ﾋﾞﾙ</v>
          </cell>
        </row>
        <row r="36">
          <cell r="A36">
            <v>33</v>
          </cell>
          <cell r="B36" t="str">
            <v>ﾊﾟｵ</v>
          </cell>
          <cell r="C36" t="str">
            <v>高橋様(自)3861-5990</v>
          </cell>
          <cell r="D36" t="str">
            <v>107-0052</v>
          </cell>
          <cell r="E36" t="str">
            <v>港区赤坂6-13-6赤坂ﾄｰｶﾝｷｬｽﾃｰﾙ201号</v>
          </cell>
        </row>
        <row r="37">
          <cell r="A37">
            <v>34</v>
          </cell>
          <cell r="B37" t="str">
            <v>ﾊﾟｼﾌｨｯｸ ｺﾝｻﾙﾀﾝﾄ</v>
          </cell>
          <cell r="C37" t="str">
            <v>伊藤様</v>
          </cell>
          <cell r="D37" t="str">
            <v>247-0006</v>
          </cell>
          <cell r="E37" t="str">
            <v>横浜市栄区笹間町5-6-13</v>
          </cell>
        </row>
        <row r="38">
          <cell r="A38">
            <v>35</v>
          </cell>
          <cell r="B38" t="str">
            <v>ﾊﾟﾋﾟﾖﾝ</v>
          </cell>
          <cell r="C38" t="str">
            <v>代表 善徳四郎</v>
          </cell>
          <cell r="D38" t="str">
            <v>106-0032</v>
          </cell>
          <cell r="E38" t="str">
            <v>港区六本木5-16-8ｴｼﾞｯｸﾊｲﾂ404号</v>
          </cell>
        </row>
        <row r="39">
          <cell r="A39">
            <v>36</v>
          </cell>
          <cell r="B39" t="str">
            <v>ﾊﾔｼ商会</v>
          </cell>
          <cell r="C39" t="str">
            <v>向山様</v>
          </cell>
          <cell r="D39" t="str">
            <v>111-0052</v>
          </cell>
          <cell r="E39" t="str">
            <v>台東区柳橋1-25-6</v>
          </cell>
        </row>
        <row r="40">
          <cell r="A40">
            <v>37</v>
          </cell>
          <cell r="B40" t="str">
            <v>ﾊﾞﾘｵ(VARIO)</v>
          </cell>
          <cell r="C40" t="str">
            <v xml:space="preserve"> 奥村様</v>
          </cell>
          <cell r="D40" t="str">
            <v>150-0044</v>
          </cell>
          <cell r="E40" t="str">
            <v>渋谷区円山町3-2渋谷後藤ﾋﾞﾙ6F</v>
          </cell>
        </row>
        <row r="41">
          <cell r="A41">
            <v>38</v>
          </cell>
          <cell r="B41" t="str">
            <v>ﾊﾟﾘｺﾚｸｼｮﾝ</v>
          </cell>
          <cell r="C41" t="str">
            <v xml:space="preserve"> 山寺様</v>
          </cell>
          <cell r="D41" t="str">
            <v>320-0803</v>
          </cell>
          <cell r="E41" t="str">
            <v>宇都宮市曲師3-1</v>
          </cell>
        </row>
        <row r="42">
          <cell r="A42">
            <v>39</v>
          </cell>
          <cell r="B42" t="str">
            <v>ﾊﾛｰﾀﾞｲｱﾙ</v>
          </cell>
          <cell r="C42" t="str">
            <v>松岡様</v>
          </cell>
          <cell r="D42" t="str">
            <v>460-0003</v>
          </cell>
          <cell r="E42" t="str">
            <v>名古屋市中区錦2-10-30</v>
          </cell>
        </row>
        <row r="43">
          <cell r="A43">
            <v>40</v>
          </cell>
          <cell r="B43" t="str">
            <v>花野様</v>
          </cell>
          <cell r="C43" t="str">
            <v xml:space="preserve"> 真山様</v>
          </cell>
          <cell r="D43" t="str">
            <v>460-0008</v>
          </cell>
          <cell r="E43" t="str">
            <v>名古屋市中区栄3-25-7 加藤ﾋﾞﾙ2F99STNY</v>
          </cell>
        </row>
        <row r="44">
          <cell r="A44">
            <v>41</v>
          </cell>
          <cell r="B44" t="str">
            <v>梅花亭(お饅頭屋さん)</v>
          </cell>
          <cell r="C44" t="str">
            <v>東京事務所</v>
          </cell>
          <cell r="D44" t="str">
            <v>165-0027</v>
          </cell>
          <cell r="E44" t="str">
            <v>OPEN 9:00am～6:00pm</v>
          </cell>
        </row>
        <row r="45">
          <cell r="A45">
            <v>42</v>
          </cell>
          <cell r="B45" t="str">
            <v>畠山 昭一</v>
          </cell>
          <cell r="C45" t="str">
            <v>岩田課長様宛</v>
          </cell>
          <cell r="D45" t="str">
            <v>010-0001</v>
          </cell>
          <cell r="E45" t="str">
            <v>秋田市中通4-14-24丸秋ﾋﾞﾙ403</v>
          </cell>
        </row>
        <row r="46">
          <cell r="A46">
            <v>43</v>
          </cell>
          <cell r="B46" t="str">
            <v>畠山 昭一</v>
          </cell>
          <cell r="C46" t="str">
            <v>栄電気</v>
          </cell>
          <cell r="D46" t="str">
            <v>160-0015</v>
          </cell>
          <cell r="E46" t="str">
            <v>新宿区大京町12-3ﾌﾟﾛﾋﾞﾃﾞﾆｽ101号</v>
          </cell>
        </row>
        <row r="47">
          <cell r="A47">
            <v>44</v>
          </cell>
          <cell r="B47" t="str">
            <v>葉山 勝一</v>
          </cell>
          <cell r="C47" t="str">
            <v>本社</v>
          </cell>
          <cell r="D47" t="str">
            <v>272-0000</v>
          </cell>
          <cell r="E47" t="str">
            <v>市川市五井5800-95</v>
          </cell>
        </row>
        <row r="48">
          <cell r="A48">
            <v>45</v>
          </cell>
          <cell r="B48" t="str">
            <v>林 啓史</v>
          </cell>
          <cell r="C48" t="str">
            <v xml:space="preserve">(home)                        政所三郎様                       </v>
          </cell>
          <cell r="D48" t="str">
            <v>605-0073</v>
          </cell>
          <cell r="E48" t="str">
            <v>京都市東山区4条祇園町北側289</v>
          </cell>
        </row>
        <row r="49">
          <cell r="A49">
            <v>46</v>
          </cell>
          <cell r="B49" t="str">
            <v>(株)ﾊﾟﾚｯｸｽｼﾞｬﾎﾟﾝ</v>
          </cell>
          <cell r="C49">
            <v>0</v>
          </cell>
          <cell r="D49" t="str">
            <v>150-0012</v>
          </cell>
          <cell r="E49" t="str">
            <v>渋谷区広尾5-19-11ﾋﾛｵｼﾏﾀﾞﾋﾞﾙ7F</v>
          </cell>
        </row>
        <row r="50">
          <cell r="A50">
            <v>47</v>
          </cell>
          <cell r="B50" t="str">
            <v>(有)ﾊｲﾌﾞﾘｯﾁ</v>
          </cell>
          <cell r="C50" t="str">
            <v>高橋様</v>
          </cell>
          <cell r="D50">
            <v>336</v>
          </cell>
          <cell r="E50" t="str">
            <v>浦和市太田窪2000</v>
          </cell>
        </row>
        <row r="51">
          <cell r="A51">
            <v>48</v>
          </cell>
          <cell r="B51" t="str">
            <v>(有)ﾊﾝﾅｿｳﾙｺ-ﾎﾟﾚ-ｼｮﾝ</v>
          </cell>
          <cell r="C51" t="str">
            <v>須賀様</v>
          </cell>
          <cell r="D51" t="str">
            <v>110-0014</v>
          </cell>
          <cell r="E51" t="str">
            <v>台東区北上野2-8-7伊勢元総本店ﾋﾞﾙ3F</v>
          </cell>
        </row>
        <row r="52">
          <cell r="A52">
            <v>49</v>
          </cell>
          <cell r="B52" t="str">
            <v>舶来堂</v>
          </cell>
          <cell r="C52">
            <v>0</v>
          </cell>
          <cell r="D52" t="str">
            <v>104-0061</v>
          </cell>
          <cell r="E52" t="str">
            <v>中央区銀座8-5先，GINNZA9TH.2号館</v>
          </cell>
        </row>
        <row r="53">
          <cell r="A53">
            <v>50</v>
          </cell>
          <cell r="B53" t="str">
            <v>坂善商事(株) 馬喰町店</v>
          </cell>
          <cell r="C53" t="str">
            <v>37号店</v>
          </cell>
          <cell r="D53" t="str">
            <v>103-0027</v>
          </cell>
          <cell r="E53" t="str">
            <v>中央区日本橋馬喰町1-6-10</v>
          </cell>
        </row>
        <row r="54">
          <cell r="A54">
            <v>51</v>
          </cell>
          <cell r="B54" t="str">
            <v>坂善商事(株) 本店</v>
          </cell>
          <cell r="C54" t="str">
            <v>STAFF Tel3584-1714</v>
          </cell>
          <cell r="D54" t="str">
            <v>105-0000</v>
          </cell>
          <cell r="E54" t="str">
            <v>ﾜ-ﾙﾄﾞﾀｲｼｮｯﾌﾟﾌﾟﾗｻﾞ37号店</v>
          </cell>
        </row>
        <row r="55">
          <cell r="A55">
            <v>52</v>
          </cell>
          <cell r="B55" t="str">
            <v>坂善商事(株) 本部</v>
          </cell>
          <cell r="C55">
            <v>0</v>
          </cell>
          <cell r="D55" t="str">
            <v>460-0011</v>
          </cell>
          <cell r="E55" t="str">
            <v>名古屋市中区大須3-30-86ﾗｼﾞｵｾﾝﾀｰｱﾒ横内</v>
          </cell>
        </row>
        <row r="56">
          <cell r="A56">
            <v>53</v>
          </cell>
          <cell r="B56" t="str">
            <v>customer</v>
          </cell>
          <cell r="C56" t="str">
            <v>東京営業所                  野本健次様</v>
          </cell>
          <cell r="D56" t="str">
            <v>postal code</v>
          </cell>
          <cell r="E56" t="str">
            <v>address</v>
          </cell>
        </row>
        <row r="57">
          <cell r="A57">
            <v>54</v>
          </cell>
          <cell r="B57" t="str">
            <v>（有）ﾙｰﾁｪﾉｰｳﾞｧ</v>
          </cell>
          <cell r="C57" t="str">
            <v>杉山様</v>
          </cell>
          <cell r="D57" t="str">
            <v>108-0014</v>
          </cell>
          <cell r="E57" t="str">
            <v>港区芝4-18-4東京総合美容ﾋﾞﾙ2F</v>
          </cell>
        </row>
        <row r="58">
          <cell r="A58">
            <v>55</v>
          </cell>
          <cell r="B58" t="str">
            <v>customer</v>
          </cell>
          <cell r="C58">
            <v>0</v>
          </cell>
          <cell r="D58" t="str">
            <v>postal code</v>
          </cell>
          <cell r="E58" t="str">
            <v>address</v>
          </cell>
        </row>
        <row r="59">
          <cell r="A59">
            <v>56</v>
          </cell>
          <cell r="B59" t="str">
            <v>（株）みずほ</v>
          </cell>
          <cell r="C59" t="str">
            <v>ﾈｸﾀｲ（稲田様)</v>
          </cell>
          <cell r="D59" t="str">
            <v>153-0042</v>
          </cell>
          <cell r="E59" t="str">
            <v>大阪府大阪市東区南久宝寿町1-7</v>
          </cell>
        </row>
        <row r="60">
          <cell r="A60">
            <v>57</v>
          </cell>
          <cell r="B60" t="str">
            <v>（株）宮内ｶﾊﾞﾝ店</v>
          </cell>
          <cell r="C60">
            <v>0</v>
          </cell>
          <cell r="D60" t="str">
            <v>160-0022</v>
          </cell>
          <cell r="E60" t="str">
            <v>新宿区新宿3-20-11新宿第2ﾋﾞﾙ</v>
          </cell>
        </row>
        <row r="61">
          <cell r="A61">
            <v>58</v>
          </cell>
          <cell r="B61" t="str">
            <v>（株）みやび</v>
          </cell>
          <cell r="C61">
            <v>0</v>
          </cell>
          <cell r="D61" t="str">
            <v>164-0001</v>
          </cell>
          <cell r="E61" t="str">
            <v>中野区中野3-2-4</v>
          </cell>
        </row>
        <row r="62">
          <cell r="A62">
            <v>59</v>
          </cell>
          <cell r="B62" t="str">
            <v>ｻﾝﾜﾄﾞｰ黒石本店</v>
          </cell>
          <cell r="C62">
            <v>0</v>
          </cell>
          <cell r="D62" t="str">
            <v>036-0300</v>
          </cell>
          <cell r="E62" t="str">
            <v>黒石市大市追子野木3-272-4</v>
          </cell>
        </row>
        <row r="63">
          <cell r="A63">
            <v>60</v>
          </cell>
          <cell r="B63" t="str">
            <v>（株）ﾐﾗﾉ･ｴﾑ</v>
          </cell>
          <cell r="C63" t="str">
            <v>笹森･相馬様宛</v>
          </cell>
          <cell r="D63" t="str">
            <v>135-0042</v>
          </cell>
          <cell r="E63" t="str">
            <v>江東区木場2-21-2加島ﾋﾞﾙ2F</v>
          </cell>
        </row>
        <row r="64">
          <cell r="A64">
            <v>61</v>
          </cell>
          <cell r="B64" t="str">
            <v>（株）ﾐﾜ</v>
          </cell>
          <cell r="C64">
            <v>0</v>
          </cell>
          <cell r="D64" t="str">
            <v>104-0061</v>
          </cell>
          <cell r="E64" t="str">
            <v>中央区銀座6-7-2</v>
          </cell>
        </row>
        <row r="65">
          <cell r="A65">
            <v>62</v>
          </cell>
          <cell r="B65" t="str">
            <v>（有）みかど商会</v>
          </cell>
          <cell r="C65">
            <v>0</v>
          </cell>
          <cell r="D65" t="str">
            <v>231-0056</v>
          </cell>
          <cell r="E65" t="str">
            <v>横浜市中区若葉町3-43-1第一ｾｻﾞｰﾙﾏﾝｼｮﾝ1F</v>
          </cell>
        </row>
        <row r="66">
          <cell r="A66">
            <v>63</v>
          </cell>
          <cell r="B66" t="str">
            <v>（有）みのる商会</v>
          </cell>
          <cell r="C66">
            <v>0</v>
          </cell>
          <cell r="D66" t="str">
            <v>104-0061</v>
          </cell>
          <cell r="E66" t="str">
            <v>中央区銀座3-11-2</v>
          </cell>
        </row>
        <row r="67">
          <cell r="A67">
            <v>64</v>
          </cell>
          <cell r="B67" t="str">
            <v>特選美濃屋</v>
          </cell>
          <cell r="C67">
            <v>0</v>
          </cell>
          <cell r="D67" t="str">
            <v>104-0061</v>
          </cell>
          <cell r="E67" t="str">
            <v>中央区銀座8-5</v>
          </cell>
        </row>
        <row r="68">
          <cell r="A68">
            <v>65</v>
          </cell>
          <cell r="B68" t="str">
            <v>ﾐｽﾐ</v>
          </cell>
          <cell r="C68">
            <v>0</v>
          </cell>
          <cell r="D68" t="str">
            <v>110-0005</v>
          </cell>
          <cell r="E68" t="str">
            <v>台東区上野4-7-5ｱﾒ横ﾌﾟﾗｻﾞ中央通59号</v>
          </cell>
        </row>
        <row r="69">
          <cell r="A69">
            <v>66</v>
          </cell>
          <cell r="B69" t="str">
            <v>三井海上火災保険（株）</v>
          </cell>
          <cell r="C69">
            <v>0</v>
          </cell>
          <cell r="D69" t="str">
            <v>101-0021</v>
          </cell>
          <cell r="E69" t="str">
            <v>千代田区外神田駿河台3-9</v>
          </cell>
        </row>
        <row r="70">
          <cell r="A70">
            <v>67</v>
          </cell>
          <cell r="B70" t="str">
            <v>三ﾂ星貿易（株）本社</v>
          </cell>
          <cell r="C70" t="str">
            <v>平井様</v>
          </cell>
          <cell r="D70" t="str">
            <v>654-0161</v>
          </cell>
          <cell r="E70" t="str">
            <v>神戸市須磨区弥栄台2-5-2</v>
          </cell>
        </row>
        <row r="71">
          <cell r="A71">
            <v>68</v>
          </cell>
          <cell r="B71" t="str">
            <v>三ﾂ星貿易（株）東京支店</v>
          </cell>
          <cell r="C71" t="str">
            <v>国分政治様</v>
          </cell>
          <cell r="D71" t="str">
            <v>111-0034</v>
          </cell>
          <cell r="E71" t="str">
            <v>東京都台東区雷門2丁目12番8号</v>
          </cell>
        </row>
        <row r="72">
          <cell r="A72">
            <v>69</v>
          </cell>
          <cell r="B72" t="str">
            <v>みどり商会</v>
          </cell>
          <cell r="C72" t="str">
            <v>(home)</v>
          </cell>
          <cell r="D72" t="str">
            <v>105-0003</v>
          </cell>
          <cell r="E72" t="str">
            <v>港区西新橋1-3-12日石本館B1</v>
          </cell>
        </row>
        <row r="73">
          <cell r="A73">
            <v>70</v>
          </cell>
          <cell r="B73" t="str">
            <v>みどり屋</v>
          </cell>
          <cell r="C73" t="str">
            <v>仕入商品課</v>
          </cell>
          <cell r="D73" t="str">
            <v>132-0031</v>
          </cell>
          <cell r="E73" t="str">
            <v>江戸川区松島4-15-12</v>
          </cell>
        </row>
        <row r="74">
          <cell r="A74">
            <v>71</v>
          </cell>
          <cell r="B74" t="str">
            <v>峰</v>
          </cell>
          <cell r="C74" t="str">
            <v>経理</v>
          </cell>
          <cell r="D74" t="str">
            <v>460-0002</v>
          </cell>
          <cell r="E74" t="str">
            <v>名古屋市中区丸の内3-6-17ｹｲｽﾞﾋﾞｰ3F</v>
          </cell>
        </row>
        <row r="75">
          <cell r="A75">
            <v>72</v>
          </cell>
          <cell r="B75" t="str">
            <v>美濃屋新地下店</v>
          </cell>
          <cell r="C75" t="str">
            <v>総務</v>
          </cell>
          <cell r="D75" t="str">
            <v>105-0004</v>
          </cell>
          <cell r="E75" t="str">
            <v>港区新橋2丁目東口地下街1号</v>
          </cell>
        </row>
        <row r="76">
          <cell r="A76">
            <v>73</v>
          </cell>
          <cell r="B76" t="str">
            <v>美濃屋平塚店</v>
          </cell>
          <cell r="C76">
            <v>0</v>
          </cell>
          <cell r="D76" t="str">
            <v>254-0034</v>
          </cell>
          <cell r="E76" t="str">
            <v>神奈川県平塚市宝町1-1平塚ｽﾃｰｼｮﾝﾋﾞﾙ ﾗｽｶ</v>
          </cell>
        </row>
        <row r="77">
          <cell r="A77">
            <v>74</v>
          </cell>
          <cell r="B77" t="str">
            <v>ﾐﾉﾙ</v>
          </cell>
          <cell r="C77">
            <v>0</v>
          </cell>
          <cell r="D77" t="str">
            <v>110-0016</v>
          </cell>
          <cell r="E77" t="str">
            <v>台東区台東3-11-5平賀ﾋﾞﾙ</v>
          </cell>
        </row>
        <row r="78">
          <cell r="A78">
            <v>75</v>
          </cell>
          <cell r="B78" t="str">
            <v>(株)ｼｬﾝﾃ</v>
          </cell>
          <cell r="C78" t="str">
            <v>斎藤様</v>
          </cell>
          <cell r="D78" t="str">
            <v>110-0015</v>
          </cell>
          <cell r="E78" t="str">
            <v>台東区東上野1-18-5東京輸入ﾋﾞﾙ1F</v>
          </cell>
        </row>
        <row r="79">
          <cell r="A79">
            <v>76</v>
          </cell>
          <cell r="B79" t="str">
            <v>三橋商事（株）本社</v>
          </cell>
          <cell r="C79" t="str">
            <v>本社</v>
          </cell>
          <cell r="D79" t="str">
            <v>243-0018</v>
          </cell>
          <cell r="E79" t="str">
            <v>厚木市中町3-12-16</v>
          </cell>
        </row>
        <row r="80">
          <cell r="A80">
            <v>78</v>
          </cell>
          <cell r="B80" t="str">
            <v>customer</v>
          </cell>
          <cell r="C80">
            <v>0</v>
          </cell>
          <cell r="D80" t="str">
            <v>postal code</v>
          </cell>
          <cell r="E80" t="str">
            <v>address</v>
          </cell>
        </row>
        <row r="81">
          <cell r="A81">
            <v>79</v>
          </cell>
          <cell r="B81" t="str">
            <v>(株)ﾋﾞｰｱﾝﾄﾞﾋﾞｰ</v>
          </cell>
          <cell r="C81" t="str">
            <v>倉渕 満様</v>
          </cell>
          <cell r="D81" t="str">
            <v>150-0002</v>
          </cell>
          <cell r="E81" t="str">
            <v>渋谷区渋谷1-7-5青山ｾﾌﾞﾝﾊｲﾂ902号</v>
          </cell>
        </row>
        <row r="82">
          <cell r="A82">
            <v>80</v>
          </cell>
          <cell r="B82" t="str">
            <v>(株)ﾋﾞｻｰｼﾞｭ</v>
          </cell>
          <cell r="C82" t="str">
            <v>ﾗｲﾌｸﾞｯｽﾞ事業部</v>
          </cell>
          <cell r="D82" t="str">
            <v>542-0083</v>
          </cell>
          <cell r="E82" t="str">
            <v>大阪市中央区東心斎橋1丁目4番1号</v>
          </cell>
        </row>
        <row r="83">
          <cell r="A83">
            <v>81</v>
          </cell>
          <cell r="B83" t="str">
            <v>(株)ﾋﾞｻｰｼﾞｭ</v>
          </cell>
          <cell r="C83" t="str">
            <v>本部</v>
          </cell>
          <cell r="D83" t="str">
            <v>892-0842</v>
          </cell>
          <cell r="E83" t="str">
            <v xml:space="preserve">    大和ビル10号館303</v>
          </cell>
        </row>
        <row r="84">
          <cell r="A84">
            <v>82</v>
          </cell>
          <cell r="B84" t="str">
            <v>(株)ﾋﾟｯﾂｴﾝﾀｰﾌﾟﾗｲｽﾞ</v>
          </cell>
          <cell r="C84" t="str">
            <v>添野様</v>
          </cell>
          <cell r="D84" t="str">
            <v>145-0072</v>
          </cell>
          <cell r="E84" t="str">
            <v>大田区田園調布本町51-13</v>
          </cell>
        </row>
        <row r="85">
          <cell r="A85">
            <v>83</v>
          </cell>
          <cell r="B85" t="str">
            <v>(株)ﾋﾞﾊﾞﾘｰ</v>
          </cell>
          <cell r="C85" t="str">
            <v>担当 酒匂様</v>
          </cell>
          <cell r="D85" t="str">
            <v>103-0023</v>
          </cell>
          <cell r="E85" t="str">
            <v>東京都中央区日本橋本町4-12-11日本橋中央ﾋﾞﾙ604</v>
          </cell>
        </row>
        <row r="86">
          <cell r="A86">
            <v>84</v>
          </cell>
          <cell r="B86" t="str">
            <v>(株)ﾋﾟﾗﾐｯﾄﾞ</v>
          </cell>
          <cell r="C86">
            <v>0</v>
          </cell>
          <cell r="D86" t="str">
            <v>150-0031</v>
          </cell>
          <cell r="E86" t="str">
            <v>渋谷区桜丘町22-14ﾋﾙﾒｿﾞﾝ ｼﾌﾞﾔ302</v>
          </cell>
        </row>
        <row r="87">
          <cell r="A87">
            <v>85</v>
          </cell>
          <cell r="B87" t="str">
            <v>(株)ﾋﾗﾓﾄ｢ｼﾞｭｴﾘｰｼﾞｭﾝ｣</v>
          </cell>
          <cell r="C87" t="str">
            <v>担当 渡口様</v>
          </cell>
          <cell r="D87" t="str">
            <v>197-0011</v>
          </cell>
          <cell r="E87" t="str">
            <v>東京都福生市福生2475</v>
          </cell>
        </row>
        <row r="88">
          <cell r="A88">
            <v>86</v>
          </cell>
          <cell r="B88" t="str">
            <v>(株)平山製作所</v>
          </cell>
          <cell r="C88">
            <v>0</v>
          </cell>
          <cell r="D88" t="str">
            <v>130-0024</v>
          </cell>
          <cell r="E88" t="str">
            <v>墨田区菊川3-3-21</v>
          </cell>
        </row>
        <row r="89">
          <cell r="A89">
            <v>87</v>
          </cell>
          <cell r="B89" t="str">
            <v>(有) ﾋﾞｰﾋﾞｰｴﾙ ﾌﾞﾃｨｯｸｴﾙ</v>
          </cell>
          <cell r="C89">
            <v>0</v>
          </cell>
          <cell r="D89" t="str">
            <v>106-0045</v>
          </cell>
          <cell r="E89" t="str">
            <v>港区麻布十番2-12-5ｺﾝｸｵﾄ麻布</v>
          </cell>
        </row>
        <row r="90">
          <cell r="A90">
            <v>88</v>
          </cell>
          <cell r="B90" t="str">
            <v>(有)ﾋﾞｯｸﾋｯﾄ</v>
          </cell>
          <cell r="C90" t="str">
            <v>住福忠義様</v>
          </cell>
          <cell r="D90" t="str">
            <v>134-0083</v>
          </cell>
          <cell r="E90" t="str">
            <v>江戸川区中葛西3-16-13小林ﾋﾞﾙ1F2F</v>
          </cell>
        </row>
        <row r="91">
          <cell r="A91">
            <v>89</v>
          </cell>
          <cell r="B91" t="str">
            <v>B.J TRADING</v>
          </cell>
          <cell r="C91" t="str">
            <v>請求書       阿部様</v>
          </cell>
          <cell r="D91" t="str">
            <v>530-0043</v>
          </cell>
          <cell r="E91" t="str">
            <v>大阪市北区天満中央ﾋﾞﾙ4F</v>
          </cell>
        </row>
        <row r="92">
          <cell r="A92">
            <v>90</v>
          </cell>
          <cell r="B92" t="str">
            <v>BIBA ｻﾝｸ</v>
          </cell>
          <cell r="C92" t="str">
            <v>代表取締役佐藤清信様</v>
          </cell>
          <cell r="D92" t="str">
            <v>747-0034</v>
          </cell>
          <cell r="E92" t="str">
            <v>山口県防府市天神1-10-14</v>
          </cell>
        </row>
        <row r="93">
          <cell r="A93">
            <v>91</v>
          </cell>
          <cell r="B93" t="str">
            <v>VITA</v>
          </cell>
          <cell r="C93">
            <v>0</v>
          </cell>
          <cell r="D93" t="str">
            <v>464-0819</v>
          </cell>
          <cell r="E93" t="str">
            <v>名古屋市千種区四谷通り1-1ｲﾘﾔ本山1F</v>
          </cell>
        </row>
        <row r="94">
          <cell r="A94">
            <v>92</v>
          </cell>
          <cell r="B94" t="str">
            <v>ﾋｴﾀﾞﾜｰｸｽﾀｼﾞｵ</v>
          </cell>
          <cell r="C94">
            <v>0</v>
          </cell>
          <cell r="D94" t="str">
            <v>106-0023</v>
          </cell>
          <cell r="E94" t="str">
            <v>新宿区西新宿6丁目21番1号ｱｲﾀｳﾝﾌﾟﾗｻﾞ1F</v>
          </cell>
        </row>
        <row r="95">
          <cell r="A95">
            <v>93</v>
          </cell>
          <cell r="B95" t="str">
            <v>ﾋﾞｯｸﾍﾞｱｰ</v>
          </cell>
          <cell r="C95">
            <v>0</v>
          </cell>
          <cell r="D95" t="str">
            <v>131-0033</v>
          </cell>
          <cell r="E95" t="str">
            <v>墨田区向島3-2-1</v>
          </cell>
        </row>
        <row r="96">
          <cell r="A96">
            <v>94</v>
          </cell>
          <cell r="B96" t="str">
            <v>Pitti</v>
          </cell>
          <cell r="C96" t="str">
            <v>Shop</v>
          </cell>
          <cell r="D96" t="str">
            <v>152-0035</v>
          </cell>
          <cell r="E96" t="str">
            <v>目黒区自由ヶ丘2-16-25</v>
          </cell>
        </row>
        <row r="97">
          <cell r="A97">
            <v>95</v>
          </cell>
          <cell r="B97" t="str">
            <v>(株)ﾋﾟｻ ﾌﾟﾚﾀｻﾛﾝ</v>
          </cell>
          <cell r="C97">
            <v>0</v>
          </cell>
          <cell r="D97" t="str">
            <v>105-0011</v>
          </cell>
          <cell r="E97" t="str">
            <v>港区芝公園3-3-1東京ﾌﾟﾘﾝｽﾎﾃﾙB1F</v>
          </cell>
        </row>
        <row r="98">
          <cell r="A98">
            <v>96</v>
          </cell>
          <cell r="B98" t="str">
            <v>ｳﾞｨｴﾅ(株)</v>
          </cell>
          <cell r="C98" t="str">
            <v>倉庫</v>
          </cell>
          <cell r="D98" t="str">
            <v>153-0061</v>
          </cell>
          <cell r="E98" t="str">
            <v>目黒区中目黒1-10-23-801</v>
          </cell>
        </row>
        <row r="99">
          <cell r="A99">
            <v>97</v>
          </cell>
          <cell r="B99" t="str">
            <v>(有）プリンセス</v>
          </cell>
          <cell r="C99" t="str">
            <v>生花店</v>
          </cell>
          <cell r="D99" t="str">
            <v>464-0819</v>
          </cell>
          <cell r="E99" t="str">
            <v>名古屋市千種区四谷通り1-1ｲﾘﾔ本山1F</v>
          </cell>
        </row>
        <row r="100">
          <cell r="A100">
            <v>98</v>
          </cell>
          <cell r="B100" t="str">
            <v>株式会社 ビームス  情報ｼｽﾃﾑ室</v>
          </cell>
          <cell r="C100" t="str">
            <v>担当寺田様</v>
          </cell>
          <cell r="D100" t="str">
            <v>169-0074</v>
          </cell>
          <cell r="E100" t="str">
            <v>東京都新宿区北新宿４－１６－１２</v>
          </cell>
        </row>
        <row r="101">
          <cell r="A101">
            <v>99</v>
          </cell>
          <cell r="B101" t="str">
            <v>株式会社ﾋﾟｰｼｰｴﾑ</v>
          </cell>
          <cell r="C101" t="str">
            <v>Shop  ﾏﾘﾅ天神店</v>
          </cell>
          <cell r="D101" t="str">
            <v>169-0074</v>
          </cell>
          <cell r="E101" t="str">
            <v>新宿区北新宿1-8-1中島ﾋﾞﾙ</v>
          </cell>
        </row>
        <row r="102">
          <cell r="A102">
            <v>100</v>
          </cell>
          <cell r="B102" t="str">
            <v>ｼﾞｭｴﾘ-ｻﾝﾜ</v>
          </cell>
          <cell r="C102">
            <v>0</v>
          </cell>
          <cell r="D102" t="str">
            <v>169-0072</v>
          </cell>
          <cell r="E102" t="str">
            <v>新宿区大久保1-8-1第6ｽｶｲﾋﾞﾙ101</v>
          </cell>
        </row>
        <row r="103">
          <cell r="A103">
            <v>101</v>
          </cell>
          <cell r="B103" t="str">
            <v>(株）ｼﾝｴｲ商事  小売部</v>
          </cell>
          <cell r="C103" t="str">
            <v>代表 市田裕久様</v>
          </cell>
          <cell r="D103" t="str">
            <v>542-0066</v>
          </cell>
          <cell r="E103" t="str">
            <v>大阪市中央区瓦屋町3-6-15</v>
          </cell>
        </row>
        <row r="104">
          <cell r="A104">
            <v>102</v>
          </cell>
          <cell r="B104" t="str">
            <v>新日本流通開発(株)</v>
          </cell>
          <cell r="C104" t="str">
            <v>ﾌﾟﾗｲｽｼﾞｬｯｸ</v>
          </cell>
          <cell r="D104" t="str">
            <v>475-0037</v>
          </cell>
          <cell r="E104" t="str">
            <v>愛知県半田市中午町65</v>
          </cell>
        </row>
        <row r="105">
          <cell r="A105">
            <v>103</v>
          </cell>
          <cell r="B105" t="str">
            <v>清水(株)東京店</v>
          </cell>
          <cell r="C105">
            <v>0</v>
          </cell>
          <cell r="D105" t="str">
            <v>106-0031</v>
          </cell>
          <cell r="E105" t="str">
            <v>港区西麻布4-4-16</v>
          </cell>
        </row>
        <row r="106">
          <cell r="A106">
            <v>104</v>
          </cell>
          <cell r="B106" t="str">
            <v>生水</v>
          </cell>
          <cell r="C106">
            <v>0</v>
          </cell>
          <cell r="D106">
            <v>0</v>
          </cell>
          <cell r="E106" t="str">
            <v>台東区上野6-4-2</v>
          </cell>
        </row>
        <row r="107">
          <cell r="A107">
            <v>105</v>
          </cell>
          <cell r="B107" t="str">
            <v>進栄物産(株)</v>
          </cell>
          <cell r="C107">
            <v>0</v>
          </cell>
          <cell r="D107" t="str">
            <v>180-0004</v>
          </cell>
          <cell r="E107" t="str">
            <v>武蔵野市吉祥寺本町1-8-16F&amp;Fﾋﾞﾙ2F</v>
          </cell>
        </row>
        <row r="108">
          <cell r="A108">
            <v>106</v>
          </cell>
          <cell r="B108" t="str">
            <v>信濃屋 馬車道店</v>
          </cell>
          <cell r="C108">
            <v>0</v>
          </cell>
          <cell r="D108" t="str">
            <v>231-0011</v>
          </cell>
          <cell r="E108" t="str">
            <v>横浜市中区太田町4-50</v>
          </cell>
        </row>
        <row r="109">
          <cell r="A109">
            <v>107</v>
          </cell>
          <cell r="B109" t="str">
            <v>ｼﾞｭﾘｴｯﾄ</v>
          </cell>
          <cell r="C109">
            <v>0</v>
          </cell>
          <cell r="D109" t="str">
            <v>152-0035</v>
          </cell>
          <cell r="E109" t="str">
            <v>目黒区自由が丘1-24-8ﾐﾆﾄﾞｰﾑ自由が丘1F</v>
          </cell>
        </row>
        <row r="110">
          <cell r="A110">
            <v>108</v>
          </cell>
          <cell r="B110" t="str">
            <v>株式会社 昇和  代表取締役 佐藤 昇</v>
          </cell>
          <cell r="C110">
            <v>0</v>
          </cell>
          <cell r="D110" t="str">
            <v>536－0005</v>
          </cell>
          <cell r="E110" t="str">
            <v>大阪府大阪市城東区中央１丁目１２－１７</v>
          </cell>
        </row>
        <row r="111">
          <cell r="A111">
            <v>109</v>
          </cell>
          <cell r="B111" t="str">
            <v>(株）ﾃﾞｨﾚｸﾀｰｽﾞ ｱｲ･ｴｽ･ﾋﾞｰ</v>
          </cell>
          <cell r="C111">
            <v>0</v>
          </cell>
          <cell r="D111" t="str">
            <v>130-0026</v>
          </cell>
          <cell r="E111" t="str">
            <v>東京都墨田区両国3-21-16中屋ﾋﾞﾙ6F</v>
          </cell>
        </row>
        <row r="112">
          <cell r="A112">
            <v>111</v>
          </cell>
          <cell r="B112" t="str">
            <v>customer</v>
          </cell>
          <cell r="C112">
            <v>0</v>
          </cell>
          <cell r="D112" t="str">
            <v>postal code</v>
          </cell>
          <cell r="E112" t="str">
            <v>address</v>
          </cell>
        </row>
        <row r="113">
          <cell r="A113">
            <v>112</v>
          </cell>
          <cell r="B113" t="str">
            <v>(株)ﾌｫｰﾗﾑ</v>
          </cell>
          <cell r="C113">
            <v>0</v>
          </cell>
          <cell r="D113" t="str">
            <v>150-0001</v>
          </cell>
          <cell r="E113" t="str">
            <v>渋谷区神宮前3-6-4</v>
          </cell>
        </row>
        <row r="114">
          <cell r="A114">
            <v>113</v>
          </cell>
          <cell r="B114" t="str">
            <v>(株)ﾌｼﾞｴｰ</v>
          </cell>
          <cell r="C114" t="str">
            <v>本社</v>
          </cell>
          <cell r="D114" t="str">
            <v>220-0045</v>
          </cell>
          <cell r="E114" t="str">
            <v>横浜市西区伊勢町1-71</v>
          </cell>
        </row>
        <row r="115">
          <cell r="A115">
            <v>114</v>
          </cell>
          <cell r="B115" t="str">
            <v>(株)ﾌｼﾞｴｰ</v>
          </cell>
          <cell r="C115" t="str">
            <v>Shop天王寺</v>
          </cell>
          <cell r="D115" t="str">
            <v>240-0005</v>
          </cell>
          <cell r="E115" t="str">
            <v>横浜市保土ヶ谷区神戸町3-7</v>
          </cell>
        </row>
        <row r="116">
          <cell r="A116">
            <v>115</v>
          </cell>
          <cell r="B116" t="str">
            <v>(株)ﾌﾟﾘﾓ</v>
          </cell>
          <cell r="C116">
            <v>0</v>
          </cell>
          <cell r="D116" t="str">
            <v>141-0022</v>
          </cell>
          <cell r="E116" t="str">
            <v>品川区東五反田5-10-18第一岩田ﾋﾞﾙ6F</v>
          </cell>
        </row>
        <row r="117">
          <cell r="A117">
            <v>116</v>
          </cell>
          <cell r="B117" t="str">
            <v>(株)古荘</v>
          </cell>
          <cell r="C117" t="str">
            <v>本店</v>
          </cell>
          <cell r="D117" t="str">
            <v>860-0015</v>
          </cell>
          <cell r="E117" t="str">
            <v>熊本中央郵便局私書箱第一号</v>
          </cell>
        </row>
        <row r="118">
          <cell r="A118">
            <v>117</v>
          </cell>
          <cell r="B118" t="str">
            <v>（有）ﾒﾘｰﾌﾟﾗﾈｯﾄ本社</v>
          </cell>
          <cell r="C118">
            <v>0</v>
          </cell>
          <cell r="D118" t="str">
            <v>107-0062</v>
          </cell>
          <cell r="E118" t="str">
            <v xml:space="preserve">    熊本市古川町13</v>
          </cell>
        </row>
        <row r="119">
          <cell r="A119">
            <v>118</v>
          </cell>
          <cell r="B119" t="str">
            <v>(有)ﾌｧｰﾌﾞﾙ</v>
          </cell>
          <cell r="C119" t="str">
            <v>名鉄ｻﾛﾝ</v>
          </cell>
          <cell r="D119" t="str">
            <v>141-0031</v>
          </cell>
          <cell r="E119" t="str">
            <v>品川区西五反田7-22-17TOCﾋﾞﾙ4F42-1号</v>
          </cell>
        </row>
        <row r="120">
          <cell r="A120">
            <v>119</v>
          </cell>
          <cell r="B120" t="str">
            <v>(有)ﾌｨｵｰﾚ</v>
          </cell>
          <cell r="C120" t="str">
            <v>商品出荷先及び請求書伝票FAX先</v>
          </cell>
          <cell r="D120" t="str">
            <v>542-0083</v>
          </cell>
          <cell r="E120" t="str">
            <v>大阪市中央区東心斎橋1-4-11</v>
          </cell>
        </row>
        <row r="121">
          <cell r="A121">
            <v>120</v>
          </cell>
          <cell r="B121" t="str">
            <v>(有)ﾌｨｵｰﾚ</v>
          </cell>
          <cell r="C121" t="str">
            <v>事務所</v>
          </cell>
          <cell r="D121" t="str">
            <v>110-0005</v>
          </cell>
          <cell r="E121" t="str">
            <v xml:space="preserve">   大和ﾋﾞﾙ8号館308号</v>
          </cell>
        </row>
        <row r="122">
          <cell r="A122">
            <v>121</v>
          </cell>
          <cell r="B122" t="str">
            <v>(有)ﾌﾞﾃｨｯｸ磨璃</v>
          </cell>
          <cell r="C122">
            <v>0</v>
          </cell>
          <cell r="D122" t="str">
            <v>271-0091</v>
          </cell>
          <cell r="E122" t="str">
            <v>松戸市本町19-2河内ﾋﾞﾙ2F</v>
          </cell>
        </row>
        <row r="123">
          <cell r="A123">
            <v>122</v>
          </cell>
          <cell r="B123" t="str">
            <v>(有)ﾌﾟﾗｲｽﾏｽﾀｰﾎﾞｱ</v>
          </cell>
          <cell r="C123" t="str">
            <v>小渕様</v>
          </cell>
          <cell r="D123" t="str">
            <v>171-0022</v>
          </cell>
          <cell r="E123" t="str">
            <v>豊島区南池袋1-22-1</v>
          </cell>
        </row>
        <row r="124">
          <cell r="A124">
            <v>123</v>
          </cell>
          <cell r="B124" t="str">
            <v>(有)ﾌﾞﾗﾝﾄﾞｼｮｯﾌﾟ ｵｷﾅﾜ</v>
          </cell>
          <cell r="C124" t="str">
            <v>本社</v>
          </cell>
          <cell r="D124" t="str">
            <v>901-2227</v>
          </cell>
          <cell r="E124" t="str">
            <v>沖縄県宜野湾市宇地泊100番地</v>
          </cell>
        </row>
        <row r="125">
          <cell r="A125">
            <v>124</v>
          </cell>
          <cell r="B125" t="str">
            <v>ﾌｨﾘｽ</v>
          </cell>
          <cell r="C125">
            <v>0</v>
          </cell>
          <cell r="D125" t="str">
            <v>201-0016</v>
          </cell>
          <cell r="E125" t="str">
            <v>狛江市駒井町1-3-10</v>
          </cell>
        </row>
        <row r="126">
          <cell r="A126">
            <v>125</v>
          </cell>
          <cell r="B126" t="str">
            <v>ふくや</v>
          </cell>
          <cell r="C126">
            <v>0</v>
          </cell>
          <cell r="D126" t="str">
            <v>113-0034</v>
          </cell>
          <cell r="E126" t="str">
            <v>文京区湯島3-41-3</v>
          </cell>
        </row>
        <row r="127">
          <cell r="A127">
            <v>126</v>
          </cell>
          <cell r="B127" t="str">
            <v>ふじおか</v>
          </cell>
          <cell r="C127" t="str">
            <v>Shop:LOW&amp;LOW</v>
          </cell>
          <cell r="D127" t="str">
            <v>413-0011</v>
          </cell>
          <cell r="E127" t="str">
            <v>熱海市田原本町9-1第一ﾋﾞﾙ2F</v>
          </cell>
        </row>
        <row r="128">
          <cell r="A128">
            <v>127</v>
          </cell>
          <cell r="B128" t="str">
            <v>藤重慎一</v>
          </cell>
          <cell r="C128">
            <v>0</v>
          </cell>
          <cell r="D128" t="str">
            <v>277-0832</v>
          </cell>
          <cell r="E128" t="str">
            <v>柏市北柏台11-1ﾊﾟｰｸﾎｰﾑｽﾞⅡ201</v>
          </cell>
        </row>
        <row r="129">
          <cell r="A129">
            <v>128</v>
          </cell>
          <cell r="B129" t="str">
            <v>ﾌﾟﾁﾊﾟﾚ</v>
          </cell>
          <cell r="C129">
            <v>0</v>
          </cell>
          <cell r="D129" t="str">
            <v>104-0061</v>
          </cell>
          <cell r="E129" t="str">
            <v>中央区銀座8-5-15ｽﾊﾞｯｸﾋﾞﾙ1F</v>
          </cell>
        </row>
        <row r="130">
          <cell r="A130">
            <v>129</v>
          </cell>
          <cell r="B130" t="str">
            <v>ﾌﾞﾃｨｯｸ M(ﾏﾘｱｰｼﾞｭ)</v>
          </cell>
          <cell r="C130">
            <v>0</v>
          </cell>
          <cell r="D130" t="str">
            <v>937-0815</v>
          </cell>
          <cell r="E130" t="str">
            <v>富山市羽魚津市大海寺新534-6</v>
          </cell>
        </row>
        <row r="131">
          <cell r="A131">
            <v>130</v>
          </cell>
          <cell r="B131" t="str">
            <v>ﾌﾞﾃｨｯｸ R</v>
          </cell>
          <cell r="C131" t="str">
            <v>(豊島)</v>
          </cell>
          <cell r="D131" t="str">
            <v>320-0806</v>
          </cell>
          <cell r="E131" t="str">
            <v>宇都宮市中央5-8-8</v>
          </cell>
        </row>
        <row r="132">
          <cell r="A132">
            <v>131</v>
          </cell>
          <cell r="B132" t="str">
            <v>ﾌﾞﾃｨｯｸ&amp;ﾃｰﾗｰ ﾁﾊﾞ</v>
          </cell>
          <cell r="C132" t="str">
            <v>店  まいん</v>
          </cell>
          <cell r="D132" t="str">
            <v>238-0004</v>
          </cell>
          <cell r="E132" t="str">
            <v>横須賀市小川町23番地三笠ﾊｲﾂ103号</v>
          </cell>
        </row>
        <row r="133">
          <cell r="A133">
            <v>132</v>
          </cell>
          <cell r="B133" t="str">
            <v>ﾌﾞﾃｨｯｸ･ｻﾗﾍﾞｰﾙ</v>
          </cell>
          <cell r="C133">
            <v>0</v>
          </cell>
          <cell r="D133" t="str">
            <v>288-0048</v>
          </cell>
          <cell r="E133" t="str">
            <v>銚子市双葉町4-5</v>
          </cell>
        </row>
        <row r="134">
          <cell r="A134">
            <v>133</v>
          </cell>
          <cell r="B134" t="str">
            <v>ﾌﾞﾃｨｯｸﾀｹｼﾏｻﾛﾝ</v>
          </cell>
          <cell r="C134">
            <v>0</v>
          </cell>
          <cell r="D134" t="str">
            <v>430-0944</v>
          </cell>
          <cell r="E134" t="str">
            <v>浜松市田町231-4ｾﾘﾊﾞﾃｰﾙ日東1F</v>
          </cell>
        </row>
        <row r="135">
          <cell r="A135">
            <v>134</v>
          </cell>
          <cell r="B135" t="str">
            <v>ﾌﾞﾃｨｯｸﾛｰｻﾞ</v>
          </cell>
          <cell r="C135">
            <v>0</v>
          </cell>
          <cell r="D135" t="str">
            <v>110-0005</v>
          </cell>
          <cell r="E135" t="str">
            <v>台東区上野4-7-8ｱﾒ横ｾﾝﾀｰﾋﾞﾙ2F</v>
          </cell>
        </row>
        <row r="136">
          <cell r="A136">
            <v>135</v>
          </cell>
          <cell r="B136" t="str">
            <v>ﾌﾟﾗｲｽｼﾞｬｯｸ</v>
          </cell>
          <cell r="C136" t="str">
            <v>(新日本流通と同じ)</v>
          </cell>
          <cell r="D136" t="str">
            <v>475-0037</v>
          </cell>
          <cell r="E136" t="str">
            <v>愛知県半田市中午町65</v>
          </cell>
        </row>
        <row r="137">
          <cell r="A137">
            <v>136</v>
          </cell>
          <cell r="B137" t="str">
            <v>（株）モリタｲｰｽﾄﾌﾟﾗｻﾞ店</v>
          </cell>
          <cell r="C137">
            <v>0</v>
          </cell>
          <cell r="D137" t="str">
            <v>381-0014</v>
          </cell>
          <cell r="E137" t="str">
            <v>長野市北尾張部117ﾛﾝ都ｲｰｽﾄﾌﾟﾗｻﾞ1F</v>
          </cell>
        </row>
        <row r="138">
          <cell r="A138">
            <v>137</v>
          </cell>
          <cell r="B138" t="str">
            <v>ﾌﾞﾗﾝﾄﾞｸﾗﾌﾞ</v>
          </cell>
          <cell r="C138">
            <v>0</v>
          </cell>
          <cell r="D138" t="str">
            <v>020-0022</v>
          </cell>
          <cell r="E138" t="str">
            <v>盛岡市大通り2-2-15</v>
          </cell>
        </row>
        <row r="139">
          <cell r="A139">
            <v>138</v>
          </cell>
          <cell r="B139" t="str">
            <v xml:space="preserve">ﾌﾞﾙｰﾐﾝｸﾞ中西(株) </v>
          </cell>
          <cell r="C139" t="str">
            <v>今市様</v>
          </cell>
          <cell r="D139" t="str">
            <v>103-0013</v>
          </cell>
          <cell r="E139" t="str">
            <v>中央区日本橋人形町3-5-1</v>
          </cell>
        </row>
        <row r="140">
          <cell r="A140">
            <v>139</v>
          </cell>
          <cell r="B140" t="str">
            <v>ﾌﾟﾚｰｺﾞ</v>
          </cell>
          <cell r="C140">
            <v>0</v>
          </cell>
          <cell r="D140" t="str">
            <v>179-0074</v>
          </cell>
          <cell r="E140" t="str">
            <v>練馬区春日町6-6-39ﾏｽﾀﾞ第一ﾋﾞﾙ207</v>
          </cell>
        </row>
        <row r="141">
          <cell r="A141">
            <v>140</v>
          </cell>
          <cell r="B141" t="str">
            <v>（株）ﾌﾟﾗｽﾋﾞｰ</v>
          </cell>
          <cell r="C141">
            <v>0</v>
          </cell>
          <cell r="D141" t="str">
            <v>540-0005</v>
          </cell>
          <cell r="E141" t="str">
            <v>大阪市中央区上町1-14-13TAPSﾋﾞﾙ2F</v>
          </cell>
        </row>
        <row r="142">
          <cell r="A142">
            <v>141</v>
          </cell>
          <cell r="B142" t="str">
            <v>(株)ﾌﾞﾙｰｽｴｲｼﾞ</v>
          </cell>
          <cell r="C142">
            <v>0</v>
          </cell>
          <cell r="D142" t="str">
            <v>153-0065</v>
          </cell>
          <cell r="E142" t="str">
            <v>東京都目黒区中町2-50-13 THE PEAK</v>
          </cell>
        </row>
        <row r="143">
          <cell r="A143">
            <v>142</v>
          </cell>
          <cell r="B143" t="str">
            <v>ﾌﾞﾃｨｯｸﾁｬｵ</v>
          </cell>
          <cell r="C143">
            <v>0</v>
          </cell>
          <cell r="D143">
            <v>0</v>
          </cell>
          <cell r="E143" t="str">
            <v>東京都港区新橋5-1-3新正堂第一ﾋﾞﾙ1F</v>
          </cell>
        </row>
        <row r="144">
          <cell r="A144">
            <v>143</v>
          </cell>
          <cell r="B144" t="str">
            <v>（株）フロムワールド</v>
          </cell>
          <cell r="C144">
            <v>0</v>
          </cell>
          <cell r="D144" t="str">
            <v>110-0015</v>
          </cell>
          <cell r="E144" t="str">
            <v>東京都台東区東上野2-23-8第二群山ビル2F</v>
          </cell>
        </row>
        <row r="145">
          <cell r="A145">
            <v>144</v>
          </cell>
          <cell r="B145" t="str">
            <v>FLAG.CO.LTD</v>
          </cell>
          <cell r="C145">
            <v>0</v>
          </cell>
          <cell r="D145" t="str">
            <v>413-0231</v>
          </cell>
          <cell r="E145" t="str">
            <v>静岡県伊東市富戸844-17</v>
          </cell>
        </row>
        <row r="146">
          <cell r="A146">
            <v>145</v>
          </cell>
          <cell r="B146" t="str">
            <v>プリモクラッセ</v>
          </cell>
          <cell r="C146">
            <v>0</v>
          </cell>
          <cell r="D146" t="str">
            <v>152-0035</v>
          </cell>
          <cell r="E146" t="str">
            <v>目黒区自由が丘１－２５－９ 自由が丘ﾃﾗｽB1</v>
          </cell>
        </row>
        <row r="147">
          <cell r="A147">
            <v>146</v>
          </cell>
          <cell r="B147" t="str">
            <v>(有)プラスワン</v>
          </cell>
          <cell r="C147" t="str">
            <v>(事務所:書類送り先)</v>
          </cell>
          <cell r="D147" t="str">
            <v>194-0043</v>
          </cell>
          <cell r="E147" t="str">
            <v>東京都町田市成瀬台2-19-7</v>
          </cell>
        </row>
        <row r="148">
          <cell r="A148">
            <v>147</v>
          </cell>
          <cell r="B148" t="str">
            <v>(有)プラスワン</v>
          </cell>
          <cell r="C148" t="str">
            <v>SHOP村松様</v>
          </cell>
          <cell r="D148" t="str">
            <v>231-0861</v>
          </cell>
          <cell r="E148" t="str">
            <v>川崎市麻生区上麻生1-1-1新百合ヶ丘OPA2F</v>
          </cell>
        </row>
        <row r="149">
          <cell r="A149">
            <v>148</v>
          </cell>
          <cell r="B149" t="str">
            <v>福建商事株式会社</v>
          </cell>
          <cell r="C149" t="str">
            <v>丸秀食品</v>
          </cell>
          <cell r="D149" t="str">
            <v>580-0021</v>
          </cell>
          <cell r="E149" t="str">
            <v>神戸市中央区海岸通3-1-1</v>
          </cell>
        </row>
        <row r="150">
          <cell r="A150">
            <v>149</v>
          </cell>
          <cell r="B150" t="str">
            <v>フォルツｱ</v>
          </cell>
          <cell r="C150">
            <v>0</v>
          </cell>
          <cell r="D150" t="str">
            <v>１６０－００２２</v>
          </cell>
          <cell r="E150" t="str">
            <v>新宿区新宿３－１－１７ 山本ビル３F</v>
          </cell>
        </row>
        <row r="151">
          <cell r="A151">
            <v>150</v>
          </cell>
          <cell r="B151" t="str">
            <v>守屋商店</v>
          </cell>
          <cell r="C151" t="str">
            <v>担当 松村様</v>
          </cell>
          <cell r="D151" t="str">
            <v>460-0002</v>
          </cell>
          <cell r="E151" t="str">
            <v>名古屋市中区丸の内2-3-25</v>
          </cell>
        </row>
        <row r="152">
          <cell r="A152">
            <v>151</v>
          </cell>
          <cell r="B152" t="str">
            <v>ﾓﾝﾌﾟﾃｨ K</v>
          </cell>
          <cell r="C152">
            <v>0</v>
          </cell>
          <cell r="D152" t="str">
            <v>113-0033</v>
          </cell>
          <cell r="E152" t="str">
            <v>文京区本郷3-2-5丸和ﾋﾞﾙ501</v>
          </cell>
        </row>
        <row r="153">
          <cell r="A153">
            <v>152</v>
          </cell>
          <cell r="B153" t="str">
            <v>（株）ﾓﾘﾀ酒田中町店</v>
          </cell>
          <cell r="C153">
            <v>0</v>
          </cell>
          <cell r="D153" t="str">
            <v>998-0044</v>
          </cell>
          <cell r="E153" t="str">
            <v>山形県酒田市中町2-4-11</v>
          </cell>
        </row>
        <row r="154">
          <cell r="A154">
            <v>153</v>
          </cell>
          <cell r="B154" t="str">
            <v>（株）ﾚ-ﾌﾞﾙﾓﾘﾀ佐久平店</v>
          </cell>
          <cell r="C154">
            <v>0</v>
          </cell>
          <cell r="D154" t="str">
            <v>385-0022</v>
          </cell>
          <cell r="E154" t="str">
            <v>長野県佐久市岩村田宇水引1420-2</v>
          </cell>
        </row>
        <row r="155">
          <cell r="A155">
            <v>154</v>
          </cell>
          <cell r="B155" t="str">
            <v>(株)ｾﾞﾝﾓ-ﾙ 下北沢店</v>
          </cell>
          <cell r="C155" t="str">
            <v>営業開発部                        梅原様</v>
          </cell>
          <cell r="D155" t="str">
            <v>155-0031</v>
          </cell>
          <cell r="E155" t="str">
            <v xml:space="preserve">                       佐久平ｼｮｯﾋﾟﾝｸﾞｾﾝﾀ-1F</v>
          </cell>
        </row>
        <row r="156">
          <cell r="A156">
            <v>155</v>
          </cell>
          <cell r="B156" t="str">
            <v>創価舎</v>
          </cell>
          <cell r="C156">
            <v>0</v>
          </cell>
          <cell r="D156" t="str">
            <v>165-0034</v>
          </cell>
          <cell r="E156" t="str">
            <v>中野区大和町4-10-18ｶ-ｻけい303号</v>
          </cell>
        </row>
        <row r="157">
          <cell r="A157">
            <v>156</v>
          </cell>
          <cell r="B157" t="str">
            <v>(株)ﾓﾘｶﾞｷｲﾝﾀｰﾅｼｮﾅﾙ</v>
          </cell>
          <cell r="C157" t="str">
            <v>*請求書FAX先          店長 安良岡様</v>
          </cell>
          <cell r="D157" t="str">
            <v>542-0074</v>
          </cell>
          <cell r="E157" t="str">
            <v>大阪市中央区千日前1-8-16</v>
          </cell>
        </row>
        <row r="158">
          <cell r="A158">
            <v>158</v>
          </cell>
          <cell r="B158" t="str">
            <v>customer</v>
          </cell>
          <cell r="C158" t="str">
            <v>*伝票郵送先</v>
          </cell>
          <cell r="D158" t="str">
            <v>postal code</v>
          </cell>
          <cell r="E158" t="str">
            <v>address</v>
          </cell>
        </row>
        <row r="159">
          <cell r="A159">
            <v>159</v>
          </cell>
          <cell r="B159" t="str">
            <v>(株)ﾍﾞﾈｯﾃｨ</v>
          </cell>
          <cell r="C159">
            <v>0</v>
          </cell>
          <cell r="D159" t="str">
            <v>107-0047</v>
          </cell>
          <cell r="E159" t="str">
            <v>港区南青山2-7-27</v>
          </cell>
        </row>
        <row r="160">
          <cell r="A160">
            <v>160</v>
          </cell>
          <cell r="B160" t="str">
            <v>(有)ﾍﾞｰｼｯｸ</v>
          </cell>
          <cell r="C160">
            <v>0</v>
          </cell>
          <cell r="D160" t="str">
            <v>151-0051</v>
          </cell>
          <cell r="E160" t="str">
            <v>渋谷区千駄ヶ谷4-22-4 2F</v>
          </cell>
        </row>
        <row r="161">
          <cell r="A161">
            <v>161</v>
          </cell>
          <cell r="B161" t="str">
            <v>ﾍﾞｶﾞﾘﾐﾃｯﾄﾞ東京ﾘｴｿﾞﾝｵﾌｨｽ</v>
          </cell>
          <cell r="C161">
            <v>0</v>
          </cell>
          <cell r="D161" t="str">
            <v>150-0001</v>
          </cell>
          <cell r="E161" t="str">
            <v>渋谷区神宮前6-23-2</v>
          </cell>
        </row>
        <row r="162">
          <cell r="A162">
            <v>162</v>
          </cell>
          <cell r="B162" t="str">
            <v>成美堂印刷</v>
          </cell>
          <cell r="C162" t="str">
            <v>専務田原様</v>
          </cell>
          <cell r="D162" t="str">
            <v>766-0200</v>
          </cell>
          <cell r="E162" t="str">
            <v xml:space="preserve">    ﾅｶﾞｼﾏﾔPARABO神宮前4F      </v>
          </cell>
        </row>
        <row r="163">
          <cell r="A163">
            <v>163</v>
          </cell>
          <cell r="B163" t="str">
            <v>ﾍﾞﾙ</v>
          </cell>
          <cell r="C163">
            <v>0</v>
          </cell>
          <cell r="D163" t="str">
            <v>113-0034</v>
          </cell>
          <cell r="E163" t="str">
            <v>文京区湯島3-43-11阿部ﾋﾞﾙ1F</v>
          </cell>
        </row>
        <row r="164">
          <cell r="A164">
            <v>164</v>
          </cell>
          <cell r="B164" t="str">
            <v>ﾍﾞﾙﾌﾗﾝｽ</v>
          </cell>
          <cell r="C164" t="str">
            <v>和田茂夫</v>
          </cell>
          <cell r="D164" t="str">
            <v>376-0023</v>
          </cell>
          <cell r="E164" t="str">
            <v>群馬県桐生市錦町2-4-2</v>
          </cell>
        </row>
        <row r="165">
          <cell r="A165">
            <v>165</v>
          </cell>
          <cell r="B165" t="str">
            <v>(有)MOUｲﾝﾀ-ﾅｼｮﾅﾙ</v>
          </cell>
          <cell r="C165">
            <v>0</v>
          </cell>
          <cell r="D165" t="str">
            <v>110-0014</v>
          </cell>
          <cell r="E165" t="str">
            <v>台東区北上野1-11-9GSﾊｲﾑ701</v>
          </cell>
        </row>
        <row r="166">
          <cell r="A166">
            <v>166</v>
          </cell>
          <cell r="B166" t="str">
            <v>(有)ｴｲﾌﾞﾙ</v>
          </cell>
          <cell r="C166">
            <v>0</v>
          </cell>
          <cell r="D166" t="str">
            <v>381-2221</v>
          </cell>
          <cell r="E166" t="str">
            <v>長野市川中島御厨1838-1</v>
          </cell>
        </row>
        <row r="167">
          <cell r="A167">
            <v>167</v>
          </cell>
          <cell r="B167" t="str">
            <v>(有)ｴｸﾞｾﾞ</v>
          </cell>
          <cell r="C167">
            <v>0</v>
          </cell>
          <cell r="D167" t="str">
            <v>154-0011</v>
          </cell>
          <cell r="E167" t="str">
            <v>世田谷区上馬4-4-2ｻﾆ-ﾋﾞﾙ4F</v>
          </cell>
        </row>
        <row r="168">
          <cell r="A168">
            <v>168</v>
          </cell>
          <cell r="B168" t="str">
            <v>(有)ｴｸﾞｾﾞ</v>
          </cell>
          <cell r="C168">
            <v>0</v>
          </cell>
          <cell r="D168" t="str">
            <v>108-0074</v>
          </cell>
          <cell r="E168" t="str">
            <v>港区高輪4-10-30品川ﾌﾟﾘﾝｽﾎﾃﾙﾃﾆｽｾﾝﾀ-内</v>
          </cell>
        </row>
        <row r="169">
          <cell r="A169">
            <v>169</v>
          </cell>
          <cell r="B169" t="str">
            <v>(有)ｴｸﾞｾﾞｯｸ企画</v>
          </cell>
          <cell r="C169">
            <v>0</v>
          </cell>
          <cell r="D169" t="str">
            <v>160-0022</v>
          </cell>
          <cell r="E169" t="str">
            <v>新宿区新宿5-11-29幸ﾋﾞﾙ402</v>
          </cell>
        </row>
        <row r="170">
          <cell r="A170">
            <v>170</v>
          </cell>
          <cell r="B170" t="str">
            <v>ENIES･E</v>
          </cell>
          <cell r="C170">
            <v>0</v>
          </cell>
          <cell r="D170">
            <v>0</v>
          </cell>
          <cell r="E170" t="str">
            <v>4 Rue Greffulhe 75008 PARIS</v>
          </cell>
        </row>
        <row r="171">
          <cell r="A171">
            <v>171</v>
          </cell>
          <cell r="B171" t="str">
            <v>(株)ﾄﾏﾄﾎﾞｰｲｱﾊﾞﾝﾃｨ藤野店</v>
          </cell>
          <cell r="C171">
            <v>0</v>
          </cell>
          <cell r="D171" t="str">
            <v>061-2282</v>
          </cell>
          <cell r="E171" t="str">
            <v>札幌市南区藤野2条4丁目62番地ｶｳﾎﾞｰｲ藤野店内</v>
          </cell>
        </row>
        <row r="172">
          <cell r="A172">
            <v>172</v>
          </cell>
          <cell r="B172" t="str">
            <v>MK5</v>
          </cell>
          <cell r="C172">
            <v>0</v>
          </cell>
          <cell r="D172" t="str">
            <v>120-0005</v>
          </cell>
          <cell r="E172" t="str">
            <v>足立区綾瀬6-21-15</v>
          </cell>
        </row>
        <row r="173">
          <cell r="A173">
            <v>173</v>
          </cell>
          <cell r="B173" t="str">
            <v>NTT</v>
          </cell>
          <cell r="C173" t="str">
            <v>辻様</v>
          </cell>
          <cell r="D173" t="str">
            <v>007-0873</v>
          </cell>
          <cell r="E173" t="str">
            <v>札幌市東区伏古13条3丁目21-1ｶｳﾎﾞｰｲ伏古店内</v>
          </cell>
        </row>
        <row r="174">
          <cell r="A174">
            <v>174</v>
          </cell>
          <cell r="B174" t="str">
            <v>customer</v>
          </cell>
          <cell r="C174" t="str">
            <v>小野様</v>
          </cell>
          <cell r="D174" t="str">
            <v>postal code</v>
          </cell>
          <cell r="E174" t="str">
            <v>address</v>
          </cell>
        </row>
        <row r="175">
          <cell r="A175">
            <v>175</v>
          </cell>
          <cell r="B175" t="str">
            <v>創価舎</v>
          </cell>
          <cell r="C175" t="str">
            <v>常務 松井様</v>
          </cell>
          <cell r="D175" t="str">
            <v>165-0034</v>
          </cell>
          <cell r="E175" t="str">
            <v>中野区大和町4-10-18カーサけい303号</v>
          </cell>
        </row>
        <row r="176">
          <cell r="A176">
            <v>176</v>
          </cell>
          <cell r="B176" t="str">
            <v>ｴｽﾎﾟﾜ-ﾙ ｼﾝﾜ(株)</v>
          </cell>
          <cell r="C176">
            <v>0</v>
          </cell>
          <cell r="D176" t="str">
            <v>110-0015</v>
          </cell>
          <cell r="E176" t="str">
            <v>台東区東上野3-21-7福井ﾋﾞﾙ4F</v>
          </cell>
        </row>
        <row r="177">
          <cell r="A177">
            <v>177</v>
          </cell>
          <cell r="B177" t="str">
            <v>ｴｽﾎﾟﾜ-ﾙ ｼﾝﾜ(株)</v>
          </cell>
          <cell r="C177" t="str">
            <v>草加物流ｾﾝﾀ-</v>
          </cell>
          <cell r="D177" t="str">
            <v>340-0006</v>
          </cell>
          <cell r="E177" t="str">
            <v>埼玉県草加市八幡町55番地</v>
          </cell>
        </row>
        <row r="178">
          <cell r="A178">
            <v>178</v>
          </cell>
          <cell r="B178" t="str">
            <v>ｴｯｼﾞｸﾘｴ-ｼｮﾝ</v>
          </cell>
          <cell r="C178">
            <v>0</v>
          </cell>
          <cell r="D178" t="str">
            <v>550-0013</v>
          </cell>
          <cell r="E178" t="str">
            <v>大阪市西区新町1-30-2新町ﾀﾞｲﾔﾊﾟﾚｽ402</v>
          </cell>
        </row>
        <row r="179">
          <cell r="A179">
            <v>179</v>
          </cell>
          <cell r="B179" t="str">
            <v>ｴｯﾁｱｲ商事</v>
          </cell>
          <cell r="C179">
            <v>0</v>
          </cell>
          <cell r="D179" t="str">
            <v>104-0061</v>
          </cell>
          <cell r="E179" t="str">
            <v>中央区銀座8-4-8</v>
          </cell>
        </row>
        <row r="180">
          <cell r="A180">
            <v>180</v>
          </cell>
          <cell r="B180" t="str">
            <v>ｴﾌ ﾏｲｱﾐ商事</v>
          </cell>
          <cell r="C180">
            <v>0</v>
          </cell>
          <cell r="D180" t="str">
            <v>160-0022</v>
          </cell>
          <cell r="E180" t="str">
            <v>新宿区新宿1-9-2日南貿易ﾋﾞﾙ1-3F</v>
          </cell>
        </row>
        <row r="181">
          <cell r="A181">
            <v>181</v>
          </cell>
          <cell r="B181" t="str">
            <v>ｴﾐｽﾌｪﾘ ｼﾞｬﾊﾟﾝ(株)</v>
          </cell>
          <cell r="C181">
            <v>0</v>
          </cell>
          <cell r="D181" t="str">
            <v>106-0032</v>
          </cell>
          <cell r="E181" t="str">
            <v>港区六本木7-7-8ﾌﾗｯﾄｼﾝﾒｲ301</v>
          </cell>
        </row>
        <row r="182">
          <cell r="A182">
            <v>182</v>
          </cell>
          <cell r="B182" t="str">
            <v>ｴﾙ</v>
          </cell>
          <cell r="C182">
            <v>0</v>
          </cell>
          <cell r="D182" t="str">
            <v>110-0005</v>
          </cell>
          <cell r="E182" t="str">
            <v>台東区東上野4-7-2</v>
          </cell>
        </row>
        <row r="183">
          <cell r="A183">
            <v>183</v>
          </cell>
          <cell r="B183" t="str">
            <v>ｴﾙﾌｧｽﾕﾆｺ</v>
          </cell>
          <cell r="C183">
            <v>0</v>
          </cell>
          <cell r="D183">
            <v>0</v>
          </cell>
          <cell r="E183">
            <v>0</v>
          </cell>
        </row>
        <row r="184">
          <cell r="A184">
            <v>184</v>
          </cell>
          <cell r="B184" t="str">
            <v>ｴﾙﾓﾜ</v>
          </cell>
          <cell r="C184">
            <v>0</v>
          </cell>
          <cell r="D184" t="str">
            <v>160-0021</v>
          </cell>
          <cell r="E184" t="str">
            <v>新宿区歌舞伎町2-10-6ﾋﾟｱ新宿ﾋﾞﾙ1F</v>
          </cell>
        </row>
        <row r="185">
          <cell r="A185">
            <v>185</v>
          </cell>
          <cell r="B185" t="str">
            <v>栄和広告(株)</v>
          </cell>
          <cell r="C185">
            <v>0</v>
          </cell>
          <cell r="D185" t="str">
            <v>101-0054</v>
          </cell>
          <cell r="E185" t="str">
            <v>千代田区神田錦町1-4ゆたかﾋﾞﾙ3F</v>
          </cell>
        </row>
        <row r="186">
          <cell r="A186">
            <v>186</v>
          </cell>
          <cell r="B186" t="str">
            <v xml:space="preserve">L.D.C,産業   </v>
          </cell>
          <cell r="C186" t="str">
            <v>山崎様</v>
          </cell>
          <cell r="D186" t="str">
            <v>531-0074</v>
          </cell>
          <cell r="E186" t="str">
            <v>大阪市北区本庄東2-4-1-1107</v>
          </cell>
        </row>
        <row r="187">
          <cell r="A187">
            <v>179</v>
          </cell>
          <cell r="B187" t="str">
            <v>(有)A･M</v>
          </cell>
          <cell r="C187">
            <v>0</v>
          </cell>
          <cell r="D187" t="str">
            <v>135-0004</v>
          </cell>
          <cell r="E187" t="str">
            <v>江東区森下2-30-2ﾊﾟｰｸｼﾃｨｰ五番館1F</v>
          </cell>
        </row>
        <row r="188">
          <cell r="A188">
            <v>180</v>
          </cell>
          <cell r="B188" t="str">
            <v>(株)ｴﾑｽﾞ ﾌｧｸﾄﾘｰ</v>
          </cell>
          <cell r="C188">
            <v>0</v>
          </cell>
          <cell r="D188" t="str">
            <v>168-0081</v>
          </cell>
          <cell r="E188" t="str">
            <v>杉並区宮前1-20-32宮前１丁目ビル５Ｆ</v>
          </cell>
        </row>
        <row r="189">
          <cell r="A189">
            <v>181</v>
          </cell>
          <cell r="B189" t="str">
            <v>エーブル</v>
          </cell>
          <cell r="C189">
            <v>0</v>
          </cell>
          <cell r="D189" t="str">
            <v>532-0011</v>
          </cell>
          <cell r="E189" t="str">
            <v>大阪市淀川区西中島4-5-2</v>
          </cell>
        </row>
        <row r="190">
          <cell r="A190">
            <v>184</v>
          </cell>
          <cell r="B190" t="str">
            <v>エスカム(株)</v>
          </cell>
          <cell r="C190">
            <v>0</v>
          </cell>
          <cell r="D190" t="str">
            <v>110-0005</v>
          </cell>
          <cell r="E190" t="str">
            <v>台東区上野7-9-15車坂ﾋﾞﾙ3F</v>
          </cell>
        </row>
        <row r="191">
          <cell r="A191">
            <v>189</v>
          </cell>
          <cell r="B191" t="str">
            <v>customer</v>
          </cell>
          <cell r="C191">
            <v>0</v>
          </cell>
          <cell r="D191" t="str">
            <v>postal code</v>
          </cell>
          <cell r="E191" t="str">
            <v>address</v>
          </cell>
        </row>
        <row r="192">
          <cell r="A192">
            <v>190</v>
          </cell>
          <cell r="B192" t="str">
            <v>(株) ﾎﾟｰﾗﾙｰﾄ</v>
          </cell>
          <cell r="C192" t="str">
            <v>木村社長</v>
          </cell>
          <cell r="D192" t="str">
            <v>542-0081</v>
          </cell>
          <cell r="E192" t="str">
            <v>大阪市中央区南船場1-11-9長堀八千代ﾋﾞﾙ7F</v>
          </cell>
        </row>
        <row r="193">
          <cell r="A193">
            <v>191</v>
          </cell>
          <cell r="B193" t="str">
            <v>(株)ﾎｸﾄ</v>
          </cell>
          <cell r="C193">
            <v>0</v>
          </cell>
          <cell r="D193" t="str">
            <v>060-0053</v>
          </cell>
          <cell r="E193" t="str">
            <v>札幌市中央区南3条東1丁目1-7</v>
          </cell>
        </row>
        <row r="194">
          <cell r="A194">
            <v>192</v>
          </cell>
          <cell r="B194" t="str">
            <v xml:space="preserve">(株)ﾎﾟﾆｰｽﾞ  </v>
          </cell>
          <cell r="C194">
            <v>0</v>
          </cell>
          <cell r="D194" t="str">
            <v>285-0868</v>
          </cell>
          <cell r="E194" t="str">
            <v>千葉県佐倉市中志津２－３３－２</v>
          </cell>
        </row>
        <row r="195">
          <cell r="A195">
            <v>193</v>
          </cell>
          <cell r="B195" t="str">
            <v>ﾎﾞｰｾｲｷｬﾌﾟﾃｨﾌﾞ(株)</v>
          </cell>
          <cell r="C195">
            <v>0</v>
          </cell>
          <cell r="D195" t="str">
            <v>150-0002</v>
          </cell>
          <cell r="E195" t="str">
            <v>渋谷区渋谷3-20-15ｻｴｸﾞｻﾋﾞﾙ4F</v>
          </cell>
        </row>
        <row r="196">
          <cell r="A196">
            <v>194</v>
          </cell>
          <cell r="B196" t="str">
            <v>ﾎﾃﾙ2001</v>
          </cell>
          <cell r="C196" t="str">
            <v>ｿﾈ様</v>
          </cell>
          <cell r="D196" t="str">
            <v>133-0057</v>
          </cell>
          <cell r="E196" t="str">
            <v>江戸川区西小岩1-30-3</v>
          </cell>
        </row>
        <row r="197">
          <cell r="A197">
            <v>195</v>
          </cell>
          <cell r="B197" t="str">
            <v>ﾎﾃﾙｻﾝｶﾝﾄ</v>
          </cell>
          <cell r="C197">
            <v>0</v>
          </cell>
          <cell r="D197" t="str">
            <v>371-0023</v>
          </cell>
          <cell r="E197" t="str">
            <v>群馬県前橋市本町1-3-2</v>
          </cell>
        </row>
        <row r="198">
          <cell r="A198">
            <v>196</v>
          </cell>
          <cell r="B198" t="str">
            <v>ﾎﾞﾄﾑｸﾗﾌﾞ(ﾉｴﾙｶﾝﾊﾟﾆｰ)</v>
          </cell>
          <cell r="C198">
            <v>0</v>
          </cell>
          <cell r="D198" t="str">
            <v>544-0024</v>
          </cell>
          <cell r="E198" t="str">
            <v>大阪市生野区生野西1-17-11</v>
          </cell>
        </row>
        <row r="199">
          <cell r="A199">
            <v>197</v>
          </cell>
          <cell r="B199" t="str">
            <v>本多商事(有)</v>
          </cell>
          <cell r="C199">
            <v>0</v>
          </cell>
          <cell r="D199" t="str">
            <v>154-0003</v>
          </cell>
          <cell r="E199" t="str">
            <v>世田谷区野沢3-4-5ｽｶｲﾊｲﾂ本多２F</v>
          </cell>
        </row>
        <row r="200">
          <cell r="A200">
            <v>198</v>
          </cell>
          <cell r="B200" t="str">
            <v>北海道空港(株) 営業第2部ボンドｼｮｯﾌﾟ</v>
          </cell>
          <cell r="C200" t="str">
            <v>小野係長</v>
          </cell>
          <cell r="D200" t="str">
            <v>(株)ｾﾝｶ北風</v>
          </cell>
          <cell r="E200" t="str">
            <v>北海道千歳市美R新千歳空港国際線保税倉庫</v>
          </cell>
        </row>
        <row r="201">
          <cell r="A201">
            <v>199</v>
          </cell>
          <cell r="B201" t="str">
            <v>ﾎﾘﾈｯｸｲﾝﾀｰﾅｼｮﾅﾙ(株)</v>
          </cell>
          <cell r="C201">
            <v>0</v>
          </cell>
          <cell r="D201" t="str">
            <v>135-0047</v>
          </cell>
          <cell r="E201" t="str">
            <v>江東区富岡1-22-26-604</v>
          </cell>
        </row>
        <row r="202">
          <cell r="A202">
            <v>200</v>
          </cell>
          <cell r="B202" t="str">
            <v>ﾎﾟﾙﾄﾌｨｰﾉ</v>
          </cell>
          <cell r="C202">
            <v>0</v>
          </cell>
          <cell r="D202" t="str">
            <v>309-1600</v>
          </cell>
          <cell r="E202" t="str">
            <v>茨木県笠間市赤坂8番地笠間ショッピングセンターポレポレ2F</v>
          </cell>
        </row>
        <row r="203">
          <cell r="A203">
            <v>201</v>
          </cell>
          <cell r="B203" t="str">
            <v xml:space="preserve">穂高（株）  </v>
          </cell>
          <cell r="C203" t="str">
            <v>吉田常務様</v>
          </cell>
          <cell r="D203" t="str">
            <v>103－0002</v>
          </cell>
          <cell r="E203" t="str">
            <v>中央区日本橋馬喰町２－３－１１ 穂高ﾋﾞﾙ６Ｆ</v>
          </cell>
        </row>
        <row r="204">
          <cell r="A204">
            <v>202</v>
          </cell>
          <cell r="B204" t="str">
            <v>(株)ｵﾘﾊﾞ-</v>
          </cell>
          <cell r="C204">
            <v>0</v>
          </cell>
          <cell r="D204" t="str">
            <v>160-0018</v>
          </cell>
          <cell r="E204" t="str">
            <v>新宿区須賀町３番地第２宿谷ﾋﾞﾙ102号</v>
          </cell>
        </row>
        <row r="205">
          <cell r="A205">
            <v>203</v>
          </cell>
          <cell r="B205" t="str">
            <v>(株)大国商事</v>
          </cell>
          <cell r="C205" t="str">
            <v xml:space="preserve">(ﾌｧｼｮﾝ事業部) </v>
          </cell>
          <cell r="D205" t="str">
            <v>651-0092</v>
          </cell>
          <cell r="E205" t="str">
            <v>神戸市中央区生田町1-4-21</v>
          </cell>
        </row>
        <row r="206">
          <cell r="A206">
            <v>204</v>
          </cell>
          <cell r="B206" t="str">
            <v>(株)大国商事</v>
          </cell>
          <cell r="C206" t="str">
            <v>(店舗事業部)                    高山様</v>
          </cell>
          <cell r="D206">
            <v>0</v>
          </cell>
          <cell r="E206">
            <v>0</v>
          </cell>
        </row>
        <row r="207">
          <cell r="A207">
            <v>205</v>
          </cell>
          <cell r="B207" t="str">
            <v>(株)大石商店</v>
          </cell>
          <cell r="C207" t="str">
            <v>本部</v>
          </cell>
          <cell r="D207" t="str">
            <v>110-0005</v>
          </cell>
          <cell r="E207" t="str">
            <v>台東区上野6-1-6御徒町ｸﾞﾘ-ﾝﾊｲﾂ303号</v>
          </cell>
        </row>
        <row r="208">
          <cell r="A208">
            <v>206</v>
          </cell>
          <cell r="B208" t="str">
            <v>(株)大石商店 ｼﾞｭｴﾘ-ｼｮｯﾌﾟﾗ-ﾙ</v>
          </cell>
          <cell r="C208">
            <v>0</v>
          </cell>
          <cell r="D208" t="str">
            <v>279-0004</v>
          </cell>
          <cell r="E208" t="str">
            <v>浦安市猫実5-18-17村山ﾋﾞﾙ1F</v>
          </cell>
        </row>
        <row r="209">
          <cell r="A209">
            <v>207</v>
          </cell>
          <cell r="B209" t="str">
            <v>(有)ｵﾉﾃﾞﾗﾄﾚ-ﾃﾞｨﾝｸﾞ</v>
          </cell>
          <cell r="C209" t="str">
            <v>事務所</v>
          </cell>
          <cell r="D209" t="str">
            <v>251-0042</v>
          </cell>
          <cell r="E209" t="str">
            <v>藤沢市辻堂新町1-2-5-102</v>
          </cell>
        </row>
        <row r="210">
          <cell r="A210">
            <v>208</v>
          </cell>
          <cell r="B210" t="str">
            <v xml:space="preserve">(有)ｵﾉﾃﾞﾗﾄﾚ-ﾃﾞｨﾝｸﾞ </v>
          </cell>
          <cell r="C210" t="str">
            <v>物流ｾﾝﾀ-                    担当山下様</v>
          </cell>
          <cell r="D210" t="str">
            <v>210-0869</v>
          </cell>
          <cell r="E210" t="str">
            <v>川崎市川崎区東扇島22-4東洋運輸倉庫(株)東扇島ｾﾝﾀ-</v>
          </cell>
        </row>
        <row r="211">
          <cell r="A211">
            <v>209</v>
          </cell>
          <cell r="B211" t="str">
            <v>(有)ｵﾉﾃﾞﾗﾄﾚ-ﾃﾞｨﾝｸﾞ 秋山光彦</v>
          </cell>
          <cell r="C211">
            <v>0</v>
          </cell>
          <cell r="D211" t="str">
            <v>194-0041</v>
          </cell>
          <cell r="E211" t="str">
            <v>町田市玉川学園8-9-9</v>
          </cell>
        </row>
        <row r="212">
          <cell r="A212">
            <v>210</v>
          </cell>
          <cell r="B212" t="str">
            <v>(有)ｵﾌｨｽｹｲ</v>
          </cell>
          <cell r="C212">
            <v>0</v>
          </cell>
          <cell r="D212" t="str">
            <v>111-0053</v>
          </cell>
          <cell r="E212" t="str">
            <v>台東区浅草橋4-15-5山信ﾋﾞﾙ602</v>
          </cell>
        </row>
        <row r="213">
          <cell r="A213">
            <v>211</v>
          </cell>
          <cell r="B213" t="str">
            <v>ｵ-ﾃｨ-ｼ-(株)</v>
          </cell>
          <cell r="C213">
            <v>0</v>
          </cell>
          <cell r="D213" t="str">
            <v>150-0011</v>
          </cell>
          <cell r="E213" t="str">
            <v>渋谷区東2-17-12ﾊﾟ-ｼﾓﾝﾁﾊﾞ403</v>
          </cell>
        </row>
        <row r="214">
          <cell r="A214">
            <v>212</v>
          </cell>
          <cell r="B214" t="str">
            <v>ｵｲｽﾀ-</v>
          </cell>
          <cell r="C214">
            <v>0</v>
          </cell>
          <cell r="D214" t="str">
            <v>107-0062</v>
          </cell>
          <cell r="E214" t="str">
            <v>港区南青山3-2-18高木ﾋﾞﾙ</v>
          </cell>
        </row>
        <row r="215">
          <cell r="A215">
            <v>213</v>
          </cell>
          <cell r="B215" t="str">
            <v>おおぎ屋</v>
          </cell>
          <cell r="C215">
            <v>0</v>
          </cell>
          <cell r="D215" t="str">
            <v>123-0873</v>
          </cell>
          <cell r="E215" t="str">
            <v>足立区扇1-22-1第5ｸﾞﾘ-ﾝﾏﾝｼｮﾝ201</v>
          </cell>
        </row>
        <row r="216">
          <cell r="A216">
            <v>214</v>
          </cell>
          <cell r="B216" t="str">
            <v>おおぎ屋</v>
          </cell>
          <cell r="C216">
            <v>0</v>
          </cell>
          <cell r="D216" t="str">
            <v>123-0873</v>
          </cell>
          <cell r="E216" t="str">
            <v>足立区扇 2-4-27</v>
          </cell>
        </row>
        <row r="217">
          <cell r="A217">
            <v>215</v>
          </cell>
          <cell r="B217" t="str">
            <v>ｵｶﾍﾞﾏ-ｷﾝｸﾞｼｽﾃﾑ(株)</v>
          </cell>
          <cell r="C217">
            <v>0</v>
          </cell>
          <cell r="D217" t="str">
            <v>160-0022</v>
          </cell>
          <cell r="E217" t="str">
            <v>新宿区新宿1-4-10</v>
          </cell>
        </row>
        <row r="218">
          <cell r="A218">
            <v>216</v>
          </cell>
          <cell r="B218" t="str">
            <v xml:space="preserve">ｵｻﾀﾞ王子 </v>
          </cell>
          <cell r="C218">
            <v>0</v>
          </cell>
          <cell r="D218" t="str">
            <v>114-0002</v>
          </cell>
          <cell r="E218" t="str">
            <v>北区王子1-4-1</v>
          </cell>
        </row>
        <row r="219">
          <cell r="A219">
            <v>217</v>
          </cell>
          <cell r="B219" t="str">
            <v>王子紙工(株)</v>
          </cell>
          <cell r="C219">
            <v>0</v>
          </cell>
          <cell r="D219" t="str">
            <v>114-0002</v>
          </cell>
          <cell r="E219" t="str">
            <v>北区王子4-6-11</v>
          </cell>
        </row>
        <row r="220">
          <cell r="A220">
            <v>218</v>
          </cell>
          <cell r="B220" t="str">
            <v>岡田八重子</v>
          </cell>
          <cell r="C220">
            <v>0</v>
          </cell>
          <cell r="D220" t="str">
            <v>107-0061</v>
          </cell>
          <cell r="E220" t="str">
            <v>港区北青山2-12-4</v>
          </cell>
        </row>
      </sheetData>
      <sheetData sheetId="7" refreshError="1">
        <row r="4">
          <cell r="A4">
            <v>1</v>
          </cell>
        </row>
        <row r="6">
          <cell r="A6">
            <v>1</v>
          </cell>
          <cell r="B6" t="str">
            <v>(株)ﾅｶﾞｼﾏ</v>
          </cell>
          <cell r="C6" t="str">
            <v>東京本社 寺田様</v>
          </cell>
          <cell r="D6" t="str">
            <v>114-0004</v>
          </cell>
          <cell r="E6" t="str">
            <v>北区堀船1-33-3</v>
          </cell>
        </row>
        <row r="7">
          <cell r="A7">
            <v>2</v>
          </cell>
          <cell r="B7" t="str">
            <v>(株)中良商事</v>
          </cell>
          <cell r="C7">
            <v>0</v>
          </cell>
          <cell r="D7" t="str">
            <v>161-0031</v>
          </cell>
          <cell r="E7" t="str">
            <v>新宿区西落合4-21-14</v>
          </cell>
        </row>
        <row r="8">
          <cell r="A8">
            <v>3</v>
          </cell>
          <cell r="B8" t="str">
            <v>(合)ﾅｶﾞｾ</v>
          </cell>
          <cell r="C8">
            <v>0</v>
          </cell>
          <cell r="D8" t="str">
            <v>231-0045</v>
          </cell>
          <cell r="E8" t="str">
            <v>横浜市中区伊勢佐木町2-81</v>
          </cell>
        </row>
        <row r="9">
          <cell r="A9">
            <v>4</v>
          </cell>
          <cell r="B9" t="str">
            <v>(有)ﾅｰﾎﾞｼﾞｬﾊﾟﾝ</v>
          </cell>
          <cell r="C9" t="str">
            <v>ｲﾝﾎﾟｰﾄ事業家</v>
          </cell>
          <cell r="D9" t="str">
            <v>158-0084</v>
          </cell>
          <cell r="E9" t="str">
            <v>世田谷区東玉川1丁目41-6</v>
          </cell>
        </row>
        <row r="10">
          <cell r="A10">
            <v>5</v>
          </cell>
          <cell r="B10" t="str">
            <v>ﾅｲｶﾞｲ</v>
          </cell>
          <cell r="C10" t="str">
            <v>森様</v>
          </cell>
          <cell r="D10" t="str">
            <v>101-0062</v>
          </cell>
          <cell r="E10" t="str">
            <v>千代田区神田駿河台2-9-1</v>
          </cell>
        </row>
        <row r="11">
          <cell r="A11">
            <v>6</v>
          </cell>
          <cell r="B11" t="str">
            <v>ﾅｶ ｴｽﾎﾟﾜｰﾙ(株)</v>
          </cell>
          <cell r="C11">
            <v>0</v>
          </cell>
          <cell r="D11" t="str">
            <v>760-0066</v>
          </cell>
          <cell r="E11" t="str">
            <v>高松市福岡町2丁目24</v>
          </cell>
        </row>
        <row r="12">
          <cell r="A12">
            <v>7</v>
          </cell>
          <cell r="B12" t="str">
            <v>ﾅｶﾔ商店</v>
          </cell>
          <cell r="C12">
            <v>0</v>
          </cell>
          <cell r="D12" t="str">
            <v>104-0061</v>
          </cell>
          <cell r="E12" t="str">
            <v>中央区銀座8-5 ｷﾞﾝｻﾞﾅｲﾝ2号館</v>
          </cell>
        </row>
        <row r="13">
          <cell r="A13">
            <v>8</v>
          </cell>
          <cell r="B13" t="str">
            <v>永井 弘美</v>
          </cell>
          <cell r="C13" t="str">
            <v>今井様</v>
          </cell>
          <cell r="D13" t="str">
            <v>320-0053</v>
          </cell>
          <cell r="E13" t="str">
            <v>宇都宮市戸祭町2183-5</v>
          </cell>
        </row>
        <row r="14">
          <cell r="A14">
            <v>9</v>
          </cell>
          <cell r="B14" t="str">
            <v>中商事(株)松山支店</v>
          </cell>
          <cell r="C14">
            <v>0</v>
          </cell>
          <cell r="D14" t="str">
            <v>791-8018</v>
          </cell>
          <cell r="E14" t="str">
            <v>松山市問屋町4-18</v>
          </cell>
        </row>
        <row r="15">
          <cell r="A15">
            <v>10</v>
          </cell>
          <cell r="B15" t="str">
            <v>中村 泰之</v>
          </cell>
          <cell r="C15">
            <v>0</v>
          </cell>
          <cell r="D15" t="str">
            <v>179-0072</v>
          </cell>
          <cell r="E15" t="str">
            <v>練馬区光が丘3-8-3 707</v>
          </cell>
        </row>
        <row r="16">
          <cell r="A16">
            <v>11</v>
          </cell>
          <cell r="B16" t="str">
            <v>中村法律事務所</v>
          </cell>
          <cell r="C16" t="str">
            <v>小野様</v>
          </cell>
          <cell r="D16" t="str">
            <v>700-0816</v>
          </cell>
          <cell r="E16" t="str">
            <v>岡山市富田町2-8-12学南町3-9-47</v>
          </cell>
        </row>
        <row r="17">
          <cell r="A17">
            <v>12</v>
          </cell>
          <cell r="B17" t="str">
            <v>中澤 繁</v>
          </cell>
          <cell r="C17" t="str">
            <v>山崎様</v>
          </cell>
          <cell r="D17" t="str">
            <v>111-0024</v>
          </cell>
          <cell r="E17" t="str">
            <v>台東区今戸1-3-13</v>
          </cell>
        </row>
        <row r="18">
          <cell r="A18">
            <v>13</v>
          </cell>
          <cell r="B18" t="str">
            <v>長門屋</v>
          </cell>
          <cell r="C18">
            <v>0</v>
          </cell>
          <cell r="D18" t="str">
            <v>110-0005</v>
          </cell>
          <cell r="E18" t="str">
            <v>台東区上野6-4-12</v>
          </cell>
        </row>
        <row r="19">
          <cell r="A19">
            <v>14</v>
          </cell>
          <cell r="B19" t="str">
            <v>長門商事(株)</v>
          </cell>
          <cell r="C19">
            <v>0</v>
          </cell>
          <cell r="D19" t="str">
            <v>112-0012</v>
          </cell>
          <cell r="E19" t="str">
            <v>文京区大塚3-9-2ﾃﾗﾓﾄﾋﾞﾙ内</v>
          </cell>
        </row>
        <row r="20">
          <cell r="A20">
            <v>15</v>
          </cell>
          <cell r="B20" t="str">
            <v>(株)多慶屋  経理部</v>
          </cell>
          <cell r="C20">
            <v>0</v>
          </cell>
          <cell r="D20" t="str">
            <v>550-0015</v>
          </cell>
          <cell r="E20" t="str">
            <v xml:space="preserve">             戸祭ﾄｱﾋﾟｱ305</v>
          </cell>
        </row>
        <row r="21">
          <cell r="A21">
            <v>16</v>
          </cell>
          <cell r="B21" t="str">
            <v>ﾅｶｶﾞﾜ  ｸﾛ-ｼﾞﾝｸﾞ</v>
          </cell>
          <cell r="C21" t="str">
            <v>店長 高橋様</v>
          </cell>
          <cell r="D21" t="str">
            <v>530-0012</v>
          </cell>
          <cell r="E21" t="str">
            <v>大阪市北区芝田1-1-3 阪急三番街</v>
          </cell>
        </row>
        <row r="22">
          <cell r="A22">
            <v>17</v>
          </cell>
          <cell r="B22" t="str">
            <v>(株)多慶屋  本社(商談室)</v>
          </cell>
          <cell r="C22">
            <v>0</v>
          </cell>
          <cell r="D22" t="str">
            <v>110-0016</v>
          </cell>
          <cell r="E22" t="str">
            <v>台東区台東4-11-4住友銀行上野ﾋﾞﾙ5F</v>
          </cell>
        </row>
        <row r="23">
          <cell r="A23">
            <v>18</v>
          </cell>
          <cell r="B23" t="str">
            <v>(株)多慶屋  本店4F</v>
          </cell>
          <cell r="C23" t="str">
            <v>荒井様</v>
          </cell>
          <cell r="D23" t="str">
            <v>110-0016</v>
          </cell>
          <cell r="E23" t="str">
            <v>台東区台東4-33-2</v>
          </cell>
        </row>
        <row r="24">
          <cell r="A24">
            <v>19</v>
          </cell>
          <cell r="B24" t="str">
            <v>customer</v>
          </cell>
          <cell r="C24" t="str">
            <v>木村様</v>
          </cell>
          <cell r="D24" t="str">
            <v>postal code</v>
          </cell>
          <cell r="E24" t="str">
            <v>address</v>
          </cell>
        </row>
        <row r="25">
          <cell r="A25">
            <v>20</v>
          </cell>
          <cell r="B25" t="str">
            <v>（株）悠新</v>
          </cell>
          <cell r="C25">
            <v>0</v>
          </cell>
          <cell r="D25" t="str">
            <v>101-0021</v>
          </cell>
          <cell r="E25" t="str">
            <v>千代田区外神田5-2-2浜田ﾋﾞﾙ2F</v>
          </cell>
        </row>
        <row r="26">
          <cell r="A26">
            <v>21</v>
          </cell>
          <cell r="B26" t="str">
            <v>（有）ﾕﾅｲﾃｯﾄﾞｴｱﾒｰﾙ</v>
          </cell>
          <cell r="C26">
            <v>0</v>
          </cell>
          <cell r="D26" t="str">
            <v>175-0093</v>
          </cell>
          <cell r="E26" t="str">
            <v>板橋区赤塚新町3-29-2</v>
          </cell>
        </row>
        <row r="27">
          <cell r="A27">
            <v>22</v>
          </cell>
          <cell r="B27" t="str">
            <v>（有）ﾕﾆｵﾝ自動車本社</v>
          </cell>
          <cell r="C27">
            <v>0</v>
          </cell>
          <cell r="D27" t="str">
            <v>641-0007</v>
          </cell>
          <cell r="E27" t="str">
            <v>和歌山市小雑賀3丁目5-18</v>
          </cell>
        </row>
        <row r="28">
          <cell r="A28">
            <v>23</v>
          </cell>
          <cell r="B28" t="str">
            <v>（有）ﾕﾆｵﾝ自動車</v>
          </cell>
          <cell r="C28" t="str">
            <v>W.O.R.L.D Miyu</v>
          </cell>
          <cell r="D28" t="str">
            <v>230-0007</v>
          </cell>
          <cell r="E28" t="str">
            <v xml:space="preserve">    (わ)のﾍﾟｰｼﾞに書いてあります</v>
          </cell>
        </row>
        <row r="29">
          <cell r="A29">
            <v>24</v>
          </cell>
          <cell r="B29" t="str">
            <v>UAC</v>
          </cell>
          <cell r="C29" t="str">
            <v>担当黄倉</v>
          </cell>
          <cell r="D29" t="str">
            <v>170-0002</v>
          </cell>
          <cell r="E29" t="str">
            <v>豊島区巣鴨3-14-18巣鴨地蔵通り商店街中央</v>
          </cell>
        </row>
        <row r="30">
          <cell r="A30">
            <v>25</v>
          </cell>
          <cell r="B30" t="str">
            <v>customer</v>
          </cell>
          <cell r="C30" t="str">
            <v>担当 福田</v>
          </cell>
          <cell r="D30" t="str">
            <v>postal code</v>
          </cell>
          <cell r="E30" t="str">
            <v>address</v>
          </cell>
        </row>
        <row r="31">
          <cell r="A31">
            <v>26</v>
          </cell>
          <cell r="B31" t="str">
            <v>(株)ﾆｼｻﾞﾜｻﾝﾏｯｸｽ松本店</v>
          </cell>
          <cell r="C31" t="str">
            <v>両国</v>
          </cell>
          <cell r="D31" t="str">
            <v>399-0031</v>
          </cell>
          <cell r="E31" t="str">
            <v>松本市芳川小屋1006</v>
          </cell>
        </row>
        <row r="32">
          <cell r="A32">
            <v>27</v>
          </cell>
          <cell r="B32" t="str">
            <v>(株)ﾆｼｻﾞﾜ</v>
          </cell>
          <cell r="C32" t="str">
            <v>本社</v>
          </cell>
          <cell r="D32" t="str">
            <v>396-0011</v>
          </cell>
          <cell r="E32" t="str">
            <v>長野県伊那市大字伊那部字日陰435-1</v>
          </cell>
        </row>
        <row r="33">
          <cell r="A33">
            <v>28</v>
          </cell>
          <cell r="B33" t="str">
            <v>(株)ﾆｯｾｲ ｲﾝﾀｰﾅｼｮﾅﾙ</v>
          </cell>
          <cell r="C33">
            <v>0</v>
          </cell>
          <cell r="D33" t="str">
            <v>151-0051</v>
          </cell>
          <cell r="E33" t="str">
            <v>渋谷区千駄ヶ谷1-7-8尾澤ﾋﾞﾙ</v>
          </cell>
        </row>
        <row r="34">
          <cell r="A34">
            <v>29</v>
          </cell>
          <cell r="B34" t="str">
            <v>(株)ﾆｯｾｲ ｲﾝﾀｰﾅｼｮﾅﾙ</v>
          </cell>
          <cell r="C34" t="str">
            <v>請求書</v>
          </cell>
          <cell r="D34" t="str">
            <v>556-0004</v>
          </cell>
          <cell r="E34" t="str">
            <v>大阪市浪速区日本橋西1-8-22</v>
          </cell>
        </row>
        <row r="35">
          <cell r="A35">
            <v>30</v>
          </cell>
          <cell r="B35" t="str">
            <v>(株)ﾆｯｾﾙ</v>
          </cell>
          <cell r="C35" t="str">
            <v>代表 黒谷 紀義</v>
          </cell>
          <cell r="D35" t="str">
            <v>136-0071</v>
          </cell>
          <cell r="E35" t="str">
            <v>江東区亀戸5-5-11 仲川ﾋﾞﾙ</v>
          </cell>
        </row>
        <row r="36">
          <cell r="A36">
            <v>31</v>
          </cell>
          <cell r="B36" t="str">
            <v>(株)ﾆﾐｳｽｼﾞｬﾊﾟﾝ</v>
          </cell>
          <cell r="C36" t="str">
            <v>商品部</v>
          </cell>
          <cell r="D36" t="str">
            <v>541-0051</v>
          </cell>
          <cell r="E36" t="str">
            <v>大阪市中央区備後町3-1-6</v>
          </cell>
        </row>
        <row r="37">
          <cell r="A37">
            <v>32</v>
          </cell>
          <cell r="B37" t="str">
            <v>ﾕﾆﾊﾞｰｻﾙ</v>
          </cell>
          <cell r="C37" t="str">
            <v>F&amp;F   3834-1644</v>
          </cell>
          <cell r="D37" t="str">
            <v>153-0062</v>
          </cell>
          <cell r="E37" t="str">
            <v xml:space="preserve">     船場ｱﾙﾌｧﾋﾞﾙ3F</v>
          </cell>
        </row>
        <row r="38">
          <cell r="A38">
            <v>33</v>
          </cell>
          <cell r="B38" t="str">
            <v>(株)ﾆﾐｳｽｼﾞｬﾊﾟﾝふじみ野店</v>
          </cell>
          <cell r="C38" t="str">
            <v xml:space="preserve"> 平戸様</v>
          </cell>
          <cell r="D38" t="str">
            <v>356-0000</v>
          </cell>
          <cell r="E38" t="str">
            <v>埼玉県入間郡大井町うれし野2-10-87</v>
          </cell>
        </row>
        <row r="39">
          <cell r="A39">
            <v>34</v>
          </cell>
          <cell r="B39" t="str">
            <v>ﾕﾆｰ 掛川店</v>
          </cell>
          <cell r="C39" t="str">
            <v xml:space="preserve"> 佐々木様</v>
          </cell>
          <cell r="D39" t="str">
            <v>436-0043</v>
          </cell>
          <cell r="E39" t="str">
            <v>ｱｳﾄﾚｯﾄﾓ-ﾙﾘｽﾞﾑS2-1F</v>
          </cell>
        </row>
        <row r="40">
          <cell r="A40">
            <v>35</v>
          </cell>
          <cell r="B40" t="str">
            <v>(株)ﾆﾐｳｽｼﾞｬﾊﾟﾝOCAT店</v>
          </cell>
          <cell r="C40" t="str">
            <v xml:space="preserve"> 奥村様</v>
          </cell>
          <cell r="D40" t="str">
            <v>556-0017</v>
          </cell>
          <cell r="E40" t="str">
            <v>大阪市浪速区奏町1-4-1</v>
          </cell>
        </row>
        <row r="41">
          <cell r="A41">
            <v>36</v>
          </cell>
          <cell r="B41" t="str">
            <v>田中商店</v>
          </cell>
          <cell r="C41" t="str">
            <v xml:space="preserve"> 山寺様</v>
          </cell>
          <cell r="D41" t="str">
            <v>152-0035</v>
          </cell>
          <cell r="E41" t="str">
            <v xml:space="preserve">  大阪ｼﾃｨｴｱｰﾀｰﾐﾅﾙﾋﾞﾙ4F4041</v>
          </cell>
        </row>
        <row r="42">
          <cell r="A42">
            <v>37</v>
          </cell>
          <cell r="B42" t="str">
            <v>(株)ﾆﾐｳｽｼﾞｬﾊﾟﾝ明石店</v>
          </cell>
          <cell r="C42">
            <v>0</v>
          </cell>
          <cell r="D42" t="str">
            <v>674-0067</v>
          </cell>
          <cell r="E42" t="str">
            <v>兵庫県明石市大久保町</v>
          </cell>
        </row>
        <row r="43">
          <cell r="A43">
            <v>38</v>
          </cell>
          <cell r="B43" t="str">
            <v>孝富銀座ﾉﾌﾞ</v>
          </cell>
          <cell r="C43" t="str">
            <v xml:space="preserve"> 真山様</v>
          </cell>
          <cell r="D43" t="str">
            <v>104-0061</v>
          </cell>
          <cell r="E43" t="str">
            <v xml:space="preserve">      ゆりの木通り2-3-5</v>
          </cell>
        </row>
        <row r="44">
          <cell r="A44">
            <v>39</v>
          </cell>
          <cell r="B44" t="str">
            <v>(株)ﾆﾐｳｽ福島店</v>
          </cell>
          <cell r="C44" t="str">
            <v xml:space="preserve"> 島倉様</v>
          </cell>
          <cell r="D44" t="str">
            <v>960-0112</v>
          </cell>
          <cell r="E44" t="str">
            <v>福島県福島市南矢野目西荒田35</v>
          </cell>
        </row>
        <row r="45">
          <cell r="A45">
            <v>40</v>
          </cell>
          <cell r="B45" t="str">
            <v>(株)孝富 ﾎﾃﾙｻﾝｶﾝﾄ店</v>
          </cell>
          <cell r="C45" t="str">
            <v xml:space="preserve"> 高橋様</v>
          </cell>
          <cell r="D45" t="str">
            <v>３７１－００２３</v>
          </cell>
          <cell r="E45" t="str">
            <v>群馬県前橋市本町１－３－２</v>
          </cell>
        </row>
        <row r="46">
          <cell r="A46">
            <v>41</v>
          </cell>
          <cell r="B46" t="str">
            <v>(株)ﾏｲｶﾙﾅｯｸ商事</v>
          </cell>
          <cell r="C46">
            <v>0</v>
          </cell>
          <cell r="D46" t="str">
            <v>541-0051</v>
          </cell>
          <cell r="E46" t="str">
            <v>大阪市中央区備後町3-1-6</v>
          </cell>
        </row>
        <row r="47">
          <cell r="A47">
            <v>42</v>
          </cell>
          <cell r="B47" t="str">
            <v>(株)孝富 アパレル本部</v>
          </cell>
          <cell r="C47">
            <v>0</v>
          </cell>
          <cell r="D47" t="str">
            <v>321-0000</v>
          </cell>
          <cell r="E47" t="str">
            <v xml:space="preserve">     船場ｱﾙﾌｧﾋﾞﾙ3F</v>
          </cell>
        </row>
        <row r="48">
          <cell r="A48">
            <v>43</v>
          </cell>
          <cell r="B48" t="str">
            <v>(有)ﾆｰﾄ</v>
          </cell>
          <cell r="C48">
            <v>0</v>
          </cell>
          <cell r="D48" t="str">
            <v>432-8021</v>
          </cell>
          <cell r="E48" t="str">
            <v>浜松市佐鳴台3-52-25</v>
          </cell>
        </row>
        <row r="49">
          <cell r="A49">
            <v>44</v>
          </cell>
          <cell r="B49" t="str">
            <v>ﾆﾁｲ ｻﾃｨ事業部</v>
          </cell>
          <cell r="C49" t="str">
            <v>ｻｶｸﾗ様</v>
          </cell>
          <cell r="D49" t="str">
            <v>541-0056</v>
          </cell>
          <cell r="E49" t="str">
            <v>大阪市中央区久太郎町3-1-30</v>
          </cell>
        </row>
        <row r="50">
          <cell r="A50">
            <v>45</v>
          </cell>
          <cell r="B50" t="str">
            <v>customer</v>
          </cell>
          <cell r="C50">
            <v>0</v>
          </cell>
          <cell r="D50" t="str">
            <v>postal code</v>
          </cell>
          <cell r="E50" t="str">
            <v xml:space="preserve">       第一勧銀船場ﾋﾞﾙ7F</v>
          </cell>
        </row>
        <row r="51">
          <cell r="A51">
            <v>46</v>
          </cell>
          <cell r="B51" t="str">
            <v>ﾆｯｻﾝ ｶｰﾘｰｽ</v>
          </cell>
          <cell r="C51" t="str">
            <v>小泉様</v>
          </cell>
          <cell r="D51" t="str">
            <v>110-0005</v>
          </cell>
          <cell r="E51" t="str">
            <v>台東区上野6-11-7</v>
          </cell>
        </row>
        <row r="52">
          <cell r="A52">
            <v>47</v>
          </cell>
          <cell r="B52" t="str">
            <v>（株）吉岡商事</v>
          </cell>
          <cell r="C52">
            <v>0</v>
          </cell>
          <cell r="D52" t="str">
            <v>171-0022</v>
          </cell>
          <cell r="E52" t="str">
            <v>豊島区南池袋2-27-7</v>
          </cell>
        </row>
        <row r="53">
          <cell r="A53">
            <v>48</v>
          </cell>
          <cell r="B53" t="str">
            <v>西川 きんたろう</v>
          </cell>
          <cell r="C53" t="str">
            <v>37号店</v>
          </cell>
          <cell r="D53" t="str">
            <v>110-0005</v>
          </cell>
          <cell r="E53" t="str">
            <v>台東区上野6-10-7</v>
          </cell>
        </row>
        <row r="54">
          <cell r="A54">
            <v>49</v>
          </cell>
          <cell r="B54" t="str">
            <v>西脇 三郎</v>
          </cell>
          <cell r="C54" t="str">
            <v>有線</v>
          </cell>
          <cell r="D54" t="str">
            <v>106-0031</v>
          </cell>
          <cell r="E54" t="str">
            <v>港区南麻布5-2-40 日興ﾊﾟﾚｽ502号</v>
          </cell>
        </row>
        <row r="55">
          <cell r="A55">
            <v>50</v>
          </cell>
          <cell r="B55" t="str">
            <v>日欧貿易 (株)</v>
          </cell>
          <cell r="C55">
            <v>0</v>
          </cell>
          <cell r="D55" t="str">
            <v>150-0033</v>
          </cell>
          <cell r="E55" t="str">
            <v>渋谷区猿楽町9-8代官山ﾊﾟｰｸｻｲﾄﾞﾋﾞﾚｯｼﾞ107</v>
          </cell>
        </row>
        <row r="56">
          <cell r="A56">
            <v>51</v>
          </cell>
          <cell r="B56" t="str">
            <v>日神ﾒﾝｽﾞ(株)</v>
          </cell>
          <cell r="C56">
            <v>0</v>
          </cell>
          <cell r="D56" t="str">
            <v>101-0047</v>
          </cell>
          <cell r="E56" t="str">
            <v>千代田区内神田3-6-2</v>
          </cell>
        </row>
        <row r="57">
          <cell r="A57">
            <v>52</v>
          </cell>
          <cell r="B57" t="str">
            <v>（有）ﾙｰﾁｪﾉｰｳﾞｧ</v>
          </cell>
          <cell r="C57" t="str">
            <v>杉山様</v>
          </cell>
          <cell r="D57" t="str">
            <v>111-0053</v>
          </cell>
          <cell r="E57" t="str">
            <v xml:space="preserve">          ﾄﾘｻﾜﾋﾞﾙ2F</v>
          </cell>
        </row>
        <row r="58">
          <cell r="A58">
            <v>53</v>
          </cell>
          <cell r="B58" t="str">
            <v>日精商事(株)</v>
          </cell>
          <cell r="C58" t="str">
            <v>代表  梶山</v>
          </cell>
          <cell r="D58" t="str">
            <v>150-0001</v>
          </cell>
          <cell r="E58" t="str">
            <v>渋谷区神宮前3-10-13</v>
          </cell>
        </row>
        <row r="59">
          <cell r="A59">
            <v>54</v>
          </cell>
          <cell r="B59" t="str">
            <v>日本ﾃﾞｽｺ(株)</v>
          </cell>
          <cell r="C59">
            <v>0</v>
          </cell>
          <cell r="D59" t="str">
            <v>104-0061</v>
          </cell>
          <cell r="E59" t="str">
            <v>中央区銀座1-13-1 三晃ﾋﾞﾙ</v>
          </cell>
        </row>
        <row r="60">
          <cell r="A60">
            <v>55</v>
          </cell>
          <cell r="B60" t="str">
            <v>日本ﾌﾟﾘﾝｾｽ(株)</v>
          </cell>
          <cell r="C60">
            <v>0</v>
          </cell>
          <cell r="D60" t="str">
            <v>802-0077</v>
          </cell>
          <cell r="E60" t="str">
            <v>福岡県北九州市小倉北区馬借3-3-29</v>
          </cell>
        </row>
        <row r="61">
          <cell r="A61">
            <v>56</v>
          </cell>
          <cell r="B61" t="str">
            <v>日本橋宝石</v>
          </cell>
          <cell r="C61">
            <v>0</v>
          </cell>
          <cell r="D61" t="str">
            <v>556-0004</v>
          </cell>
          <cell r="E61" t="str">
            <v>大阪市浪速区日本橋東3-3-4</v>
          </cell>
        </row>
        <row r="62">
          <cell r="A62">
            <v>57</v>
          </cell>
          <cell r="B62" t="str">
            <v xml:space="preserve">(株)近鉄ｴｷｽﾌﾟﾚｽ </v>
          </cell>
          <cell r="C62" t="str">
            <v>神田国際支店</v>
          </cell>
          <cell r="D62" t="str">
            <v>101-0054</v>
          </cell>
          <cell r="E62" t="str">
            <v>千代田区神田錦町3-13-7名古路ﾋﾞﾙ3F</v>
          </cell>
        </row>
        <row r="63">
          <cell r="A63">
            <v>58</v>
          </cell>
          <cell r="B63" t="str">
            <v>(株)ﾆﾐｳｽｼﾞｬﾊﾟﾝ日比谷</v>
          </cell>
          <cell r="C63" t="str">
            <v>原木支店</v>
          </cell>
          <cell r="D63" t="str">
            <v>100-0006</v>
          </cell>
          <cell r="E63" t="str">
            <v>千代田区有楽町1-2-2東宝日比谷ﾋﾞﾙ3F</v>
          </cell>
        </row>
        <row r="64">
          <cell r="A64">
            <v>59</v>
          </cell>
          <cell r="B64" t="str">
            <v>(株)ﾅｻ内ﾆﾐｳｽｾﾝﾀｰ</v>
          </cell>
          <cell r="C64">
            <v>0</v>
          </cell>
          <cell r="D64" t="str">
            <v>105-0004</v>
          </cell>
          <cell r="E64" t="str">
            <v>東大阪市玉串町東3-2-16</v>
          </cell>
        </row>
        <row r="65">
          <cell r="A65">
            <v>60</v>
          </cell>
          <cell r="B65" t="str">
            <v>(株)ﾆﾐｳｽ海老名</v>
          </cell>
          <cell r="C65">
            <v>0</v>
          </cell>
          <cell r="D65" t="str">
            <v>243-0432</v>
          </cell>
          <cell r="E65" t="str">
            <v>神奈川県海老名市中央2-4-1</v>
          </cell>
        </row>
        <row r="66">
          <cell r="A66">
            <v>61</v>
          </cell>
          <cell r="B66" t="str">
            <v>(株)ﾆﾆｳｽｼﾞｬﾊﾟﾝ京都店</v>
          </cell>
          <cell r="C66">
            <v>0</v>
          </cell>
          <cell r="D66" t="str">
            <v>600－0000</v>
          </cell>
          <cell r="E66" t="str">
            <v>京都市下京区烏丸通り７条南</v>
          </cell>
        </row>
        <row r="67">
          <cell r="A67">
            <v>62</v>
          </cell>
          <cell r="B67" t="str">
            <v>ニコｰ商事(株)</v>
          </cell>
          <cell r="C67">
            <v>0</v>
          </cell>
          <cell r="D67" t="str">
            <v>007-0835</v>
          </cell>
          <cell r="E67" t="str">
            <v>札幌市東区北35条東7丁目3-25</v>
          </cell>
        </row>
        <row r="68">
          <cell r="A68">
            <v>63</v>
          </cell>
          <cell r="B68" t="str">
            <v>(株)ﾁｪﾙｼ-</v>
          </cell>
          <cell r="C68">
            <v>0</v>
          </cell>
          <cell r="D68" t="str">
            <v>107-0062</v>
          </cell>
          <cell r="E68" t="str">
            <v>港区南青山2-7-28</v>
          </cell>
        </row>
        <row r="69">
          <cell r="A69">
            <v>64</v>
          </cell>
          <cell r="B69" t="str">
            <v>ﾁｪﾝﾄﾛﾓ-ﾀﾞ(株)</v>
          </cell>
          <cell r="C69">
            <v>0</v>
          </cell>
          <cell r="D69" t="str">
            <v>110-0005</v>
          </cell>
          <cell r="E69" t="str">
            <v>台東区上野5-5-9ｶﾂﾛﾋﾞﾙ2F</v>
          </cell>
        </row>
        <row r="70">
          <cell r="A70">
            <v>65</v>
          </cell>
          <cell r="B70" t="str">
            <v>中央堂</v>
          </cell>
          <cell r="C70">
            <v>0</v>
          </cell>
          <cell r="D70" t="str">
            <v>150-0043</v>
          </cell>
          <cell r="E70" t="str">
            <v>渋谷区道玄坂2-2-1駅前地下街</v>
          </cell>
        </row>
        <row r="71">
          <cell r="A71">
            <v>66</v>
          </cell>
          <cell r="B71" t="str">
            <v>調和工業</v>
          </cell>
          <cell r="C71" t="str">
            <v>国分政治様</v>
          </cell>
          <cell r="D71" t="str">
            <v>101-0031</v>
          </cell>
          <cell r="E71" t="str">
            <v>千代田区東神田2-10-16九富第一ﾋﾞﾙ5F</v>
          </cell>
        </row>
        <row r="72">
          <cell r="A72">
            <v>67</v>
          </cell>
          <cell r="B72" t="str">
            <v>ﾁｭﾁｭ ﾙ ﾘｭ</v>
          </cell>
          <cell r="C72">
            <v>0</v>
          </cell>
          <cell r="D72" t="str">
            <v>postal code</v>
          </cell>
          <cell r="E72" t="str">
            <v>address</v>
          </cell>
        </row>
        <row r="73">
          <cell r="A73">
            <v>68</v>
          </cell>
          <cell r="B73" t="str">
            <v>(有)ﾁｬｵｴﾝﾀｰﾌﾟﾗｲｽﾞ</v>
          </cell>
          <cell r="C73">
            <v>0</v>
          </cell>
          <cell r="D73" t="str">
            <v>132-0031</v>
          </cell>
          <cell r="E73" t="str">
            <v>江戸川区松島4-15-12</v>
          </cell>
        </row>
        <row r="74">
          <cell r="A74">
            <v>69</v>
          </cell>
          <cell r="B74" t="str">
            <v>ﾚｵﾈｯｻｺｰﾎﾟﾚｰｼｮﾝ</v>
          </cell>
          <cell r="C74">
            <v>0</v>
          </cell>
          <cell r="D74" t="str">
            <v>460-0002</v>
          </cell>
          <cell r="E74" t="str">
            <v>名古屋市中区丸の内3-6-17ｹｲｽﾞﾋﾞｰ3F</v>
          </cell>
        </row>
        <row r="75">
          <cell r="A75">
            <v>70</v>
          </cell>
          <cell r="B75" t="str">
            <v>ﾚｻﾞｰｱｰﾄ中島</v>
          </cell>
          <cell r="C75">
            <v>0</v>
          </cell>
          <cell r="D75" t="str">
            <v>164-0011</v>
          </cell>
          <cell r="E75" t="str">
            <v>中野区中央2-11-4ﾒｿﾞﾝ青和101</v>
          </cell>
        </row>
        <row r="76">
          <cell r="A76">
            <v>71</v>
          </cell>
          <cell r="B76" t="str">
            <v>GOODY</v>
          </cell>
          <cell r="C76" t="str">
            <v>立林昌之様</v>
          </cell>
          <cell r="D76" t="str">
            <v>541-0055</v>
          </cell>
          <cell r="E76" t="str">
            <v>大阪市中央区南船場中央1-2-1 B１０５号</v>
          </cell>
        </row>
        <row r="77">
          <cell r="A77">
            <v>73</v>
          </cell>
          <cell r="B77" t="str">
            <v>ｸﾁｭ-ﾙｲﾏｲ</v>
          </cell>
          <cell r="C77">
            <v>0</v>
          </cell>
          <cell r="D77" t="str">
            <v>150-0001</v>
          </cell>
          <cell r="E77" t="str">
            <v>渋谷区神宮前3-38-11原宿ﾛ-ﾔﾙﾏﾝｼｮﾝ2F</v>
          </cell>
        </row>
        <row r="78">
          <cell r="A78">
            <v>74</v>
          </cell>
          <cell r="B78" t="str">
            <v>ｸﾞﾗﾝﾃﾞ</v>
          </cell>
          <cell r="C78" t="str">
            <v>斎藤様</v>
          </cell>
          <cell r="D78" t="str">
            <v>110-0016</v>
          </cell>
          <cell r="E78" t="str">
            <v>台東区台東4-32-7第２宮地ﾋﾞﾙ1F</v>
          </cell>
        </row>
        <row r="79">
          <cell r="A79">
            <v>72</v>
          </cell>
          <cell r="B79" t="str">
            <v>customer</v>
          </cell>
          <cell r="C79" t="str">
            <v>元島様</v>
          </cell>
          <cell r="D79" t="str">
            <v>postal code</v>
          </cell>
          <cell r="E79" t="str">
            <v>address</v>
          </cell>
        </row>
        <row r="80">
          <cell r="A80">
            <v>73</v>
          </cell>
          <cell r="B80" t="str">
            <v>ﾈｵｴﾝﾀ-ﾌﾟﾗｲｽﾞ</v>
          </cell>
          <cell r="C80" t="str">
            <v>神戸ﾌｧｯｼｮﾝﾏｰﾄ</v>
          </cell>
          <cell r="D80" t="str">
            <v>658-0032</v>
          </cell>
          <cell r="E80" t="str">
            <v>神戸市東灘区向洋町中6-9</v>
          </cell>
        </row>
        <row r="81">
          <cell r="A81">
            <v>74</v>
          </cell>
          <cell r="B81" t="str">
            <v>ﾈﾊﾞﾀﾞﾎﾞﾌﾞｽﾞｾﾝﾀｰ</v>
          </cell>
          <cell r="C81" t="str">
            <v>伝票</v>
          </cell>
          <cell r="D81" t="str">
            <v>305-0831</v>
          </cell>
          <cell r="E81" t="str">
            <v>筑波市西大橋599-1</v>
          </cell>
        </row>
        <row r="82">
          <cell r="A82">
            <v>75</v>
          </cell>
          <cell r="B82" t="str">
            <v>ﾈﾊﾞﾀﾞﾎﾞﾌﾞｽﾞｾﾝﾀｰ学園店</v>
          </cell>
          <cell r="C82">
            <v>0</v>
          </cell>
          <cell r="D82" t="str">
            <v>305-0033</v>
          </cell>
          <cell r="E82" t="str">
            <v>筑波市東新井17-2</v>
          </cell>
        </row>
        <row r="83">
          <cell r="A83">
            <v>76</v>
          </cell>
          <cell r="B83" t="str">
            <v>ﾈﾊﾞﾀﾞﾎﾞﾌﾞｽﾞｾﾝﾀｰ春日部店</v>
          </cell>
          <cell r="C83">
            <v>0</v>
          </cell>
          <cell r="D83" t="str">
            <v>344-0000</v>
          </cell>
          <cell r="E83" t="str">
            <v>春日部市大字8-547</v>
          </cell>
        </row>
        <row r="84">
          <cell r="A84">
            <v>77</v>
          </cell>
          <cell r="B84" t="str">
            <v>ﾈﾊﾞﾀﾞﾎﾞﾌﾞｽﾞｾﾝﾀｰ東川口店</v>
          </cell>
          <cell r="C84">
            <v>0</v>
          </cell>
          <cell r="D84" t="str">
            <v>337-0963</v>
          </cell>
          <cell r="E84" t="str">
            <v>浦和市大門2-9-3</v>
          </cell>
        </row>
        <row r="85">
          <cell r="A85">
            <v>78</v>
          </cell>
          <cell r="B85" t="str">
            <v>ﾈﾊﾞﾀﾞﾎﾞﾌﾞｽﾞｾﾝﾀｰ日立ﾅｶ店</v>
          </cell>
          <cell r="C85">
            <v>0</v>
          </cell>
          <cell r="D85" t="str">
            <v>312-0000</v>
          </cell>
          <cell r="E85" t="str">
            <v>茨城県日立ﾅｶ市申根上野896-1</v>
          </cell>
        </row>
        <row r="86">
          <cell r="A86">
            <v>79</v>
          </cell>
          <cell r="B86" t="str">
            <v>ｸﾚｯｼｪﾝﾄﾞ</v>
          </cell>
          <cell r="C86" t="str">
            <v>(株）ﾒｿﾞﾌｫﾙﾃのｼｮｯﾌﾟ</v>
          </cell>
          <cell r="D86" t="str">
            <v>465-0048</v>
          </cell>
          <cell r="E86" t="str">
            <v xml:space="preserve">  勝田ｺﾞﾙﾌｾﾝﾀｰ ｽﾎﾟｰﾂﾌﾟﾗｻﾞＡ棟2F</v>
          </cell>
        </row>
        <row r="87">
          <cell r="A87">
            <v>80</v>
          </cell>
          <cell r="B87" t="str">
            <v>黒田章子</v>
          </cell>
          <cell r="C87" t="str">
            <v>担当 渡口様</v>
          </cell>
          <cell r="D87" t="str">
            <v>140-0001</v>
          </cell>
          <cell r="E87" t="str">
            <v>品川区北品川3-7-41北品川ﾃﾗｽ305</v>
          </cell>
        </row>
        <row r="88">
          <cell r="A88">
            <v>81</v>
          </cell>
          <cell r="B88" t="str">
            <v>倉渕 満</v>
          </cell>
          <cell r="C88">
            <v>0</v>
          </cell>
          <cell r="D88" t="str">
            <v>542-0081</v>
          </cell>
          <cell r="E88" t="str">
            <v>千葉市中央3-11-11ﾆｭ-豊田ﾋﾞﾙ3F</v>
          </cell>
        </row>
        <row r="89">
          <cell r="A89">
            <v>82</v>
          </cell>
          <cell r="B89" t="str">
            <v>(株)信濃屋  元町店</v>
          </cell>
          <cell r="C89">
            <v>0</v>
          </cell>
          <cell r="D89" t="str">
            <v>231-0861</v>
          </cell>
          <cell r="E89" t="str">
            <v>船場ｾﾝﾀ-ﾋﾞﾙ１号館B1大阪舶来ﾏ-ﾄ</v>
          </cell>
        </row>
        <row r="90">
          <cell r="A90">
            <v>83</v>
          </cell>
          <cell r="B90" t="str">
            <v>customer</v>
          </cell>
          <cell r="C90">
            <v>0</v>
          </cell>
          <cell r="D90" t="str">
            <v>postal code</v>
          </cell>
          <cell r="E90" t="str">
            <v>address</v>
          </cell>
        </row>
        <row r="91">
          <cell r="A91">
            <v>84</v>
          </cell>
          <cell r="B91" t="str">
            <v>（株）ﾛｾﾞHEﾌﾞﾃｨｯｸ</v>
          </cell>
          <cell r="C91">
            <v>0</v>
          </cell>
          <cell r="D91" t="str">
            <v>104-0061</v>
          </cell>
          <cell r="E91" t="str">
            <v>中央区銀座8-5新橋ｾﾝﾀｰ1号館1F</v>
          </cell>
        </row>
        <row r="92">
          <cell r="A92">
            <v>85</v>
          </cell>
          <cell r="B92" t="str">
            <v>（有）ﾛｲｽﾌﾟﾗﾈｯﾄ</v>
          </cell>
          <cell r="C92">
            <v>0</v>
          </cell>
          <cell r="D92" t="str">
            <v>321-0965</v>
          </cell>
          <cell r="E92" t="str">
            <v>宇都宮市川向町1-23ﾊﾟｾｵ1F</v>
          </cell>
        </row>
        <row r="93">
          <cell r="A93">
            <v>86</v>
          </cell>
          <cell r="B93" t="str">
            <v>ROISE-Ⅴ</v>
          </cell>
          <cell r="C93">
            <v>0</v>
          </cell>
          <cell r="D93" t="str">
            <v>154-0023</v>
          </cell>
          <cell r="E93" t="str">
            <v>世田谷区若林3-6-8-101</v>
          </cell>
        </row>
        <row r="94">
          <cell r="A94">
            <v>87</v>
          </cell>
          <cell r="B94" t="str">
            <v>ﾙｲﾔﾙﾐｽﾃﾑ（株）</v>
          </cell>
          <cell r="C94">
            <v>0</v>
          </cell>
          <cell r="D94" t="str">
            <v>106-0023</v>
          </cell>
          <cell r="E94" t="str">
            <v>新宿区西新宿6丁目21番1号ｱｲﾀｳﾝﾌﾟﾗｻﾞ1F</v>
          </cell>
        </row>
        <row r="95">
          <cell r="A95">
            <v>88</v>
          </cell>
          <cell r="B95" t="str">
            <v>ﾛｰﾏ･ｵｻﾀﾞ</v>
          </cell>
          <cell r="C95">
            <v>0</v>
          </cell>
          <cell r="D95" t="str">
            <v>postal code</v>
          </cell>
          <cell r="E95" t="str">
            <v>address</v>
          </cell>
        </row>
        <row r="96">
          <cell r="A96">
            <v>89</v>
          </cell>
          <cell r="B96" t="str">
            <v>ﾛﾃﾞｵﾄﾞﾗｲﾌﾞ</v>
          </cell>
          <cell r="C96">
            <v>0</v>
          </cell>
          <cell r="D96" t="str">
            <v>181-0013</v>
          </cell>
          <cell r="E96" t="str">
            <v>あ のﾍﾟｰｼﾞに書いてあります</v>
          </cell>
        </row>
        <row r="97">
          <cell r="A97">
            <v>90</v>
          </cell>
          <cell r="B97" t="str">
            <v>ﾛﾌﾃｨ</v>
          </cell>
          <cell r="C97" t="str">
            <v>安本様</v>
          </cell>
          <cell r="D97" t="str">
            <v>144-0052</v>
          </cell>
          <cell r="E97" t="str">
            <v>大田区蒲田1-27-6</v>
          </cell>
        </row>
        <row r="98">
          <cell r="A98">
            <v>91</v>
          </cell>
          <cell r="B98" t="str">
            <v>ﾛﾏｰﾉ（株）</v>
          </cell>
          <cell r="C98">
            <v>0</v>
          </cell>
          <cell r="D98" t="str">
            <v>153-0064</v>
          </cell>
          <cell r="E98" t="str">
            <v>目黒区下目黒3-9-13目黒炭やﾋﾞﾙ</v>
          </cell>
        </row>
        <row r="99">
          <cell r="A99">
            <v>92</v>
          </cell>
          <cell r="B99" t="str">
            <v>ﾛﾏﾝ亭</v>
          </cell>
          <cell r="C99" t="str">
            <v>生花店</v>
          </cell>
          <cell r="D99" t="str">
            <v>114-0023</v>
          </cell>
          <cell r="E99" t="str">
            <v>北区滝野川6-85-3</v>
          </cell>
        </row>
        <row r="100">
          <cell r="A100">
            <v>93</v>
          </cell>
          <cell r="B100" t="str">
            <v>K&amp;Sｺ-ﾎﾟﾚ-ｼｮﾝ</v>
          </cell>
          <cell r="C100" t="str">
            <v>担当寺田様</v>
          </cell>
          <cell r="D100" t="str">
            <v>228-0803</v>
          </cell>
          <cell r="E100" t="str">
            <v>相模原市相模大野4-5-5-311</v>
          </cell>
        </row>
        <row r="101">
          <cell r="A101">
            <v>94</v>
          </cell>
          <cell r="B101" t="str">
            <v>customer</v>
          </cell>
          <cell r="C101" t="str">
            <v>世田谷営業所</v>
          </cell>
          <cell r="D101" t="str">
            <v>postal code</v>
          </cell>
          <cell r="E101" t="str">
            <v>address</v>
          </cell>
        </row>
        <row r="102">
          <cell r="A102">
            <v>95</v>
          </cell>
          <cell r="B102" t="str">
            <v>(株)ﾃｨ-ｱ-ﾙﾜｲ     (ﾂﾙﾔ)</v>
          </cell>
          <cell r="C102" t="str">
            <v>代表取締役 藤崎哲也様</v>
          </cell>
          <cell r="D102" t="str">
            <v>110-0005</v>
          </cell>
          <cell r="E102" t="str">
            <v>台東区上野6-4-12上野ｾﾝﾀ-内</v>
          </cell>
        </row>
        <row r="103">
          <cell r="A103">
            <v>96</v>
          </cell>
          <cell r="B103" t="str">
            <v>TIARA(ﾃｨｱﾗ)</v>
          </cell>
          <cell r="C103">
            <v>0</v>
          </cell>
          <cell r="D103" t="str">
            <v>937-0046</v>
          </cell>
          <cell r="E103" t="str">
            <v>富山県魚津市上村木1-4-18</v>
          </cell>
        </row>
        <row r="104">
          <cell r="A104">
            <v>97</v>
          </cell>
          <cell r="B104" t="str">
            <v>Tk inc</v>
          </cell>
          <cell r="C104">
            <v>0</v>
          </cell>
          <cell r="D104" t="str">
            <v>546-0000</v>
          </cell>
          <cell r="E104" t="str">
            <v>大阪市東住吉区西今川3-12-24ﾍﾞﾙｳﾞｨ西今川 1104</v>
          </cell>
        </row>
        <row r="105">
          <cell r="A105">
            <v>98</v>
          </cell>
          <cell r="B105" t="str">
            <v>customer</v>
          </cell>
          <cell r="C105">
            <v>0</v>
          </cell>
          <cell r="D105" t="str">
            <v>postal code</v>
          </cell>
          <cell r="E105" t="str">
            <v>address</v>
          </cell>
        </row>
        <row r="106">
          <cell r="A106">
            <v>99</v>
          </cell>
          <cell r="B106" t="str">
            <v>(有)ﾉｰｽ商会</v>
          </cell>
          <cell r="C106">
            <v>0</v>
          </cell>
          <cell r="D106" t="str">
            <v>231-0023</v>
          </cell>
          <cell r="E106" t="str">
            <v>横浜市中区山下町28-2</v>
          </cell>
        </row>
        <row r="107">
          <cell r="A107">
            <v>100</v>
          </cell>
          <cell r="B107" t="str">
            <v>TTAｱﾘﾓﾝﾄﾞ</v>
          </cell>
          <cell r="C107">
            <v>0</v>
          </cell>
          <cell r="D107" t="str">
            <v>103-0022</v>
          </cell>
          <cell r="E107" t="str">
            <v xml:space="preserve">     ﾗｲｵﾝｽﾞﾌﾟﾗﾀﾞ山下公園719</v>
          </cell>
        </row>
        <row r="108">
          <cell r="A108">
            <v>101</v>
          </cell>
          <cell r="B108" t="str">
            <v>(有)ﾉﾄ</v>
          </cell>
          <cell r="C108" t="str">
            <v>能登 弘子</v>
          </cell>
          <cell r="D108" t="str">
            <v>113-0023</v>
          </cell>
          <cell r="E108" t="str">
            <v>文京区向丘2-8-5 能登ﾋﾞﾙ5F</v>
          </cell>
        </row>
        <row r="109">
          <cell r="A109">
            <v>102</v>
          </cell>
          <cell r="B109" t="str">
            <v>(有)ﾉﾙﾏﾝﾃﾞｨ</v>
          </cell>
          <cell r="C109">
            <v>0</v>
          </cell>
          <cell r="D109" t="str">
            <v>105-0001</v>
          </cell>
          <cell r="E109" t="str">
            <v>港区虎ノ門5-5-1</v>
          </cell>
        </row>
        <row r="110">
          <cell r="A110">
            <v>103</v>
          </cell>
          <cell r="B110" t="str">
            <v>ﾉﾄ湯島</v>
          </cell>
          <cell r="C110">
            <v>0</v>
          </cell>
          <cell r="D110" t="str">
            <v>541-0048</v>
          </cell>
          <cell r="E110" t="str">
            <v>大阪市中央区瓦町4-3-14-812</v>
          </cell>
        </row>
        <row r="111">
          <cell r="A111">
            <v>104</v>
          </cell>
          <cell r="B111" t="str">
            <v>ﾉﾌﾞﾚｽ</v>
          </cell>
          <cell r="C111">
            <v>0</v>
          </cell>
          <cell r="D111" t="str">
            <v>466-0834</v>
          </cell>
          <cell r="E111" t="str">
            <v>名古屋市昭和区広路町南山61-4</v>
          </cell>
        </row>
        <row r="112">
          <cell r="A112">
            <v>105</v>
          </cell>
          <cell r="B112" t="str">
            <v>野田製鞄店</v>
          </cell>
          <cell r="C112">
            <v>0</v>
          </cell>
          <cell r="D112" t="str">
            <v>151-0051</v>
          </cell>
          <cell r="E112" t="str">
            <v>渋谷区千駄ヶ谷1-33-5 千駄ヶ谷ﾊﾟｰｸｽｸｴｱ3F</v>
          </cell>
        </row>
        <row r="113">
          <cell r="A113">
            <v>106</v>
          </cell>
          <cell r="B113" t="str">
            <v>(株)ﾌｫｰﾗﾑ</v>
          </cell>
          <cell r="C113">
            <v>0</v>
          </cell>
          <cell r="D113" t="str">
            <v>150-0001</v>
          </cell>
          <cell r="E113" t="str">
            <v>渋谷区神宮前3-6-4</v>
          </cell>
        </row>
        <row r="114">
          <cell r="A114">
            <v>107</v>
          </cell>
          <cell r="B114" t="str">
            <v>customer</v>
          </cell>
          <cell r="C114" t="str">
            <v>本社</v>
          </cell>
          <cell r="D114" t="str">
            <v>postal code</v>
          </cell>
          <cell r="E114" t="str">
            <v>address</v>
          </cell>
        </row>
        <row r="115">
          <cell r="A115">
            <v>108</v>
          </cell>
          <cell r="B115" t="str">
            <v>(株)ｺﾛﾈｯﾄ商会</v>
          </cell>
          <cell r="C115" t="str">
            <v>竹田・ﾄﾐﾅｶﾞ</v>
          </cell>
          <cell r="D115" t="str">
            <v>104-0044</v>
          </cell>
          <cell r="E115" t="str">
            <v>中央区明石町2-21</v>
          </cell>
        </row>
        <row r="116">
          <cell r="A116">
            <v>109</v>
          </cell>
          <cell r="B116" t="str">
            <v>(株)ｺﾛﾈｯﾄ商会</v>
          </cell>
          <cell r="C116">
            <v>0</v>
          </cell>
          <cell r="D116" t="str">
            <v>104-0043</v>
          </cell>
          <cell r="E116" t="str">
            <v>中央区湊町3-3-2前田ｾﾝﾄﾗﾙﾋﾞﾙ</v>
          </cell>
        </row>
        <row r="117">
          <cell r="A117">
            <v>110</v>
          </cell>
          <cell r="B117" t="str">
            <v>(株)ｺﾛﾈｯﾄ商会</v>
          </cell>
          <cell r="C117" t="str">
            <v>(株)千住倉庫  中沢様</v>
          </cell>
          <cell r="D117" t="str">
            <v>135-0044</v>
          </cell>
          <cell r="E117" t="str">
            <v>江東区越中島2-1-38</v>
          </cell>
        </row>
        <row r="118">
          <cell r="A118">
            <v>111</v>
          </cell>
          <cell r="B118" t="str">
            <v>弘栄産業(株)</v>
          </cell>
          <cell r="C118" t="str">
            <v>海洋土木(株)</v>
          </cell>
          <cell r="D118" t="str">
            <v>104-0061</v>
          </cell>
          <cell r="E118" t="str">
            <v>中央区銀座5-9-12ﾀﾞｲﾔﾓﾝﾄﾞﾋﾞﾙ5F</v>
          </cell>
        </row>
        <row r="119">
          <cell r="A119">
            <v>112</v>
          </cell>
          <cell r="B119" t="str">
            <v>神戸屋</v>
          </cell>
          <cell r="C119" t="str">
            <v>名鉄ｻﾛﾝ</v>
          </cell>
          <cell r="D119" t="str">
            <v>104-0061</v>
          </cell>
          <cell r="E119" t="str">
            <v>中央区銀座8-5新橋ｾﾝﾀ-１号館2F</v>
          </cell>
        </row>
        <row r="120">
          <cell r="A120">
            <v>113</v>
          </cell>
          <cell r="B120" t="str">
            <v>(有)小林革具製作所</v>
          </cell>
          <cell r="C120" t="str">
            <v>商品出荷先及び請求書伝票FAX先</v>
          </cell>
          <cell r="D120" t="str">
            <v>101-0021</v>
          </cell>
          <cell r="E120" t="str">
            <v>千代田区外神田6-11-11</v>
          </cell>
        </row>
        <row r="121">
          <cell r="A121">
            <v>114</v>
          </cell>
          <cell r="B121" t="str">
            <v>幸和通商(株)</v>
          </cell>
          <cell r="C121" t="str">
            <v>事務所</v>
          </cell>
          <cell r="D121" t="str">
            <v>351-0025</v>
          </cell>
          <cell r="E121" t="str">
            <v>朝霞市三原5-10-41</v>
          </cell>
        </row>
        <row r="122">
          <cell r="A122">
            <v>115</v>
          </cell>
          <cell r="B122" t="str">
            <v>(株)ｺﾓｿﾜ</v>
          </cell>
          <cell r="C122">
            <v>0</v>
          </cell>
          <cell r="D122" t="str">
            <v>160-0022</v>
          </cell>
          <cell r="E122" t="str">
            <v>新宿区新宿5-12-5大木ﾋﾞﾙ504</v>
          </cell>
        </row>
        <row r="123">
          <cell r="A123">
            <v>116</v>
          </cell>
          <cell r="B123" t="str">
            <v>(株)ｺｳｼﾝ</v>
          </cell>
          <cell r="C123" t="str">
            <v>小渕様</v>
          </cell>
          <cell r="D123" t="str">
            <v>530-0056</v>
          </cell>
          <cell r="E123" t="str">
            <v>大阪市北区兎我野町15-13(ﾐﾕｷﾋﾞﾙ3F)</v>
          </cell>
        </row>
        <row r="124">
          <cell r="A124">
            <v>117</v>
          </cell>
          <cell r="B124" t="str">
            <v>ｺﾝｺ-ﾄﾞ</v>
          </cell>
          <cell r="C124" t="str">
            <v>本社</v>
          </cell>
          <cell r="D124" t="str">
            <v>164-0012</v>
          </cell>
          <cell r="E124" t="str">
            <v>中野区本町3-3-11</v>
          </cell>
        </row>
        <row r="125">
          <cell r="A125">
            <v>118</v>
          </cell>
          <cell r="B125" t="str">
            <v>小西六ﾕ-ﾋﾞｯｸｽ(株)</v>
          </cell>
          <cell r="C125">
            <v>0</v>
          </cell>
          <cell r="D125" t="str">
            <v>110-0016</v>
          </cell>
          <cell r="E125" t="str">
            <v>台東区台東4-30富士ﾋﾞﾙ</v>
          </cell>
        </row>
        <row r="126">
          <cell r="A126">
            <v>119</v>
          </cell>
          <cell r="B126" t="str">
            <v>customer</v>
          </cell>
          <cell r="C126">
            <v>0</v>
          </cell>
          <cell r="D126" t="str">
            <v>postal code</v>
          </cell>
          <cell r="E126" t="str">
            <v>address</v>
          </cell>
        </row>
      </sheetData>
      <sheetData sheetId="8" refreshError="1">
        <row r="4">
          <cell r="A4">
            <v>1</v>
          </cell>
        </row>
        <row r="5">
          <cell r="A5">
            <v>1</v>
          </cell>
          <cell r="B5" t="str">
            <v>（株）ﾗｰｺﾞﾌｸｴﾂ</v>
          </cell>
          <cell r="C5" t="str">
            <v>計画推進部</v>
          </cell>
          <cell r="D5" t="str">
            <v>150-0001</v>
          </cell>
          <cell r="E5" t="str">
            <v>渋谷区神宮前4-4-12第１唐沢ﾋﾞﾙ1F</v>
          </cell>
          <cell r="F5" t="str">
            <v>3831-0216</v>
          </cell>
        </row>
        <row r="6">
          <cell r="A6">
            <v>2</v>
          </cell>
          <cell r="B6" t="str">
            <v>（株）ﾗｲﾌｺｰﾎﾟﾚｰｼｮﾝ</v>
          </cell>
          <cell r="C6" t="str">
            <v>東京本社 寺田様</v>
          </cell>
          <cell r="D6" t="str">
            <v>175-0082</v>
          </cell>
          <cell r="E6" t="str">
            <v>板橋区高島平6-2-5</v>
          </cell>
          <cell r="F6" t="str">
            <v>3831-0261</v>
          </cell>
        </row>
        <row r="7">
          <cell r="A7">
            <v>3</v>
          </cell>
          <cell r="B7" t="str">
            <v>(株)前田貿易</v>
          </cell>
          <cell r="C7">
            <v>0</v>
          </cell>
          <cell r="D7" t="str">
            <v>150-0001</v>
          </cell>
          <cell r="E7" t="str">
            <v>渋谷区神宮前4-4-9</v>
          </cell>
          <cell r="F7" t="str">
            <v>3403-3803</v>
          </cell>
        </row>
        <row r="8">
          <cell r="A8">
            <v>4</v>
          </cell>
          <cell r="B8" t="str">
            <v>(株)ﾏｷﾔｴｽﾎﾟｯﾄ駿河店</v>
          </cell>
          <cell r="C8">
            <v>0</v>
          </cell>
          <cell r="D8" t="str">
            <v>411-0905</v>
          </cell>
          <cell r="E8" t="str">
            <v>静岡県駿河郡清水町長沢字柿崎228-5</v>
          </cell>
          <cell r="F8" t="str">
            <v>0559-81-5580</v>
          </cell>
        </row>
        <row r="9">
          <cell r="A9">
            <v>5</v>
          </cell>
          <cell r="B9" t="str">
            <v>(株)ﾏｷﾔｴｽﾎﾟｯﾄ新富士駅南店</v>
          </cell>
          <cell r="C9" t="str">
            <v>ｶﾞｽｽﾀﾝﾄﾞ</v>
          </cell>
          <cell r="D9" t="str">
            <v>416-0939</v>
          </cell>
          <cell r="E9" t="str">
            <v>静岡県富士市川成島宇美土原177</v>
          </cell>
          <cell r="F9" t="str">
            <v>0545-62-6600</v>
          </cell>
        </row>
        <row r="10">
          <cell r="A10">
            <v>6</v>
          </cell>
          <cell r="B10" t="str">
            <v>(株)ﾏｷﾔｴｽﾎﾟｯﾄ藤枝店</v>
          </cell>
          <cell r="C10">
            <v>0</v>
          </cell>
          <cell r="D10" t="str">
            <v>426-0076</v>
          </cell>
          <cell r="E10" t="str">
            <v>静岡市藤枝市内瀬戸1-2</v>
          </cell>
          <cell r="F10" t="str">
            <v>054-646-7700</v>
          </cell>
        </row>
        <row r="11">
          <cell r="A11">
            <v>7</v>
          </cell>
          <cell r="B11" t="str">
            <v>(株)ﾏｷﾔｴｽﾎﾟｯﾄ浜松高台店</v>
          </cell>
          <cell r="C11" t="str">
            <v>第二事業部     部長 山内様</v>
          </cell>
          <cell r="D11" t="str">
            <v>431-3123</v>
          </cell>
          <cell r="E11" t="str">
            <v>浜松市有玉西町821-1</v>
          </cell>
          <cell r="F11" t="str">
            <v>053-475-8200</v>
          </cell>
        </row>
        <row r="12">
          <cell r="A12">
            <v>8</v>
          </cell>
          <cell r="B12" t="str">
            <v>(株)ﾏｷﾔｴｽﾎﾟｯﾄ静岡東店</v>
          </cell>
          <cell r="C12">
            <v>0</v>
          </cell>
          <cell r="D12" t="str">
            <v>420-0924</v>
          </cell>
          <cell r="E12" t="str">
            <v>静岡市川合新田78-1</v>
          </cell>
          <cell r="F12" t="str">
            <v>054-264-8800</v>
          </cell>
        </row>
        <row r="13">
          <cell r="A13">
            <v>9</v>
          </cell>
          <cell r="B13" t="str">
            <v xml:space="preserve">(株)ﾏｷﾔｴｽﾎﾟｯﾄ本部 </v>
          </cell>
          <cell r="C13" t="str">
            <v>ﾊﾞｲﾔ-(遠藤内線223 片田内線222)</v>
          </cell>
          <cell r="D13" t="str">
            <v>410-0031</v>
          </cell>
          <cell r="E13" t="str">
            <v>静岡県沼津市三枚橋字竹岬709-1</v>
          </cell>
          <cell r="F13" t="str">
            <v>0559-23-1183</v>
          </cell>
        </row>
        <row r="14">
          <cell r="A14">
            <v>10</v>
          </cell>
          <cell r="B14" t="str">
            <v>(株)ﾏｷﾔｴｽﾎﾟｯﾄ富士店</v>
          </cell>
          <cell r="C14">
            <v>0</v>
          </cell>
          <cell r="D14" t="str">
            <v>417-0000</v>
          </cell>
          <cell r="E14" t="str">
            <v>富士市中部区画整理仮換地12801</v>
          </cell>
          <cell r="F14" t="str">
            <v>0545-60-8800</v>
          </cell>
        </row>
        <row r="15">
          <cell r="A15">
            <v>11</v>
          </cell>
          <cell r="B15" t="str">
            <v>蘭</v>
          </cell>
          <cell r="C15">
            <v>0</v>
          </cell>
          <cell r="D15" t="str">
            <v>110-0005</v>
          </cell>
          <cell r="E15" t="str">
            <v>台東区上野6-4-17</v>
          </cell>
          <cell r="F15" t="str">
            <v>関係者用 0545-60-8811</v>
          </cell>
        </row>
        <row r="16">
          <cell r="A16">
            <v>12</v>
          </cell>
          <cell r="B16" t="str">
            <v>(株)ﾏｷﾔｴｽﾎﾟｯﾄ小田原ｼﾃｨﾓ-ﾙ店</v>
          </cell>
          <cell r="C16" t="str">
            <v>shopｼﾞｬｶﾞ-ﾄﾞﾄﾞｩﾓﾝﾄﾞ自由ヶ丘店</v>
          </cell>
          <cell r="D16" t="str">
            <v>256-0813</v>
          </cell>
          <cell r="E16" t="str">
            <v>神奈川県小田原市前川 120番地</v>
          </cell>
          <cell r="F16" t="str">
            <v>関係者用 0465-45-2331</v>
          </cell>
        </row>
        <row r="17">
          <cell r="A17">
            <v>13</v>
          </cell>
          <cell r="B17" t="str">
            <v>(株)町山</v>
          </cell>
          <cell r="C17" t="str">
            <v>山崎様</v>
          </cell>
          <cell r="D17" t="str">
            <v>531-0074</v>
          </cell>
          <cell r="E17" t="str">
            <v>大阪市北区本庄東2-4-1 1003</v>
          </cell>
          <cell r="F17" t="str">
            <v>3831-5888</v>
          </cell>
        </row>
        <row r="18">
          <cell r="A18">
            <v>14</v>
          </cell>
          <cell r="B18" t="str">
            <v>(株)ﾏﾂｶﾜ赤坂</v>
          </cell>
          <cell r="C18">
            <v>0</v>
          </cell>
          <cell r="D18" t="str">
            <v>100-0014</v>
          </cell>
          <cell r="E18" t="str">
            <v>千代田区永田町2-14-3赤坂東急ﾌﾟﾗｻﾞ</v>
          </cell>
          <cell r="F18" t="str">
            <v>3581-9200</v>
          </cell>
        </row>
        <row r="19">
          <cell r="A19">
            <v>15</v>
          </cell>
          <cell r="B19" t="str">
            <v>(株)ﾏﾂｶﾜ帝国</v>
          </cell>
          <cell r="C19">
            <v>0</v>
          </cell>
          <cell r="D19" t="str">
            <v>100-0011</v>
          </cell>
          <cell r="E19" t="str">
            <v>千代田区内幸町1-1-1ｲﾝﾍﾟﾘｱﾙﾌﾟﾗｻﾞ</v>
          </cell>
          <cell r="F19" t="str">
            <v>3501-3288</v>
          </cell>
        </row>
        <row r="20">
          <cell r="A20">
            <v>16</v>
          </cell>
          <cell r="B20" t="str">
            <v>(株)ﾏﾂﾊﾞﾔ</v>
          </cell>
          <cell r="C20">
            <v>0</v>
          </cell>
          <cell r="D20" t="str">
            <v>979-1521</v>
          </cell>
          <cell r="E20" t="str">
            <v>福島県双葉郡浪江町権現堂字上川原67</v>
          </cell>
          <cell r="F20" t="str">
            <v>0240-35-2222</v>
          </cell>
        </row>
        <row r="21">
          <cell r="A21">
            <v>17</v>
          </cell>
          <cell r="B21" t="str">
            <v>(株)松本</v>
          </cell>
          <cell r="C21" t="str">
            <v>商品ｾﾝﾀ-</v>
          </cell>
          <cell r="D21" t="str">
            <v>144-0047</v>
          </cell>
          <cell r="E21" t="str">
            <v>大田区萩中2-2-3第2松栄ﾋﾞﾙ</v>
          </cell>
          <cell r="F21" t="str">
            <v>3744-8341～5</v>
          </cell>
        </row>
        <row r="22">
          <cell r="A22">
            <v>18</v>
          </cell>
          <cell r="B22" t="str">
            <v>(株)ﾏﾙﾀｹ</v>
          </cell>
          <cell r="C22">
            <v>0</v>
          </cell>
          <cell r="D22" t="str">
            <v>532-0004</v>
          </cell>
          <cell r="E22" t="str">
            <v>大阪府大阪市淀川区西宮原2-2-17</v>
          </cell>
          <cell r="F22" t="str">
            <v>06-394-3101</v>
          </cell>
        </row>
        <row r="23">
          <cell r="A23">
            <v>19</v>
          </cell>
          <cell r="B23" t="str">
            <v>(株)はるやまﾁｪｰﾝMEN'S 129店</v>
          </cell>
          <cell r="C23">
            <v>0</v>
          </cell>
          <cell r="D23" t="str">
            <v>085-0816</v>
          </cell>
          <cell r="E23" t="str">
            <v xml:space="preserve">          新大阪ｾﾝｲｼﾃｨｰ 206街</v>
          </cell>
          <cell r="F23" t="str">
            <v>3835-7136</v>
          </cell>
        </row>
        <row r="24">
          <cell r="A24">
            <v>20</v>
          </cell>
          <cell r="B24" t="str">
            <v>(株)丸隆</v>
          </cell>
          <cell r="C24">
            <v>0</v>
          </cell>
          <cell r="D24" t="str">
            <v>160-0014</v>
          </cell>
          <cell r="E24" t="str">
            <v>新宿区内藤町1-6</v>
          </cell>
          <cell r="F24" t="str">
            <v>3356-3551</v>
          </cell>
        </row>
        <row r="25">
          <cell r="A25">
            <v>21</v>
          </cell>
          <cell r="B25" t="str">
            <v>(株)丸隆</v>
          </cell>
          <cell r="C25">
            <v>0</v>
          </cell>
          <cell r="D25" t="str">
            <v>453-0801</v>
          </cell>
          <cell r="E25" t="str">
            <v>名古屋市中村区太閤4-9-26木村ﾋﾞﾙ</v>
          </cell>
          <cell r="F25" t="str">
            <v>052-452-2750</v>
          </cell>
        </row>
        <row r="26">
          <cell r="A26">
            <v>22</v>
          </cell>
          <cell r="B26" t="str">
            <v>(株)ﾏﾙﾏﾝ本社</v>
          </cell>
          <cell r="C26">
            <v>0</v>
          </cell>
          <cell r="D26" t="str">
            <v>105-0001</v>
          </cell>
          <cell r="E26" t="str">
            <v>港区虎ノ門2-6-4第11森ﾋﾞﾙ</v>
          </cell>
          <cell r="F26" t="str">
            <v>3595-2311</v>
          </cell>
        </row>
        <row r="27">
          <cell r="A27">
            <v>23</v>
          </cell>
          <cell r="B27" t="str">
            <v>(株)ﾏﾙﾏﾝ</v>
          </cell>
          <cell r="C27" t="str">
            <v>松本出張所（赤木様)</v>
          </cell>
          <cell r="D27" t="str">
            <v>390-0000</v>
          </cell>
          <cell r="E27" t="str">
            <v>松本市大字寿豊丘598-3</v>
          </cell>
          <cell r="F27" t="str">
            <v>0263-58-6923</v>
          </cell>
        </row>
        <row r="28">
          <cell r="A28">
            <v>24</v>
          </cell>
          <cell r="B28" t="str">
            <v>(株)ﾏﾙﾏﾝ</v>
          </cell>
          <cell r="C28" t="str">
            <v>伝票送り先（寺尾様)</v>
          </cell>
          <cell r="D28" t="str">
            <v>110-0008</v>
          </cell>
          <cell r="E28" t="str">
            <v>台東区池之端1-4-21</v>
          </cell>
          <cell r="F28" t="str">
            <v>3828-9111</v>
          </cell>
        </row>
        <row r="29">
          <cell r="A29">
            <v>25</v>
          </cell>
          <cell r="B29" t="str">
            <v>(有)丸安</v>
          </cell>
          <cell r="C29" t="str">
            <v>事務所</v>
          </cell>
          <cell r="D29" t="str">
            <v>170-0002</v>
          </cell>
          <cell r="E29" t="str">
            <v>豊島区巣鴨3-14-18巣鴨地蔵通り商店街中央</v>
          </cell>
          <cell r="F29" t="str">
            <v>3917-5319</v>
          </cell>
        </row>
        <row r="30">
          <cell r="A30">
            <v>26</v>
          </cell>
          <cell r="B30" t="str">
            <v>ﾏｽﾐ交易(株)</v>
          </cell>
          <cell r="C30" t="str">
            <v>有馬様</v>
          </cell>
          <cell r="D30" t="str">
            <v>110-0015</v>
          </cell>
          <cell r="E30" t="str">
            <v>台東区東上野2-9-4偕楽ビル3F</v>
          </cell>
          <cell r="F30" t="str">
            <v>3834-6295</v>
          </cell>
        </row>
        <row r="31">
          <cell r="A31">
            <v>27</v>
          </cell>
          <cell r="B31" t="str">
            <v>松尾(株)</v>
          </cell>
          <cell r="C31">
            <v>0</v>
          </cell>
          <cell r="D31" t="str">
            <v>550-0014</v>
          </cell>
          <cell r="E31" t="str">
            <v>大阪市西区北堀江2-2-20</v>
          </cell>
          <cell r="F31" t="str">
            <v>06-541-0009</v>
          </cell>
        </row>
        <row r="32">
          <cell r="A32">
            <v>28</v>
          </cell>
          <cell r="B32" t="str">
            <v>松田宝石</v>
          </cell>
          <cell r="C32" t="str">
            <v>金子様</v>
          </cell>
          <cell r="D32" t="str">
            <v>110-0016</v>
          </cell>
          <cell r="E32" t="str">
            <v>台東区台東3-19-5小川ﾊｲﾂ101</v>
          </cell>
          <cell r="F32" t="str">
            <v>5256-6968</v>
          </cell>
        </row>
        <row r="33">
          <cell r="A33">
            <v>29</v>
          </cell>
          <cell r="B33" t="str">
            <v>麻里奈</v>
          </cell>
          <cell r="C33">
            <v>0</v>
          </cell>
          <cell r="D33" t="str">
            <v>272-0823</v>
          </cell>
          <cell r="E33" t="str">
            <v>市川市東菅野1-2-13</v>
          </cell>
          <cell r="F33" t="str">
            <v>0473-23-5667</v>
          </cell>
        </row>
        <row r="34">
          <cell r="A34">
            <v>30</v>
          </cell>
          <cell r="B34" t="str">
            <v>ﾏﾙｲ</v>
          </cell>
          <cell r="C34">
            <v>0</v>
          </cell>
          <cell r="D34" t="str">
            <v>135-1191</v>
          </cell>
          <cell r="E34" t="str">
            <v>港区台場1-7-1ｱｸｱｼﾃｨｰお台場3F</v>
          </cell>
          <cell r="F34" t="str">
            <v>3831-7145</v>
          </cell>
        </row>
        <row r="35">
          <cell r="A35">
            <v>31</v>
          </cell>
          <cell r="B35" t="str">
            <v>ﾏﾙｲﾁ</v>
          </cell>
          <cell r="C35">
            <v>0</v>
          </cell>
          <cell r="D35" t="str">
            <v>110-0005</v>
          </cell>
          <cell r="E35" t="str">
            <v>台東区上野4-7-8ｱﾒ横ｾﾝﾀｰﾋﾞﾙ27号</v>
          </cell>
          <cell r="F35" t="str">
            <v>3831-9469</v>
          </cell>
        </row>
        <row r="36">
          <cell r="A36">
            <v>32</v>
          </cell>
          <cell r="B36" t="str">
            <v>まるしえ</v>
          </cell>
          <cell r="C36" t="str">
            <v>高橋様(自)3861-5990</v>
          </cell>
          <cell r="D36" t="str">
            <v>101-0024</v>
          </cell>
          <cell r="E36" t="str">
            <v>千代田区神田和泉町1-7-28高橋ﾋﾞﾙ1F</v>
          </cell>
          <cell r="F36" t="str">
            <v>5687-0271</v>
          </cell>
        </row>
        <row r="37">
          <cell r="A37">
            <v>33</v>
          </cell>
          <cell r="B37" t="str">
            <v>（株）ﾘﾏｰﾈｺｰﾎﾟﾚｰｼｮﾝ</v>
          </cell>
          <cell r="C37" t="str">
            <v xml:space="preserve"> (携)030-2045-318</v>
          </cell>
          <cell r="D37" t="str">
            <v>228-0802</v>
          </cell>
          <cell r="E37" t="str">
            <v>相模原市上鶴間2647-1ﾗｲｵﾝｽﾞｶﾞｰﾃﾞﾝ町田606号</v>
          </cell>
          <cell r="F37" t="str">
            <v>3715-1511</v>
          </cell>
        </row>
        <row r="38">
          <cell r="A38">
            <v>34</v>
          </cell>
          <cell r="B38" t="str">
            <v>丸徳繊商(株)</v>
          </cell>
          <cell r="C38" t="str">
            <v>代表 善徳四郎</v>
          </cell>
          <cell r="D38" t="str">
            <v>111-0052</v>
          </cell>
          <cell r="E38" t="str">
            <v>台東区柳橋2-18-6</v>
          </cell>
          <cell r="F38" t="str">
            <v>3851-5650</v>
          </cell>
        </row>
        <row r="39">
          <cell r="A39">
            <v>35</v>
          </cell>
          <cell r="B39" t="str">
            <v>丸徳繊商(株)</v>
          </cell>
          <cell r="C39" t="str">
            <v>向山様</v>
          </cell>
          <cell r="D39" t="str">
            <v>111-0052</v>
          </cell>
          <cell r="E39" t="str">
            <v>台東区柳橋1-25-6</v>
          </cell>
          <cell r="F39" t="str">
            <v>3861-1437</v>
          </cell>
        </row>
        <row r="40">
          <cell r="A40">
            <v>36</v>
          </cell>
          <cell r="B40" t="str">
            <v>丸菱商会</v>
          </cell>
          <cell r="C40" t="str">
            <v xml:space="preserve"> 奥村様</v>
          </cell>
          <cell r="D40" t="str">
            <v>167-0043</v>
          </cell>
          <cell r="E40" t="str">
            <v>杉並区上荻1-7-1荻窪ﾙﾐﾈ1F</v>
          </cell>
          <cell r="F40" t="str">
            <v>3836-3189</v>
          </cell>
        </row>
        <row r="41">
          <cell r="A41">
            <v>37</v>
          </cell>
          <cell r="B41" t="str">
            <v>丸山信良 (清水商店)</v>
          </cell>
          <cell r="C41" t="str">
            <v xml:space="preserve"> 山寺様</v>
          </cell>
          <cell r="D41" t="str">
            <v>223-0055</v>
          </cell>
          <cell r="E41" t="str">
            <v>横浜市港北区網島上町46-3豊栄綱島マンション416号</v>
          </cell>
          <cell r="F41" t="str">
            <v>045-545-5975</v>
          </cell>
        </row>
        <row r="42">
          <cell r="A42">
            <v>38</v>
          </cell>
          <cell r="B42" t="str">
            <v>万勝</v>
          </cell>
          <cell r="C42">
            <v>0</v>
          </cell>
          <cell r="D42" t="str">
            <v>460-0003</v>
          </cell>
          <cell r="E42" t="str">
            <v>名古屋市中区錦2-10-30</v>
          </cell>
          <cell r="F42" t="str">
            <v>052-204-1114</v>
          </cell>
        </row>
        <row r="43">
          <cell r="A43">
            <v>39</v>
          </cell>
          <cell r="B43" t="str">
            <v>ﾏｷﾞｰ&amp;ｻﾝｽﾞ</v>
          </cell>
          <cell r="C43" t="str">
            <v xml:space="preserve"> 真山様</v>
          </cell>
          <cell r="D43" t="str">
            <v>460-0008</v>
          </cell>
          <cell r="E43" t="str">
            <v>名古屋市中区栄3-25-7 加藤ﾋﾞﾙ2F99STNY</v>
          </cell>
          <cell r="F43" t="str">
            <v>052-261-9908</v>
          </cell>
        </row>
        <row r="44">
          <cell r="A44">
            <v>40</v>
          </cell>
          <cell r="B44" t="str">
            <v>（株）ﾏﾙｼｮｳ</v>
          </cell>
          <cell r="C44" t="str">
            <v>東京事務所</v>
          </cell>
          <cell r="D44" t="str">
            <v>165-0027</v>
          </cell>
          <cell r="E44" t="str">
            <v>東京都中野区野方1-43-5</v>
          </cell>
          <cell r="F44" t="str">
            <v>03-5343-2131</v>
          </cell>
        </row>
        <row r="45">
          <cell r="A45">
            <v>41</v>
          </cell>
          <cell r="B45" t="str">
            <v>（株）ﾏﾙｼｮｳ ｻﾆｯｸ箕面店</v>
          </cell>
          <cell r="C45" t="str">
            <v>岩田課長様宛</v>
          </cell>
          <cell r="D45" t="str">
            <v>562-0035</v>
          </cell>
          <cell r="E45" t="str">
            <v>大阪府箕面市船場東2-5-52</v>
          </cell>
          <cell r="F45" t="str">
            <v>0727-28-6777</v>
          </cell>
        </row>
        <row r="46">
          <cell r="A46">
            <v>42</v>
          </cell>
          <cell r="B46" t="str">
            <v>(株)ﾏｷﾔｴｽﾎﾟｯﾄ沼津駅北店</v>
          </cell>
          <cell r="C46" t="str">
            <v>栄電気</v>
          </cell>
          <cell r="D46" t="str">
            <v>860-0803</v>
          </cell>
          <cell r="E46" t="str">
            <v>熊本市新市街10-8ｼｬﾜｰ通り</v>
          </cell>
          <cell r="F46" t="str">
            <v>0559-29-2211</v>
          </cell>
        </row>
        <row r="47">
          <cell r="A47">
            <v>43</v>
          </cell>
          <cell r="B47" t="str">
            <v>(株）マルショウ 豊橋店</v>
          </cell>
          <cell r="C47" t="str">
            <v>本社</v>
          </cell>
          <cell r="D47" t="str">
            <v>440－0888</v>
          </cell>
          <cell r="E47" t="str">
            <v>豊橋市駅前大通２ハイショップ名豊１F</v>
          </cell>
          <cell r="F47" t="str">
            <v>０５３２－５５－５７４０</v>
          </cell>
        </row>
        <row r="48">
          <cell r="A48">
            <v>44</v>
          </cell>
          <cell r="B48" t="str">
            <v xml:space="preserve"> （有)ﾏｰｽﾞ･ｲﾝﾀｰﾅｼｮﾅﾙ</v>
          </cell>
          <cell r="C48">
            <v>0</v>
          </cell>
          <cell r="D48" t="str">
            <v>104-0051</v>
          </cell>
          <cell r="E48" t="str">
            <v>東京都中央区佃2-2-11-1503 ﾘﾊﾞｰｼﾃｨ・21</v>
          </cell>
          <cell r="F48" t="str">
            <v>03-3534－8233</v>
          </cell>
        </row>
        <row r="49">
          <cell r="A49">
            <v>45</v>
          </cell>
          <cell r="B49" t="str">
            <v>（有）ﾏーｻﾋﾞﾚｯｼﾞ・ﾌｧｯｼｮﾝ</v>
          </cell>
          <cell r="C49">
            <v>0</v>
          </cell>
          <cell r="D49" t="str">
            <v>115-0045</v>
          </cell>
          <cell r="E49" t="str">
            <v>東京都北区赤羽2-49-2</v>
          </cell>
          <cell r="F49" t="str">
            <v>０３－３９０１－９０１０</v>
          </cell>
        </row>
        <row r="50">
          <cell r="A50">
            <v>46</v>
          </cell>
          <cell r="B50" t="str">
            <v>(株)ﾏｷﾔｴｽﾎﾟｯﾄ湯河原店</v>
          </cell>
          <cell r="C50" t="str">
            <v>高橋様</v>
          </cell>
          <cell r="D50" t="str">
            <v>259-0312</v>
          </cell>
          <cell r="E50" t="str">
            <v>足柄下群湯河原町吉浜1576-47</v>
          </cell>
          <cell r="F50" t="str">
            <v>0465-60-3211</v>
          </cell>
        </row>
        <row r="51">
          <cell r="A51">
            <v>47</v>
          </cell>
          <cell r="B51" t="str">
            <v>リュリュキャレフ</v>
          </cell>
          <cell r="C51" t="str">
            <v>須賀様</v>
          </cell>
          <cell r="D51" t="str">
            <v>110-0014</v>
          </cell>
          <cell r="E51" t="str">
            <v>下京都高辻烏丸西入骨屋町323三原ﾋﾞﾙ1F</v>
          </cell>
          <cell r="F51" t="str">
            <v>3839-6000～1</v>
          </cell>
        </row>
        <row r="52">
          <cell r="A52">
            <v>48</v>
          </cell>
          <cell r="B52" t="str">
            <v>舶来堂</v>
          </cell>
          <cell r="C52">
            <v>0</v>
          </cell>
          <cell r="D52" t="str">
            <v>104-0061</v>
          </cell>
          <cell r="E52" t="str">
            <v>中央区銀座8-5先，GINNZA9TH.2号館</v>
          </cell>
          <cell r="F52" t="str">
            <v>阿部様3831-0881</v>
          </cell>
        </row>
        <row r="53">
          <cell r="A53">
            <v>49</v>
          </cell>
          <cell r="B53" t="str">
            <v>坂善商事(株) 馬喰町店</v>
          </cell>
          <cell r="C53" t="str">
            <v>37号店</v>
          </cell>
          <cell r="D53" t="str">
            <v>103-0027</v>
          </cell>
          <cell r="E53" t="str">
            <v>中央区日本橋馬喰町1-6-10</v>
          </cell>
          <cell r="F53" t="str">
            <v>3833-5292</v>
          </cell>
        </row>
        <row r="54">
          <cell r="A54">
            <v>50</v>
          </cell>
          <cell r="B54" t="str">
            <v>坂善商事(株) 本店</v>
          </cell>
          <cell r="C54" t="str">
            <v>STAFF Tel3584-1714</v>
          </cell>
          <cell r="D54" t="str">
            <v>105-0000</v>
          </cell>
          <cell r="E54" t="str">
            <v>港区赤坂3-10-19第2ﾀｲｽｲｶﾝﾋﾞﾙ1F</v>
          </cell>
          <cell r="F54" t="str">
            <v>3584-1708</v>
          </cell>
        </row>
        <row r="55">
          <cell r="A55">
            <v>51</v>
          </cell>
          <cell r="B55" t="str">
            <v>坂善商事(株) 本部</v>
          </cell>
          <cell r="C55">
            <v>0</v>
          </cell>
          <cell r="D55" t="str">
            <v>103-0027</v>
          </cell>
          <cell r="E55" t="str">
            <v>中央区日本橋箱崎町35-3</v>
          </cell>
          <cell r="F55" t="str">
            <v>052-263-1637</v>
          </cell>
        </row>
        <row r="56">
          <cell r="A56">
            <v>52</v>
          </cell>
          <cell r="B56" t="str">
            <v>customer</v>
          </cell>
          <cell r="C56">
            <v>0</v>
          </cell>
          <cell r="D56" t="str">
            <v>postal code</v>
          </cell>
          <cell r="E56" t="str">
            <v>address</v>
          </cell>
          <cell r="F56" t="str">
            <v>3201-3149(4129)</v>
          </cell>
        </row>
        <row r="57">
          <cell r="A57">
            <v>52</v>
          </cell>
          <cell r="B57" t="str">
            <v>（有）ﾙｰﾁｪﾉｰｳﾞｧ</v>
          </cell>
          <cell r="C57" t="str">
            <v>杉山様</v>
          </cell>
          <cell r="D57" t="str">
            <v>108-0014</v>
          </cell>
          <cell r="E57" t="str">
            <v>港区芝4-18-4東京総合美容ﾋﾞﾙ2F</v>
          </cell>
          <cell r="F57" t="str">
            <v>3851-2604</v>
          </cell>
        </row>
        <row r="58">
          <cell r="A58">
            <v>53</v>
          </cell>
          <cell r="B58" t="str">
            <v>customer</v>
          </cell>
          <cell r="C58">
            <v>0</v>
          </cell>
          <cell r="D58" t="str">
            <v>postal code</v>
          </cell>
          <cell r="E58" t="str">
            <v>address</v>
          </cell>
          <cell r="F58" t="str">
            <v xml:space="preserve">telephone number </v>
          </cell>
        </row>
        <row r="59">
          <cell r="A59">
            <v>54</v>
          </cell>
          <cell r="B59" t="str">
            <v>（株）みずほ</v>
          </cell>
          <cell r="C59" t="str">
            <v>ﾈｸﾀｲ（稲田様)</v>
          </cell>
          <cell r="D59" t="str">
            <v>153-0042</v>
          </cell>
          <cell r="E59" t="str">
            <v>大阪府大阪市東区南久宝寿町1-7</v>
          </cell>
          <cell r="F59" t="str">
            <v>06-261-0251</v>
          </cell>
        </row>
        <row r="60">
          <cell r="A60">
            <v>55</v>
          </cell>
          <cell r="B60" t="str">
            <v>（株）宮内ｶﾊﾞﾝ店</v>
          </cell>
          <cell r="C60">
            <v>0</v>
          </cell>
          <cell r="D60" t="str">
            <v>160-0022</v>
          </cell>
          <cell r="E60" t="str">
            <v>新宿区新宿3-20-11新宿第2ﾋﾞﾙ</v>
          </cell>
          <cell r="F60" t="str">
            <v>3352-3379</v>
          </cell>
        </row>
        <row r="61">
          <cell r="A61">
            <v>56</v>
          </cell>
          <cell r="B61" t="str">
            <v>（株）みやび</v>
          </cell>
          <cell r="C61">
            <v>0</v>
          </cell>
          <cell r="D61" t="str">
            <v>164-0001</v>
          </cell>
          <cell r="E61" t="str">
            <v>中野区中野3-2-4</v>
          </cell>
          <cell r="F61" t="str">
            <v>3229-7799</v>
          </cell>
        </row>
        <row r="62">
          <cell r="A62">
            <v>57</v>
          </cell>
          <cell r="B62" t="str">
            <v>ｻﾝﾜﾄﾞｰ黒石本店</v>
          </cell>
          <cell r="C62">
            <v>0</v>
          </cell>
          <cell r="D62" t="str">
            <v>036-0300</v>
          </cell>
          <cell r="E62" t="str">
            <v>黒石市大市追子野木3-272-4</v>
          </cell>
          <cell r="F62" t="str">
            <v>046-296-8206</v>
          </cell>
        </row>
        <row r="63">
          <cell r="A63">
            <v>58</v>
          </cell>
          <cell r="B63" t="str">
            <v>（株）ﾐﾗﾉ･ｴﾑ</v>
          </cell>
          <cell r="C63" t="str">
            <v>笹森･相馬様宛</v>
          </cell>
          <cell r="D63" t="str">
            <v>135-0042</v>
          </cell>
          <cell r="E63" t="str">
            <v>江東区木場2-21-2加島ﾋﾞﾙ2F</v>
          </cell>
          <cell r="F63" t="str">
            <v>3642-7591</v>
          </cell>
        </row>
        <row r="64">
          <cell r="A64">
            <v>59</v>
          </cell>
          <cell r="B64" t="str">
            <v>（株）ﾐﾜ</v>
          </cell>
          <cell r="C64">
            <v>0</v>
          </cell>
          <cell r="D64" t="str">
            <v>104-0061</v>
          </cell>
          <cell r="E64" t="str">
            <v>中央区銀座6-7-2</v>
          </cell>
          <cell r="F64" t="str">
            <v>3572-5011</v>
          </cell>
        </row>
        <row r="65">
          <cell r="A65">
            <v>60</v>
          </cell>
          <cell r="B65" t="str">
            <v>（有）みかど商会</v>
          </cell>
          <cell r="C65">
            <v>0</v>
          </cell>
          <cell r="D65" t="str">
            <v>231-0056</v>
          </cell>
          <cell r="E65" t="str">
            <v>横浜市中区若葉町3-43-1第一ｾｻﾞｰﾙﾏﾝｼｮﾝ1F</v>
          </cell>
          <cell r="F65" t="str">
            <v>045-252-0015</v>
          </cell>
        </row>
        <row r="66">
          <cell r="A66">
            <v>61</v>
          </cell>
          <cell r="B66" t="str">
            <v>（有）みのる商会</v>
          </cell>
          <cell r="C66">
            <v>0</v>
          </cell>
          <cell r="D66" t="str">
            <v>104-0061</v>
          </cell>
          <cell r="E66" t="str">
            <v>中央区銀座3-11-2</v>
          </cell>
          <cell r="F66" t="str">
            <v>3541-9956</v>
          </cell>
        </row>
        <row r="67">
          <cell r="A67">
            <v>62</v>
          </cell>
          <cell r="B67" t="str">
            <v>特選美濃屋</v>
          </cell>
          <cell r="C67">
            <v>0</v>
          </cell>
          <cell r="D67" t="str">
            <v>104-0061</v>
          </cell>
          <cell r="E67" t="str">
            <v>中央区銀座8-5</v>
          </cell>
          <cell r="F67" t="str">
            <v>3572-1936</v>
          </cell>
        </row>
        <row r="68">
          <cell r="A68">
            <v>63</v>
          </cell>
          <cell r="B68" t="str">
            <v>ﾐｽﾐ</v>
          </cell>
          <cell r="C68">
            <v>0</v>
          </cell>
          <cell r="D68" t="str">
            <v>110-0005</v>
          </cell>
          <cell r="E68" t="str">
            <v>台東区上野4-7-5ｱﾒ横ﾌﾟﾗｻﾞ中央通59号</v>
          </cell>
          <cell r="F68" t="str">
            <v>3831-6836</v>
          </cell>
        </row>
        <row r="69">
          <cell r="A69">
            <v>64</v>
          </cell>
          <cell r="B69" t="str">
            <v>三井海上火災保険（株）</v>
          </cell>
          <cell r="C69">
            <v>0</v>
          </cell>
          <cell r="D69" t="str">
            <v>101-0021</v>
          </cell>
          <cell r="E69" t="str">
            <v>千代田区外神田駿河台3-9</v>
          </cell>
          <cell r="F69" t="str">
            <v>3259-3164</v>
          </cell>
        </row>
        <row r="70">
          <cell r="A70">
            <v>65</v>
          </cell>
          <cell r="B70" t="str">
            <v>三ﾂ星貿易（株）本社</v>
          </cell>
          <cell r="C70" t="str">
            <v>平井様</v>
          </cell>
          <cell r="D70" t="str">
            <v>654-0161</v>
          </cell>
          <cell r="E70" t="str">
            <v>神戸市須磨区弥栄台2-5-2</v>
          </cell>
          <cell r="F70" t="str">
            <v>078-794-6762</v>
          </cell>
        </row>
        <row r="71">
          <cell r="A71">
            <v>66</v>
          </cell>
          <cell r="B71" t="str">
            <v>三ﾂ星貿易（株）東京支店</v>
          </cell>
          <cell r="C71" t="str">
            <v>国分政治様</v>
          </cell>
          <cell r="D71" t="str">
            <v>111-0034</v>
          </cell>
          <cell r="E71" t="str">
            <v>東京都台東区雷門2丁目12番8号</v>
          </cell>
          <cell r="F71" t="str">
            <v>3843-6101</v>
          </cell>
        </row>
        <row r="72">
          <cell r="A72">
            <v>67</v>
          </cell>
          <cell r="B72" t="str">
            <v>みどり商会</v>
          </cell>
          <cell r="C72">
            <v>0</v>
          </cell>
          <cell r="D72" t="str">
            <v>105-0003</v>
          </cell>
          <cell r="E72" t="str">
            <v>港区西新橋1-3-12日石本館B1</v>
          </cell>
          <cell r="F72" t="str">
            <v>3502-1041</v>
          </cell>
        </row>
        <row r="73">
          <cell r="A73">
            <v>68</v>
          </cell>
          <cell r="B73" t="str">
            <v>みどり屋</v>
          </cell>
          <cell r="C73" t="str">
            <v>仕入商品課</v>
          </cell>
          <cell r="D73" t="str">
            <v>132-0031</v>
          </cell>
          <cell r="E73" t="str">
            <v>江戸川区松島4-15-12</v>
          </cell>
          <cell r="F73" t="str">
            <v>3831-1645</v>
          </cell>
        </row>
        <row r="74">
          <cell r="A74">
            <v>69</v>
          </cell>
          <cell r="B74" t="str">
            <v>峰</v>
          </cell>
          <cell r="C74" t="str">
            <v>経理</v>
          </cell>
          <cell r="D74" t="str">
            <v>460-0002</v>
          </cell>
          <cell r="E74" t="str">
            <v>名古屋市中区丸の内3-6-17ｹｲｽﾞﾋﾞｰ3F</v>
          </cell>
          <cell r="F74" t="str">
            <v>0487-61-4965</v>
          </cell>
        </row>
        <row r="75">
          <cell r="A75">
            <v>70</v>
          </cell>
          <cell r="B75" t="str">
            <v>美濃屋新地下店</v>
          </cell>
          <cell r="C75" t="str">
            <v>総務</v>
          </cell>
          <cell r="D75" t="str">
            <v>105-0004</v>
          </cell>
          <cell r="E75" t="str">
            <v>港区新橋2丁目東口地下街1号</v>
          </cell>
          <cell r="F75" t="str">
            <v>3574-7275</v>
          </cell>
        </row>
        <row r="76">
          <cell r="A76">
            <v>71</v>
          </cell>
          <cell r="B76" t="str">
            <v>美濃屋平塚店</v>
          </cell>
          <cell r="C76">
            <v>0</v>
          </cell>
          <cell r="D76" t="str">
            <v>254-0034</v>
          </cell>
          <cell r="E76" t="str">
            <v>神奈川県平塚市宝町1-1平塚ｽﾃｰｼｮﾝﾋﾞﾙ ﾗｽｶ</v>
          </cell>
          <cell r="F76" t="str">
            <v>0463-23-2777</v>
          </cell>
        </row>
        <row r="77">
          <cell r="A77">
            <v>72</v>
          </cell>
          <cell r="B77" t="str">
            <v>ﾐﾉﾙ</v>
          </cell>
          <cell r="C77">
            <v>0</v>
          </cell>
          <cell r="D77">
            <v>0</v>
          </cell>
          <cell r="E77">
            <v>0</v>
          </cell>
          <cell r="F77" t="str">
            <v>1F 3832-2416</v>
          </cell>
        </row>
        <row r="78">
          <cell r="A78">
            <v>73</v>
          </cell>
          <cell r="B78" t="str">
            <v>(株)ｼｬﾝﾃ</v>
          </cell>
          <cell r="C78">
            <v>0</v>
          </cell>
          <cell r="D78" t="str">
            <v>110-0015</v>
          </cell>
          <cell r="E78" t="str">
            <v>台東区東上野1-18-5東京輸入ﾋﾞﾙ1F</v>
          </cell>
          <cell r="F78" t="str">
            <v>3F 3833-5200</v>
          </cell>
        </row>
        <row r="79">
          <cell r="A79">
            <v>74</v>
          </cell>
          <cell r="B79" t="str">
            <v>三橋商事（株）本社</v>
          </cell>
          <cell r="C79" t="str">
            <v>本社</v>
          </cell>
          <cell r="D79" t="str">
            <v>243-0018</v>
          </cell>
          <cell r="E79" t="str">
            <v>厚木市中町3-12-16</v>
          </cell>
          <cell r="F79" t="str">
            <v>0462-21-0570</v>
          </cell>
        </row>
        <row r="80">
          <cell r="A80">
            <v>75</v>
          </cell>
          <cell r="B80" t="str">
            <v>ﾐﾗﾉｸﾗﾌﾞ千里中央店</v>
          </cell>
          <cell r="C80">
            <v>0</v>
          </cell>
          <cell r="D80" t="str">
            <v>562-0035</v>
          </cell>
          <cell r="E80" t="str">
            <v>大阪府箕面市船場東3-3-14</v>
          </cell>
          <cell r="F80" t="str">
            <v>0727-29-6504</v>
          </cell>
        </row>
        <row r="81">
          <cell r="A81">
            <v>76</v>
          </cell>
          <cell r="B81" t="str">
            <v>ﾐﾗﾉｺﾚｸｼｮﾝ</v>
          </cell>
          <cell r="C81">
            <v>0</v>
          </cell>
          <cell r="D81" t="str">
            <v>150-0002</v>
          </cell>
          <cell r="E81" t="str">
            <v>渋谷区渋谷1-7-5青山ｾﾌﾞﾝﾊｲﾂ902号</v>
          </cell>
          <cell r="F81" t="str">
            <v>0286-25-9200</v>
          </cell>
        </row>
        <row r="82">
          <cell r="A82">
            <v>77</v>
          </cell>
          <cell r="B82" t="str">
            <v>(株)ﾋﾞｻｰｼﾞｭ</v>
          </cell>
          <cell r="C82" t="str">
            <v>ﾗｲﾌｸﾞｯｽﾞ事業部</v>
          </cell>
          <cell r="D82" t="str">
            <v>542-0083</v>
          </cell>
          <cell r="E82" t="str">
            <v>大阪市中央区東心斎橋1丁目4番1号</v>
          </cell>
        </row>
        <row r="83">
          <cell r="A83">
            <v>78</v>
          </cell>
          <cell r="B83" t="str">
            <v>(株)ﾋﾞｻｰｼﾞｭ</v>
          </cell>
          <cell r="C83" t="str">
            <v>本部</v>
          </cell>
          <cell r="D83" t="str">
            <v>892-0842</v>
          </cell>
          <cell r="E83" t="str">
            <v xml:space="preserve">    大和ビル10号館303</v>
          </cell>
          <cell r="F83" t="str">
            <v xml:space="preserve">telephone number </v>
          </cell>
        </row>
        <row r="84">
          <cell r="A84">
            <v>79</v>
          </cell>
          <cell r="B84" t="str">
            <v>(株)ﾋﾟｯﾂｴﾝﾀｰﾌﾟﾗｲｽﾞ</v>
          </cell>
          <cell r="C84">
            <v>0</v>
          </cell>
          <cell r="D84" t="str">
            <v>145-0072</v>
          </cell>
          <cell r="E84" t="str">
            <v>大田区田園調布本町51-13</v>
          </cell>
          <cell r="F84" t="str">
            <v>3866-4231</v>
          </cell>
        </row>
        <row r="85">
          <cell r="A85">
            <v>80</v>
          </cell>
          <cell r="B85" t="str">
            <v>(株)ﾋﾞﾊﾞﾘｰ</v>
          </cell>
          <cell r="C85" t="str">
            <v>担当 酒匂様</v>
          </cell>
          <cell r="D85" t="str">
            <v>103-0023</v>
          </cell>
          <cell r="E85" t="str">
            <v>東京都中央区日本橋本町4-12-11日本橋中央ﾋﾞﾙ604</v>
          </cell>
          <cell r="F85" t="str">
            <v>3932-4057</v>
          </cell>
        </row>
        <row r="86">
          <cell r="A86">
            <v>81</v>
          </cell>
          <cell r="B86" t="str">
            <v>(株)ﾋﾟﾗﾐｯﾄﾞ</v>
          </cell>
          <cell r="C86">
            <v>0</v>
          </cell>
          <cell r="D86" t="str">
            <v>150-0031</v>
          </cell>
          <cell r="E86" t="str">
            <v>渋谷区桜丘町22-14ﾋﾙﾒｿﾞﾝ ｼﾌﾞﾔ302</v>
          </cell>
          <cell r="F86" t="str">
            <v>3704-1056</v>
          </cell>
        </row>
        <row r="87">
          <cell r="A87">
            <v>82</v>
          </cell>
          <cell r="B87" t="str">
            <v>(株)ﾋﾗﾓﾄ｢ｼﾞｭｴﾘｰｼﾞｭﾝ｣</v>
          </cell>
          <cell r="C87" t="str">
            <v>担当 渡口様</v>
          </cell>
          <cell r="D87" t="str">
            <v>197-0011</v>
          </cell>
          <cell r="E87" t="str">
            <v>東京都福生市福生2475</v>
          </cell>
          <cell r="F87" t="str">
            <v>092-622-3713</v>
          </cell>
        </row>
        <row r="88">
          <cell r="A88">
            <v>83</v>
          </cell>
          <cell r="B88" t="str">
            <v>(株)平山製作所</v>
          </cell>
          <cell r="C88">
            <v>0</v>
          </cell>
          <cell r="D88" t="str">
            <v>130-0024</v>
          </cell>
          <cell r="E88" t="str">
            <v>墨田区菊川3-3-21</v>
          </cell>
          <cell r="F88" t="str">
            <v>3842-2241</v>
          </cell>
        </row>
        <row r="89">
          <cell r="A89">
            <v>84</v>
          </cell>
          <cell r="B89" t="str">
            <v>(有) ﾋﾞｰﾋﾞｰｴﾙ ﾌﾞﾃｨｯｸｴﾙ</v>
          </cell>
          <cell r="C89">
            <v>0</v>
          </cell>
          <cell r="D89" t="str">
            <v>106-0045</v>
          </cell>
          <cell r="E89" t="str">
            <v>港区麻布十番2-12-5ｺﾝｸｵﾄ麻布</v>
          </cell>
          <cell r="F89" t="str">
            <v>045-715-5439</v>
          </cell>
        </row>
        <row r="90">
          <cell r="A90">
            <v>85</v>
          </cell>
          <cell r="B90" t="str">
            <v>customer</v>
          </cell>
          <cell r="C90">
            <v>0</v>
          </cell>
          <cell r="D90" t="str">
            <v>postal code</v>
          </cell>
          <cell r="E90" t="str">
            <v>address</v>
          </cell>
          <cell r="F90" t="str">
            <v>3289-2233</v>
          </cell>
        </row>
        <row r="91">
          <cell r="A91">
            <v>86</v>
          </cell>
          <cell r="B91" t="str">
            <v>（株）ﾛｾﾞHEﾌﾞﾃｨｯｸ</v>
          </cell>
          <cell r="C91" t="str">
            <v>請求書       阿部様</v>
          </cell>
          <cell r="D91" t="str">
            <v>104-0061</v>
          </cell>
          <cell r="E91" t="str">
            <v>中央区銀座8-5新橋ｾﾝﾀｰ1号館1F</v>
          </cell>
          <cell r="F91" t="str">
            <v>3475-1401</v>
          </cell>
        </row>
        <row r="92">
          <cell r="A92">
            <v>87</v>
          </cell>
          <cell r="B92" t="str">
            <v>（有）ﾛｲｽﾌﾟﾗﾈｯﾄ</v>
          </cell>
          <cell r="C92" t="str">
            <v>代表取締役佐藤清信様</v>
          </cell>
          <cell r="D92" t="str">
            <v>321-0965</v>
          </cell>
          <cell r="E92" t="str">
            <v>宇都宮市川向町1-23ﾊﾟｾｵ1F</v>
          </cell>
          <cell r="F92" t="str">
            <v>3631-2170</v>
          </cell>
        </row>
        <row r="93">
          <cell r="A93">
            <v>88</v>
          </cell>
          <cell r="B93" t="str">
            <v>ROISE-Ⅴ</v>
          </cell>
          <cell r="C93">
            <v>0</v>
          </cell>
          <cell r="D93" t="str">
            <v>154-0023</v>
          </cell>
          <cell r="E93" t="str">
            <v>世田谷区若林3-6-8-101</v>
          </cell>
          <cell r="F93" t="str">
            <v>5572-7760</v>
          </cell>
        </row>
        <row r="94">
          <cell r="A94">
            <v>89</v>
          </cell>
          <cell r="B94" t="str">
            <v>ﾙｲﾔﾙﾐｽﾃﾑ（株）</v>
          </cell>
          <cell r="C94">
            <v>0</v>
          </cell>
          <cell r="D94" t="str">
            <v>106-0023</v>
          </cell>
          <cell r="E94" t="str">
            <v>新宿区西新宿6丁目21番1号ｱｲﾀｳﾝﾌﾟﾗｻﾞ1F</v>
          </cell>
          <cell r="F94" t="str">
            <v>3641-8787</v>
          </cell>
        </row>
        <row r="95">
          <cell r="A95">
            <v>90</v>
          </cell>
          <cell r="B95" t="str">
            <v>ﾛｰﾏ･ｵｻﾀﾞ</v>
          </cell>
          <cell r="C95">
            <v>0</v>
          </cell>
          <cell r="D95" t="str">
            <v>131-0033</v>
          </cell>
          <cell r="E95" t="str">
            <v>墨田区向島3-2-1</v>
          </cell>
          <cell r="F95" t="str">
            <v>0764-93-6166</v>
          </cell>
        </row>
        <row r="96">
          <cell r="A96">
            <v>91</v>
          </cell>
          <cell r="B96" t="str">
            <v>ﾛﾃﾞｵﾄﾞﾗｲﾌﾞ</v>
          </cell>
          <cell r="C96" t="str">
            <v>Shop</v>
          </cell>
          <cell r="D96" t="str">
            <v>152-0035</v>
          </cell>
          <cell r="E96" t="str">
            <v>あ のﾍﾟｰｼﾞに書いてあります</v>
          </cell>
          <cell r="F96" t="str">
            <v>0273-24-3608</v>
          </cell>
        </row>
        <row r="97">
          <cell r="A97">
            <v>92</v>
          </cell>
          <cell r="B97" t="str">
            <v>customer</v>
          </cell>
          <cell r="C97">
            <v>0</v>
          </cell>
          <cell r="D97" t="str">
            <v>postal code</v>
          </cell>
          <cell r="E97" t="str">
            <v>address</v>
          </cell>
          <cell r="F97" t="str">
            <v xml:space="preserve">telephone number </v>
          </cell>
        </row>
        <row r="98">
          <cell r="A98">
            <v>93</v>
          </cell>
          <cell r="B98" t="str">
            <v>村上商事</v>
          </cell>
          <cell r="C98" t="str">
            <v>倉庫</v>
          </cell>
          <cell r="D98" t="str">
            <v>700-0866</v>
          </cell>
          <cell r="E98" t="str">
            <v>岡山市岡南町1-1-29</v>
          </cell>
          <cell r="F98" t="str">
            <v>0862-33-5533</v>
          </cell>
        </row>
        <row r="99">
          <cell r="A99">
            <v>94</v>
          </cell>
          <cell r="B99" t="str">
            <v>ﾛﾏﾝ亭</v>
          </cell>
          <cell r="C99">
            <v>0</v>
          </cell>
          <cell r="D99" t="str">
            <v>464-0819</v>
          </cell>
          <cell r="E99" t="str">
            <v>名古屋市千種区四谷通り1-1ｲﾘﾔ本山1F</v>
          </cell>
          <cell r="F99" t="str">
            <v>3862-8787</v>
          </cell>
        </row>
        <row r="100">
          <cell r="A100">
            <v>95</v>
          </cell>
          <cell r="B100" t="str">
            <v>株式会社 ビームス  情報ｼｽﾃﾑ室</v>
          </cell>
          <cell r="C100">
            <v>0</v>
          </cell>
          <cell r="D100" t="str">
            <v>169-0074</v>
          </cell>
          <cell r="E100" t="str">
            <v>東京都新宿区北新宿４－１６－１２</v>
          </cell>
          <cell r="F100" t="str">
            <v>3610-8368</v>
          </cell>
        </row>
        <row r="101">
          <cell r="A101">
            <v>96</v>
          </cell>
          <cell r="B101" t="str">
            <v>株式会社ﾋﾟｰｼｰｴﾑ</v>
          </cell>
          <cell r="C101" t="str">
            <v>Shop  ﾏﾘﾅ天神店</v>
          </cell>
          <cell r="D101" t="str">
            <v>169-0074</v>
          </cell>
          <cell r="E101" t="str">
            <v>新宿区北新宿1-8-1中島ﾋﾞﾙ</v>
          </cell>
          <cell r="F101" t="str">
            <v xml:space="preserve">telephone number </v>
          </cell>
        </row>
        <row r="102">
          <cell r="A102">
            <v>97</v>
          </cell>
          <cell r="B102" t="str">
            <v>ｼﾞｭｴﾘ-ｻﾝﾜ</v>
          </cell>
          <cell r="C102">
            <v>0</v>
          </cell>
          <cell r="D102" t="str">
            <v>169-0072</v>
          </cell>
          <cell r="E102" t="str">
            <v>新宿区大久保1-8-1第6ｽｶｲﾋﾞﾙ101</v>
          </cell>
          <cell r="F102" t="str">
            <v>3832-5461</v>
          </cell>
        </row>
        <row r="103">
          <cell r="A103">
            <v>98</v>
          </cell>
          <cell r="B103" t="str">
            <v>(株）ｼﾝｴｲ商事  小売部</v>
          </cell>
          <cell r="C103" t="str">
            <v>代表 市田裕久様</v>
          </cell>
          <cell r="D103" t="str">
            <v>542-0066</v>
          </cell>
          <cell r="E103" t="str">
            <v>大阪市中央区瓦屋町3-6-15</v>
          </cell>
          <cell r="F103" t="str">
            <v>0765-23-1234</v>
          </cell>
        </row>
        <row r="104">
          <cell r="A104">
            <v>99</v>
          </cell>
          <cell r="B104" t="str">
            <v>新日本流通開発(株)</v>
          </cell>
          <cell r="C104" t="str">
            <v>ﾌﾟﾗｲｽｼﾞｬｯｸ</v>
          </cell>
          <cell r="D104" t="str">
            <v>475-0037</v>
          </cell>
          <cell r="E104" t="str">
            <v>愛知県半田市中午町65</v>
          </cell>
          <cell r="F104" t="str">
            <v>06-769-7048</v>
          </cell>
        </row>
        <row r="105">
          <cell r="A105">
            <v>100</v>
          </cell>
          <cell r="B105" t="str">
            <v>清水(株)東京店</v>
          </cell>
          <cell r="C105">
            <v>0</v>
          </cell>
          <cell r="D105" t="str">
            <v>106-0031</v>
          </cell>
          <cell r="E105" t="str">
            <v>港区西麻布4-4-16</v>
          </cell>
          <cell r="F105" t="str">
            <v>06-351-8790</v>
          </cell>
        </row>
        <row r="106">
          <cell r="A106">
            <v>101</v>
          </cell>
          <cell r="B106" t="str">
            <v>生水</v>
          </cell>
          <cell r="C106">
            <v>0</v>
          </cell>
          <cell r="D106" t="str">
            <v>105-0001</v>
          </cell>
          <cell r="E106" t="str">
            <v>台東区上野6-4-2</v>
          </cell>
          <cell r="F106" t="str">
            <v>3501-2572</v>
          </cell>
        </row>
        <row r="107">
          <cell r="A107">
            <v>102</v>
          </cell>
          <cell r="B107" t="str">
            <v>進栄物産(株)</v>
          </cell>
          <cell r="C107">
            <v>0</v>
          </cell>
          <cell r="D107" t="str">
            <v>180-0004</v>
          </cell>
          <cell r="E107" t="str">
            <v>武蔵野市吉祥寺本町1-8-16F&amp;Fﾋﾞﾙ2F</v>
          </cell>
          <cell r="F107" t="str">
            <v>3241-5277</v>
          </cell>
        </row>
        <row r="108">
          <cell r="A108">
            <v>103</v>
          </cell>
          <cell r="B108" t="str">
            <v>信濃屋 馬車道店</v>
          </cell>
          <cell r="C108" t="str">
            <v>能登 弘子</v>
          </cell>
          <cell r="D108" t="str">
            <v>231-0011</v>
          </cell>
          <cell r="E108" t="str">
            <v>横浜市中区太田町4-50</v>
          </cell>
          <cell r="F108" t="str">
            <v>3206-2544</v>
          </cell>
        </row>
        <row r="109">
          <cell r="A109">
            <v>104</v>
          </cell>
          <cell r="B109" t="str">
            <v>ｼﾞｭﾘｴｯﾄ</v>
          </cell>
          <cell r="C109">
            <v>0</v>
          </cell>
          <cell r="D109" t="str">
            <v>152-0035</v>
          </cell>
          <cell r="E109" t="str">
            <v>目黒区自由が丘1-24-8ﾐﾆﾄﾞｰﾑ自由が丘1F</v>
          </cell>
          <cell r="F109" t="str">
            <v>3796-0211</v>
          </cell>
        </row>
        <row r="110">
          <cell r="A110">
            <v>105</v>
          </cell>
          <cell r="B110" t="str">
            <v>株式会社 昇和  代表取締役 佐藤 昇</v>
          </cell>
          <cell r="C110">
            <v>0</v>
          </cell>
          <cell r="D110" t="str">
            <v>536－0005</v>
          </cell>
          <cell r="E110" t="str">
            <v>大阪府大阪市城東区中央１丁目１２－１７</v>
          </cell>
          <cell r="F110" t="str">
            <v>3202-7777</v>
          </cell>
        </row>
        <row r="111">
          <cell r="A111">
            <v>106</v>
          </cell>
          <cell r="B111" t="str">
            <v>(株）ﾃﾞｨﾚｸﾀｰｽﾞ ｱｲ･ｴｽ･ﾋﾞｰ</v>
          </cell>
          <cell r="C111">
            <v>0</v>
          </cell>
          <cell r="D111" t="str">
            <v>130-0026</v>
          </cell>
          <cell r="E111" t="str">
            <v>東京都墨田区両国3-21-16中屋ﾋﾞﾙ6F</v>
          </cell>
          <cell r="F111" t="str">
            <v>03-3632-8940</v>
          </cell>
        </row>
        <row r="112">
          <cell r="A112">
            <v>107</v>
          </cell>
          <cell r="B112" t="str">
            <v>customer</v>
          </cell>
          <cell r="C112">
            <v>0</v>
          </cell>
          <cell r="D112" t="str">
            <v>postal code</v>
          </cell>
          <cell r="E112" t="str">
            <v>address</v>
          </cell>
        </row>
        <row r="113">
          <cell r="A113">
            <v>108</v>
          </cell>
          <cell r="B113" t="str">
            <v>(株)ﾌｫｰﾗﾑ</v>
          </cell>
          <cell r="C113">
            <v>0</v>
          </cell>
          <cell r="D113" t="str">
            <v>150-0001</v>
          </cell>
          <cell r="E113" t="str">
            <v>渋谷区神宮前3-6-4</v>
          </cell>
          <cell r="F113" t="str">
            <v xml:space="preserve">telephone number </v>
          </cell>
        </row>
        <row r="114">
          <cell r="A114">
            <v>109</v>
          </cell>
          <cell r="B114" t="str">
            <v>customer</v>
          </cell>
          <cell r="C114" t="str">
            <v>本社</v>
          </cell>
          <cell r="D114" t="str">
            <v>postal code</v>
          </cell>
          <cell r="E114" t="str">
            <v>address</v>
          </cell>
          <cell r="F114" t="str">
            <v xml:space="preserve">telephone number </v>
          </cell>
        </row>
        <row r="115">
          <cell r="A115">
            <v>110</v>
          </cell>
          <cell r="B115" t="str">
            <v>(株）ﾒｿﾞﾌｫﾙﾃ本社</v>
          </cell>
          <cell r="C115" t="str">
            <v>Shop天王寺</v>
          </cell>
          <cell r="D115" t="str">
            <v>541-0058</v>
          </cell>
          <cell r="E115" t="str">
            <v>大阪市中央区南久宝寺町2-3-6YKﾋﾞﾙ1F</v>
          </cell>
          <cell r="F115" t="str">
            <v>06-271-5667</v>
          </cell>
        </row>
        <row r="116">
          <cell r="A116">
            <v>111</v>
          </cell>
          <cell r="B116" t="str">
            <v>(株）ﾒｿﾞﾌｫﾙﾃ名古屋</v>
          </cell>
          <cell r="C116">
            <v>0</v>
          </cell>
          <cell r="D116" t="str">
            <v>464-0075</v>
          </cell>
          <cell r="E116" t="str">
            <v>名古屋市千種区内山1-17-20</v>
          </cell>
          <cell r="F116" t="str">
            <v>052-733-0411</v>
          </cell>
        </row>
        <row r="117">
          <cell r="A117">
            <v>112</v>
          </cell>
          <cell r="B117" t="str">
            <v>(株)古荘</v>
          </cell>
          <cell r="C117" t="str">
            <v>本店</v>
          </cell>
          <cell r="D117" t="str">
            <v>860-0015</v>
          </cell>
          <cell r="E117" t="str">
            <v>熊本中央郵便局私書箱第一号</v>
          </cell>
          <cell r="F117" t="str">
            <v>3263-6301</v>
          </cell>
        </row>
        <row r="118">
          <cell r="A118">
            <v>113</v>
          </cell>
          <cell r="B118" t="str">
            <v>（有）ﾒﾘｰﾌﾟﾗﾈｯﾄ本社</v>
          </cell>
          <cell r="C118">
            <v>0</v>
          </cell>
          <cell r="D118" t="str">
            <v>107-0062</v>
          </cell>
          <cell r="E118" t="str">
            <v>港区南青山4-17-12</v>
          </cell>
          <cell r="F118" t="str">
            <v>3423-2350</v>
          </cell>
        </row>
        <row r="119">
          <cell r="A119">
            <v>114</v>
          </cell>
          <cell r="B119" t="str">
            <v>名鉄百科店</v>
          </cell>
          <cell r="C119" t="str">
            <v>名鉄ｻﾛﾝ</v>
          </cell>
          <cell r="D119">
            <v>450</v>
          </cell>
          <cell r="E119" t="str">
            <v>名古屋市中村区名鉄1-2-1</v>
          </cell>
          <cell r="F119" t="str">
            <v>052-585-1111</v>
          </cell>
        </row>
        <row r="120">
          <cell r="A120">
            <v>115</v>
          </cell>
          <cell r="B120" t="str">
            <v>ﾒﾝﾌｨｽ</v>
          </cell>
          <cell r="C120">
            <v>0</v>
          </cell>
          <cell r="D120" t="str">
            <v>106-0031</v>
          </cell>
          <cell r="E120" t="str">
            <v>港区西麻布2-16-1斉田ﾋﾞﾙ2F</v>
          </cell>
          <cell r="F120" t="str">
            <v>3409-9922</v>
          </cell>
        </row>
        <row r="121">
          <cell r="A121">
            <v>116</v>
          </cell>
          <cell r="B121" t="str">
            <v>(有)ﾌｨｵｰﾚ</v>
          </cell>
          <cell r="C121">
            <v>0</v>
          </cell>
          <cell r="D121">
            <v>0</v>
          </cell>
          <cell r="E121" t="str">
            <v xml:space="preserve">   大和ﾋﾞﾙ8号館308号</v>
          </cell>
          <cell r="F121" t="str">
            <v>5828-9333</v>
          </cell>
        </row>
        <row r="122">
          <cell r="A122">
            <v>117</v>
          </cell>
          <cell r="B122" t="str">
            <v>(有)ﾌﾞﾃｨｯｸ磨璃</v>
          </cell>
          <cell r="C122">
            <v>0</v>
          </cell>
          <cell r="D122" t="str">
            <v>271-0091</v>
          </cell>
          <cell r="E122" t="str">
            <v>松戸市本町19-2河内ﾋﾞﾙ2F</v>
          </cell>
          <cell r="F122" t="str">
            <v>5828-3202</v>
          </cell>
        </row>
        <row r="123">
          <cell r="A123">
            <v>118</v>
          </cell>
          <cell r="B123" t="str">
            <v>(有)ﾌﾟﾗｲｽﾏｽﾀｰﾎﾞｱ</v>
          </cell>
          <cell r="C123">
            <v>0</v>
          </cell>
          <cell r="D123" t="str">
            <v>171-0022</v>
          </cell>
          <cell r="E123" t="str">
            <v>豊島区南池袋1-22-1</v>
          </cell>
          <cell r="F123" t="str">
            <v>5815-5707</v>
          </cell>
        </row>
        <row r="124">
          <cell r="A124">
            <v>119</v>
          </cell>
          <cell r="B124" t="str">
            <v>(有)ﾌﾞﾗﾝﾄﾞｼｮｯﾌﾟ ｵｷﾅﾜ</v>
          </cell>
          <cell r="C124">
            <v>0</v>
          </cell>
          <cell r="D124" t="str">
            <v>901-2227</v>
          </cell>
          <cell r="E124" t="str">
            <v>沖縄県宜野湾市宇地泊100番地</v>
          </cell>
          <cell r="F124" t="str">
            <v>3261-3341</v>
          </cell>
        </row>
        <row r="125">
          <cell r="A125">
            <v>120</v>
          </cell>
          <cell r="B125" t="str">
            <v>ﾌｨﾘｽ</v>
          </cell>
          <cell r="C125">
            <v>0</v>
          </cell>
          <cell r="D125" t="str">
            <v>201-0016</v>
          </cell>
          <cell r="E125" t="str">
            <v>狛江市駒井町1-3-10</v>
          </cell>
          <cell r="F125" t="str">
            <v>3836-4640</v>
          </cell>
        </row>
        <row r="126">
          <cell r="A126">
            <v>121</v>
          </cell>
          <cell r="B126" t="str">
            <v>ふくや</v>
          </cell>
          <cell r="C126">
            <v>0</v>
          </cell>
          <cell r="D126" t="str">
            <v>113-0034</v>
          </cell>
          <cell r="E126" t="str">
            <v>文京区湯島3-41-3</v>
          </cell>
          <cell r="F126" t="str">
            <v xml:space="preserve">telephone number </v>
          </cell>
        </row>
        <row r="127">
          <cell r="A127">
            <v>122</v>
          </cell>
          <cell r="B127" t="str">
            <v>ふじおか</v>
          </cell>
          <cell r="C127" t="str">
            <v>Shop:LOW&amp;LOW</v>
          </cell>
          <cell r="D127" t="str">
            <v>413-0011</v>
          </cell>
          <cell r="E127" t="str">
            <v>熱海市田原本町9-1第一ﾋﾞﾙ2F</v>
          </cell>
          <cell r="F127" t="str">
            <v>5820-1251</v>
          </cell>
        </row>
        <row r="128">
          <cell r="A128">
            <v>123</v>
          </cell>
          <cell r="B128" t="str">
            <v>藤重慎一</v>
          </cell>
          <cell r="C128">
            <v>0</v>
          </cell>
          <cell r="D128" t="str">
            <v>277-0832</v>
          </cell>
          <cell r="E128" t="str">
            <v>柏市北柏台11-1ﾊﾟｰｸﾎｰﾑｽﾞⅡ201</v>
          </cell>
          <cell r="F128" t="str">
            <v>3587-2991</v>
          </cell>
        </row>
        <row r="129">
          <cell r="A129">
            <v>124</v>
          </cell>
          <cell r="B129" t="str">
            <v>ﾌﾟﾁﾊﾟﾚ</v>
          </cell>
          <cell r="C129">
            <v>0</v>
          </cell>
          <cell r="D129" t="str">
            <v>104-0061</v>
          </cell>
          <cell r="E129" t="str">
            <v>中央区銀座8-5-15ｽﾊﾞｯｸﾋﾞﾙ1F</v>
          </cell>
          <cell r="F129" t="str">
            <v>044-244-8500</v>
          </cell>
        </row>
        <row r="130">
          <cell r="A130">
            <v>125</v>
          </cell>
          <cell r="B130" t="str">
            <v>ﾌﾞﾃｨｯｸ M(ﾏﾘｱｰｼﾞｭ)</v>
          </cell>
          <cell r="C130">
            <v>0</v>
          </cell>
          <cell r="D130" t="str">
            <v>937-0815</v>
          </cell>
          <cell r="E130" t="str">
            <v>富山市羽魚津市大海寺新534-6</v>
          </cell>
          <cell r="F130" t="str">
            <v>3842-3361</v>
          </cell>
        </row>
        <row r="131">
          <cell r="A131">
            <v>126</v>
          </cell>
          <cell r="B131" t="str">
            <v>customer</v>
          </cell>
          <cell r="C131" t="str">
            <v>(豊島)</v>
          </cell>
          <cell r="D131" t="str">
            <v>postal code</v>
          </cell>
          <cell r="E131" t="str">
            <v>address</v>
          </cell>
          <cell r="F131" t="str">
            <v xml:space="preserve">telephone number </v>
          </cell>
        </row>
        <row r="132">
          <cell r="A132">
            <v>127</v>
          </cell>
          <cell r="B132" t="str">
            <v>（株）ﾓﾄﾑﾗ</v>
          </cell>
          <cell r="C132">
            <v>0</v>
          </cell>
          <cell r="D132" t="str">
            <v>151-0053</v>
          </cell>
          <cell r="E132" t="str">
            <v>渋谷区代々木2-23-1ﾆｭｰｽﾃｲﾄ･ﾒﾅｰ1128</v>
          </cell>
          <cell r="F132" t="str">
            <v>3375-0008</v>
          </cell>
        </row>
        <row r="133">
          <cell r="A133">
            <v>128</v>
          </cell>
          <cell r="B133" t="str">
            <v>（株）モリタ秋田本店</v>
          </cell>
          <cell r="C133">
            <v>0</v>
          </cell>
          <cell r="D133" t="str">
            <v>010-0001</v>
          </cell>
          <cell r="E133" t="str">
            <v>秋田市中通1-4-4</v>
          </cell>
          <cell r="F133" t="str">
            <v>0188-33-3472</v>
          </cell>
        </row>
        <row r="134">
          <cell r="A134">
            <v>129</v>
          </cell>
          <cell r="B134" t="str">
            <v>（株）モリタ仲小路店</v>
          </cell>
          <cell r="C134">
            <v>0</v>
          </cell>
          <cell r="D134" t="str">
            <v>010-0001</v>
          </cell>
          <cell r="E134" t="str">
            <v>秋田市中通2-1-22</v>
          </cell>
          <cell r="F134" t="str">
            <v>0188-35-0717</v>
          </cell>
        </row>
        <row r="135">
          <cell r="A135">
            <v>130</v>
          </cell>
          <cell r="B135" t="str">
            <v>（株）モリタ鶴岡店</v>
          </cell>
          <cell r="C135">
            <v>0</v>
          </cell>
          <cell r="D135" t="str">
            <v>997-0031</v>
          </cell>
          <cell r="E135" t="str">
            <v>山形県鶴岡市錦町2-21庄交ﾓｰﾙ1F</v>
          </cell>
          <cell r="F135" t="str">
            <v>0235-24-5332</v>
          </cell>
        </row>
        <row r="136">
          <cell r="A136">
            <v>131</v>
          </cell>
          <cell r="B136" t="str">
            <v>（株）モリタｱﾙｽ店</v>
          </cell>
          <cell r="C136" t="str">
            <v>(新日本流通と同じ)</v>
          </cell>
          <cell r="D136" t="str">
            <v>010-0001</v>
          </cell>
          <cell r="E136" t="str">
            <v>秋田市中通7-2-1ｱﾙｽ1F1165</v>
          </cell>
          <cell r="F136" t="str">
            <v>0188-36-0725</v>
          </cell>
        </row>
        <row r="137">
          <cell r="A137">
            <v>132</v>
          </cell>
          <cell r="B137" t="str">
            <v>（株）モリタｲｰｽﾄﾌﾟﾗｻﾞ店</v>
          </cell>
          <cell r="C137">
            <v>0</v>
          </cell>
          <cell r="D137" t="str">
            <v>381-0014</v>
          </cell>
          <cell r="E137" t="str">
            <v>長野市北尾張部117ﾛﾝ都ｲｰｽﾄﾌﾟﾗｻﾞ1F</v>
          </cell>
          <cell r="F137" t="str">
            <v>026-259-6671</v>
          </cell>
        </row>
        <row r="138">
          <cell r="A138">
            <v>133</v>
          </cell>
          <cell r="B138" t="str">
            <v>（株）モリタ新潟ﾗﾌｫｰﾚ店</v>
          </cell>
          <cell r="C138">
            <v>0</v>
          </cell>
          <cell r="D138" t="str">
            <v>951-8061</v>
          </cell>
          <cell r="E138" t="str">
            <v>新潟市西堀通り６番町866NEXT21</v>
          </cell>
          <cell r="F138" t="str">
            <v>025-226-5025</v>
          </cell>
        </row>
        <row r="139">
          <cell r="A139">
            <v>134</v>
          </cell>
          <cell r="B139" t="str">
            <v xml:space="preserve">ﾌﾞﾙｰﾐﾝｸﾞ中西(株) </v>
          </cell>
          <cell r="C139" t="str">
            <v>今市様</v>
          </cell>
          <cell r="D139" t="str">
            <v>103-0013</v>
          </cell>
          <cell r="E139" t="str">
            <v xml:space="preserve">                      ﾗﾌｫｰﾚ原宿新潟店2F</v>
          </cell>
          <cell r="F139" t="str">
            <v>3455-5281</v>
          </cell>
        </row>
        <row r="140">
          <cell r="A140">
            <v>135</v>
          </cell>
          <cell r="B140" t="str">
            <v>（株）モリタ八戸本店</v>
          </cell>
          <cell r="C140">
            <v>0</v>
          </cell>
          <cell r="D140" t="str">
            <v>031-0032</v>
          </cell>
          <cell r="E140" t="str">
            <v>青森県八戸市三日町14-1</v>
          </cell>
          <cell r="F140" t="str">
            <v>0178-22-0899</v>
          </cell>
        </row>
        <row r="141">
          <cell r="A141">
            <v>136</v>
          </cell>
          <cell r="B141" t="str">
            <v>（株）ﾌﾟﾗｽﾋﾞｰ</v>
          </cell>
          <cell r="C141">
            <v>0</v>
          </cell>
          <cell r="D141" t="str">
            <v>540-0005</v>
          </cell>
          <cell r="E141" t="str">
            <v xml:space="preserve">                                         （経理）</v>
          </cell>
          <cell r="F141" t="str">
            <v>0178-24-4534</v>
          </cell>
        </row>
        <row r="142">
          <cell r="A142">
            <v>137</v>
          </cell>
          <cell r="B142" t="str">
            <v>（株）モリタ八戸店</v>
          </cell>
          <cell r="C142">
            <v>0</v>
          </cell>
          <cell r="D142" t="str">
            <v>039-1162</v>
          </cell>
          <cell r="E142" t="str">
            <v>八戸市河原木蓮沼1-38</v>
          </cell>
          <cell r="F142" t="str">
            <v>0178-29-2810</v>
          </cell>
        </row>
        <row r="143">
          <cell r="A143">
            <v>138</v>
          </cell>
          <cell r="B143" t="str">
            <v>ﾌﾞﾃｨｯｸﾁｬｵ</v>
          </cell>
          <cell r="C143">
            <v>0</v>
          </cell>
          <cell r="D143">
            <v>0</v>
          </cell>
          <cell r="E143" t="str">
            <v xml:space="preserve">                                         (Shop)</v>
          </cell>
          <cell r="F143" t="str">
            <v>0178-22-0898</v>
          </cell>
        </row>
        <row r="144">
          <cell r="A144">
            <v>139</v>
          </cell>
          <cell r="B144" t="str">
            <v>（株）モリタﾌｧｰｽﾄｽﾃｰｼﾞ</v>
          </cell>
          <cell r="C144">
            <v>0</v>
          </cell>
          <cell r="D144" t="str">
            <v>031-0042</v>
          </cell>
          <cell r="E144" t="str">
            <v>八戸市十三日町1ｳﾞｨｱﾉｳﾞｧ北ｳｲﾝｸﾞ1F</v>
          </cell>
          <cell r="F144" t="str">
            <v>0178-24-7603</v>
          </cell>
        </row>
        <row r="145">
          <cell r="A145">
            <v>140</v>
          </cell>
          <cell r="B145" t="str">
            <v>（株）モリタ秋田ﾊﾟﾝﾄﾞﾗ店</v>
          </cell>
          <cell r="C145">
            <v>0</v>
          </cell>
          <cell r="D145" t="str">
            <v>010-0001</v>
          </cell>
          <cell r="E145" t="str">
            <v>秋田市中通7-2-1ｱﾙｽ2F</v>
          </cell>
          <cell r="F145" t="str">
            <v>0188-36-0801</v>
          </cell>
        </row>
        <row r="146">
          <cell r="A146">
            <v>141</v>
          </cell>
          <cell r="B146" t="str">
            <v>（株）ﾓﾝﾄﾞ</v>
          </cell>
          <cell r="C146">
            <v>0</v>
          </cell>
          <cell r="D146" t="str">
            <v>103-0002</v>
          </cell>
          <cell r="E146" t="str">
            <v>東京都中央区日本橋馬喰町１－３－４ﾄｶﾞｻｷﾋﾞﾙ２Ｆ</v>
          </cell>
          <cell r="F146" t="str">
            <v>03-3669-4140</v>
          </cell>
        </row>
        <row r="147">
          <cell r="A147">
            <v>142</v>
          </cell>
          <cell r="B147" t="str">
            <v>ﾓｰﾘｴ（株）</v>
          </cell>
          <cell r="C147" t="str">
            <v>営業所</v>
          </cell>
          <cell r="D147" t="str">
            <v>104-0042</v>
          </cell>
          <cell r="E147" t="str">
            <v>中央区入船1-7-8</v>
          </cell>
          <cell r="F147" t="str">
            <v>3552-5232</v>
          </cell>
        </row>
        <row r="148">
          <cell r="A148">
            <v>143</v>
          </cell>
          <cell r="B148" t="str">
            <v>元町商事</v>
          </cell>
          <cell r="C148" t="str">
            <v>SHOP村松様</v>
          </cell>
          <cell r="D148" t="str">
            <v>231-0861</v>
          </cell>
          <cell r="E148" t="str">
            <v>横浜市中区元町5-208</v>
          </cell>
          <cell r="F148" t="str">
            <v>045-651-1818</v>
          </cell>
        </row>
        <row r="149">
          <cell r="A149">
            <v>144</v>
          </cell>
          <cell r="B149" t="str">
            <v>森岡 秀則</v>
          </cell>
          <cell r="C149" t="str">
            <v>丸秀食品</v>
          </cell>
          <cell r="D149" t="str">
            <v>580-0021</v>
          </cell>
          <cell r="E149" t="str">
            <v>大阪府松原市高見の里4-3-19</v>
          </cell>
          <cell r="F149" t="str">
            <v>0723-32-9592</v>
          </cell>
        </row>
        <row r="150">
          <cell r="A150">
            <v>145</v>
          </cell>
          <cell r="B150" t="str">
            <v>フォルツｱ</v>
          </cell>
          <cell r="C150">
            <v>0</v>
          </cell>
          <cell r="D150" t="str">
            <v>１６０－００２２</v>
          </cell>
          <cell r="E150" t="str">
            <v xml:space="preserve">                                         （自宅)</v>
          </cell>
          <cell r="F150" t="str">
            <v>0723-35-1022</v>
          </cell>
        </row>
        <row r="151">
          <cell r="A151">
            <v>146</v>
          </cell>
          <cell r="B151" t="str">
            <v>守屋商店</v>
          </cell>
          <cell r="C151">
            <v>0</v>
          </cell>
          <cell r="D151" t="str">
            <v>460-0002</v>
          </cell>
          <cell r="E151" t="str">
            <v>名古屋市中区丸の内2-3-25</v>
          </cell>
          <cell r="F151" t="str">
            <v>052-231-3001</v>
          </cell>
        </row>
        <row r="152">
          <cell r="A152">
            <v>147</v>
          </cell>
          <cell r="B152" t="str">
            <v>ﾓﾝﾌﾟﾃｨ K</v>
          </cell>
          <cell r="C152">
            <v>0</v>
          </cell>
          <cell r="D152" t="str">
            <v>113-0033</v>
          </cell>
          <cell r="E152" t="str">
            <v>文京区本郷3-2-5丸和ﾋﾞﾙ501</v>
          </cell>
          <cell r="F152" t="str">
            <v>3818-3708</v>
          </cell>
        </row>
        <row r="153">
          <cell r="A153">
            <v>148</v>
          </cell>
          <cell r="B153" t="str">
            <v>（株）ﾓﾘﾀ酒田中町店</v>
          </cell>
          <cell r="C153">
            <v>0</v>
          </cell>
          <cell r="D153" t="str">
            <v>998-0044</v>
          </cell>
          <cell r="E153" t="str">
            <v>山形県酒田市中町2-4-11</v>
          </cell>
          <cell r="F153" t="str">
            <v>0234-26-6082</v>
          </cell>
        </row>
        <row r="154">
          <cell r="A154">
            <v>149</v>
          </cell>
          <cell r="B154" t="str">
            <v>（株）ﾚ-ﾌﾞﾙﾓﾘﾀ佐久平店</v>
          </cell>
          <cell r="C154">
            <v>0</v>
          </cell>
          <cell r="D154" t="str">
            <v>385-0022</v>
          </cell>
          <cell r="E154" t="str">
            <v>長野県佐久市岩村田宇水引1420-2</v>
          </cell>
          <cell r="F154" t="str">
            <v>3983-9540</v>
          </cell>
        </row>
        <row r="155">
          <cell r="A155">
            <v>150</v>
          </cell>
          <cell r="B155" t="str">
            <v>(株)ｾﾞﾝﾓ-ﾙ 下北沢店</v>
          </cell>
          <cell r="C155">
            <v>0</v>
          </cell>
          <cell r="D155" t="str">
            <v>155-0031</v>
          </cell>
          <cell r="E155" t="str">
            <v xml:space="preserve">                       佐久平ｼｮｯﾋﾟﾝｸﾞｾﾝﾀ-1F</v>
          </cell>
          <cell r="F155" t="str">
            <v>0267-66-3121</v>
          </cell>
        </row>
        <row r="156">
          <cell r="A156">
            <v>151</v>
          </cell>
          <cell r="B156" t="str">
            <v>創価舎</v>
          </cell>
          <cell r="C156">
            <v>0</v>
          </cell>
          <cell r="D156" t="str">
            <v>165-0034</v>
          </cell>
          <cell r="E156" t="str">
            <v>中野区大和町4-10-18ｶ-ｻけい303号</v>
          </cell>
          <cell r="F156" t="str">
            <v>3310-8084</v>
          </cell>
        </row>
        <row r="157">
          <cell r="A157">
            <v>152</v>
          </cell>
          <cell r="B157" t="str">
            <v>(株)ﾓﾘｶﾞｷｲﾝﾀｰﾅｼｮﾅﾙ</v>
          </cell>
          <cell r="C157">
            <v>0</v>
          </cell>
          <cell r="D157" t="str">
            <v>542-0074</v>
          </cell>
          <cell r="E157" t="str">
            <v>大阪市中央区千日前1-8-16</v>
          </cell>
          <cell r="F157" t="str">
            <v>06-6211-6766</v>
          </cell>
        </row>
        <row r="158">
          <cell r="A158">
            <v>153</v>
          </cell>
          <cell r="B158" t="str">
            <v>(株)ﾓﾝﾄﾞ</v>
          </cell>
          <cell r="C158">
            <v>0</v>
          </cell>
          <cell r="D158" t="str">
            <v>103-0002</v>
          </cell>
          <cell r="E158" t="str">
            <v>中央区日本橋馬喰町1-3-4</v>
          </cell>
          <cell r="F158" t="str">
            <v>3669-4140</v>
          </cell>
        </row>
        <row r="159">
          <cell r="A159">
            <v>154</v>
          </cell>
          <cell r="B159" t="str">
            <v>(株)モリタ  土崎ジャスコ店</v>
          </cell>
          <cell r="C159">
            <v>0</v>
          </cell>
          <cell r="D159" t="str">
            <v>011-0943</v>
          </cell>
          <cell r="E159" t="str">
            <v>秋田市土崎港南2-3-41土崎ｼﾞｬｽｺ店2F</v>
          </cell>
          <cell r="F159" t="str">
            <v>3836-1038</v>
          </cell>
        </row>
        <row r="160">
          <cell r="A160">
            <v>155</v>
          </cell>
          <cell r="B160" t="str">
            <v>ﾓｰﾘｽ&amp;ｸﾗﾌﾄ</v>
          </cell>
          <cell r="C160">
            <v>0</v>
          </cell>
          <cell r="D160" t="str">
            <v>530-0003</v>
          </cell>
          <cell r="E160" t="str">
            <v>大阪市北区堂島2-2-28泉谷堂島ﾋﾞﾙ1F</v>
          </cell>
          <cell r="F160" t="str">
            <v>06-6344-4791</v>
          </cell>
        </row>
        <row r="161">
          <cell r="A161">
            <v>156</v>
          </cell>
          <cell r="B161" t="str">
            <v>ﾓｰﾘｽ&amp;ｸﾗﾌﾄ</v>
          </cell>
          <cell r="C161">
            <v>0</v>
          </cell>
          <cell r="D161" t="str">
            <v>663-8163</v>
          </cell>
          <cell r="E161" t="str">
            <v>西宮市甲子園三保町6-3三保ﾋﾞﾙ</v>
          </cell>
          <cell r="F161" t="str">
            <v>0798-40-5558</v>
          </cell>
        </row>
        <row r="162">
          <cell r="A162">
            <v>157</v>
          </cell>
          <cell r="B162" t="str">
            <v>成美堂印刷</v>
          </cell>
          <cell r="C162" t="str">
            <v>専務田原様</v>
          </cell>
          <cell r="D162">
            <v>0</v>
          </cell>
          <cell r="E162" t="str">
            <v xml:space="preserve">    ﾅｶﾞｼﾏﾔPARABO神宮前4F      </v>
          </cell>
          <cell r="F162" t="str">
            <v>5806-1570</v>
          </cell>
        </row>
        <row r="163">
          <cell r="A163">
            <v>158</v>
          </cell>
          <cell r="B163" t="str">
            <v>ﾍﾞﾙ</v>
          </cell>
          <cell r="C163">
            <v>0</v>
          </cell>
          <cell r="D163" t="str">
            <v>113-0034</v>
          </cell>
          <cell r="E163" t="str">
            <v>文京区湯島3-43-11阿部ﾋﾞﾙ1F</v>
          </cell>
          <cell r="F163" t="str">
            <v>078-241-5511</v>
          </cell>
        </row>
        <row r="164">
          <cell r="A164">
            <v>159</v>
          </cell>
          <cell r="B164" t="str">
            <v>ﾍﾞﾙﾌﾗﾝｽ</v>
          </cell>
          <cell r="C164" t="str">
            <v>和田茂夫</v>
          </cell>
          <cell r="D164" t="str">
            <v>376-0023</v>
          </cell>
          <cell r="E164" t="str">
            <v>群馬県桐生市錦町2-4-2</v>
          </cell>
          <cell r="F164" t="str">
            <v>011-896-8383</v>
          </cell>
        </row>
        <row r="165">
          <cell r="A165">
            <v>160</v>
          </cell>
          <cell r="B165" t="str">
            <v>(有)MOUｲﾝﾀ-ﾅｼｮﾅﾙ</v>
          </cell>
          <cell r="C165">
            <v>0</v>
          </cell>
          <cell r="D165" t="str">
            <v>110-0014</v>
          </cell>
          <cell r="E165" t="str">
            <v>台東区北上野1-11-9GSﾊｲﾑ701</v>
          </cell>
          <cell r="F165" t="str">
            <v>3842-7821</v>
          </cell>
        </row>
        <row r="166">
          <cell r="A166">
            <v>161</v>
          </cell>
          <cell r="B166" t="str">
            <v>(有)ｴｲﾌﾞﾙ</v>
          </cell>
          <cell r="C166">
            <v>0</v>
          </cell>
          <cell r="D166" t="str">
            <v>381-2221</v>
          </cell>
          <cell r="E166" t="str">
            <v>長野市川中島御厨1838-1</v>
          </cell>
          <cell r="F166" t="str">
            <v>0157-36-0303</v>
          </cell>
        </row>
        <row r="167">
          <cell r="A167">
            <v>162</v>
          </cell>
          <cell r="B167" t="str">
            <v>(有)ｴｸﾞｾﾞ</v>
          </cell>
          <cell r="C167">
            <v>0</v>
          </cell>
          <cell r="D167" t="str">
            <v>154-0011</v>
          </cell>
          <cell r="E167" t="str">
            <v>世田谷区上馬4-4-2ｻﾆ-ﾋﾞﾙ4F</v>
          </cell>
          <cell r="F167" t="str">
            <v>0138-49-1211</v>
          </cell>
        </row>
      </sheetData>
      <sheetData sheetId="9" refreshError="1">
        <row r="4">
          <cell r="A4">
            <v>1</v>
          </cell>
        </row>
        <row r="5">
          <cell r="A5">
            <v>1</v>
          </cell>
          <cell r="B5" t="str">
            <v>YASUDA通商</v>
          </cell>
          <cell r="C5">
            <v>0</v>
          </cell>
          <cell r="D5" t="str">
            <v>542-0081</v>
          </cell>
          <cell r="E5" t="str">
            <v>大阪市中央区南船場2-10-28下村ﾋﾞﾙ303号</v>
          </cell>
          <cell r="F5" t="str">
            <v>06-241-0047</v>
          </cell>
        </row>
        <row r="6">
          <cell r="A6">
            <v>2</v>
          </cell>
          <cell r="B6" t="str">
            <v>ﾔﾏｷﾞｼ商店</v>
          </cell>
          <cell r="C6">
            <v>0</v>
          </cell>
          <cell r="D6" t="str">
            <v>123-0873</v>
          </cell>
          <cell r="E6" t="str">
            <v>足立区扇3-16-10</v>
          </cell>
          <cell r="F6" t="str">
            <v>3854-4532</v>
          </cell>
        </row>
        <row r="7">
          <cell r="A7">
            <v>3</v>
          </cell>
          <cell r="B7" t="str">
            <v>山本洋品雑貨（株）営業</v>
          </cell>
          <cell r="C7">
            <v>0</v>
          </cell>
          <cell r="D7" t="str">
            <v>460-0003</v>
          </cell>
          <cell r="E7" t="str">
            <v>名古屋市中区錦2-10-30</v>
          </cell>
          <cell r="F7" t="str">
            <v>052-204-2788</v>
          </cell>
        </row>
        <row r="8">
          <cell r="A8">
            <v>4</v>
          </cell>
          <cell r="B8" t="str">
            <v>山本洋品雑貨（株）東京店</v>
          </cell>
          <cell r="C8">
            <v>0</v>
          </cell>
          <cell r="D8" t="str">
            <v>111-0052</v>
          </cell>
          <cell r="E8" t="str">
            <v>台東区柳橋2丁目21番3号</v>
          </cell>
          <cell r="F8" t="str">
            <v>3866-1791</v>
          </cell>
        </row>
        <row r="9">
          <cell r="A9">
            <v>5</v>
          </cell>
          <cell r="B9" t="str">
            <v>ﾔﾏﾖ洋服（株）</v>
          </cell>
          <cell r="C9" t="str">
            <v>ｲﾝﾎﾟｰﾄ事業家</v>
          </cell>
          <cell r="D9" t="str">
            <v>467-0027</v>
          </cell>
          <cell r="E9" t="str">
            <v>名古屋市瑞穂区田辺通り2-27</v>
          </cell>
          <cell r="F9" t="str">
            <v>052-832-2772</v>
          </cell>
        </row>
        <row r="10">
          <cell r="A10">
            <v>6</v>
          </cell>
          <cell r="B10" t="str">
            <v>山本洋品雑貨（株）本社</v>
          </cell>
          <cell r="C10" t="str">
            <v>森様</v>
          </cell>
          <cell r="D10" t="str">
            <v>460-0003</v>
          </cell>
          <cell r="E10" t="str">
            <v>名古屋市中区錦2-10-30</v>
          </cell>
          <cell r="F10" t="str">
            <v>052-204-1113</v>
          </cell>
        </row>
        <row r="11">
          <cell r="A11">
            <v>7</v>
          </cell>
          <cell r="B11" t="str">
            <v>（有）ﾜﾗﾋﾞ洋服店</v>
          </cell>
          <cell r="C11">
            <v>0</v>
          </cell>
          <cell r="D11" t="str">
            <v>143-0016</v>
          </cell>
          <cell r="E11" t="str">
            <v>大田区大森北3-4-13</v>
          </cell>
          <cell r="F11" t="str">
            <v>3761-8315</v>
          </cell>
        </row>
        <row r="12">
          <cell r="A12">
            <v>8</v>
          </cell>
          <cell r="B12" t="str">
            <v>ﾜｰｸｽﾀｼﾞｵ</v>
          </cell>
          <cell r="C12">
            <v>0</v>
          </cell>
          <cell r="D12" t="str">
            <v>214-0014</v>
          </cell>
          <cell r="E12" t="str">
            <v>神奈川県川崎市多摩区登戸2102-1</v>
          </cell>
          <cell r="F12" t="str">
            <v>044-922-9493</v>
          </cell>
        </row>
        <row r="13">
          <cell r="A13">
            <v>9</v>
          </cell>
          <cell r="B13" t="str">
            <v>永井 弘美</v>
          </cell>
          <cell r="C13" t="str">
            <v>今井様</v>
          </cell>
          <cell r="D13" t="str">
            <v>320-0053</v>
          </cell>
          <cell r="E13" t="str">
            <v xml:space="preserve">      第2井上ﾋﾞﾙ501</v>
          </cell>
          <cell r="F13" t="str">
            <v>3851-5101</v>
          </cell>
        </row>
        <row r="14">
          <cell r="A14">
            <v>10</v>
          </cell>
          <cell r="B14" t="str">
            <v>ﾜｰﾙﾄﾞ･ﾐｭ</v>
          </cell>
          <cell r="C14">
            <v>0</v>
          </cell>
          <cell r="D14" t="str">
            <v>649-6233</v>
          </cell>
          <cell r="E14" t="str">
            <v>和歌山県那賀郡岩出町備前73-5</v>
          </cell>
          <cell r="F14" t="str">
            <v>0736-61-1900</v>
          </cell>
        </row>
        <row r="15">
          <cell r="A15">
            <v>11</v>
          </cell>
          <cell r="B15" t="str">
            <v>和田 茂夫(ﾍﾞﾙﾌﾗﾝｽ)</v>
          </cell>
          <cell r="C15">
            <v>0</v>
          </cell>
          <cell r="D15" t="str">
            <v>110-0015</v>
          </cell>
          <cell r="E15" t="str">
            <v>へ のﾍﾟｰｼﾞに書いてあります｡</v>
          </cell>
          <cell r="F15" t="str">
            <v>3831-8135</v>
          </cell>
        </row>
        <row r="16">
          <cell r="A16">
            <v>12</v>
          </cell>
          <cell r="B16" t="str">
            <v>渡部</v>
          </cell>
          <cell r="C16">
            <v>0</v>
          </cell>
          <cell r="D16" t="str">
            <v>103-0002</v>
          </cell>
          <cell r="E16" t="str">
            <v>中央区日本橋馬喰町2-1-3</v>
          </cell>
          <cell r="F16" t="str">
            <v>3226-4407</v>
          </cell>
        </row>
        <row r="17">
          <cell r="A17">
            <v>13</v>
          </cell>
          <cell r="B17" t="str">
            <v>ワールドスタイル</v>
          </cell>
          <cell r="C17">
            <v>0</v>
          </cell>
          <cell r="D17" t="str">
            <v>150-0043</v>
          </cell>
          <cell r="E17" t="str">
            <v>渋谷区道玄坂2-7-2東方ビル1F</v>
          </cell>
          <cell r="F17" t="str">
            <v>03-3496-9960</v>
          </cell>
        </row>
        <row r="18">
          <cell r="A18">
            <v>14</v>
          </cell>
          <cell r="B18" t="str">
            <v>長門屋</v>
          </cell>
          <cell r="C18">
            <v>0</v>
          </cell>
          <cell r="D18" t="str">
            <v>110-0005</v>
          </cell>
          <cell r="E18" t="str">
            <v>台東区上野6-4-12</v>
          </cell>
          <cell r="F18" t="str">
            <v>3667-6321～6(1F)～(6F)</v>
          </cell>
        </row>
        <row r="19">
          <cell r="A19">
            <v>15</v>
          </cell>
          <cell r="B19" t="str">
            <v>長門商事(株)</v>
          </cell>
          <cell r="C19">
            <v>0</v>
          </cell>
          <cell r="D19" t="str">
            <v>112-0012</v>
          </cell>
          <cell r="E19" t="str">
            <v>文京区大塚3-9-2ﾃﾗﾓﾄﾋﾞﾙ内</v>
          </cell>
          <cell r="F19" t="str">
            <v>3835-7054</v>
          </cell>
        </row>
        <row r="20">
          <cell r="A20">
            <v>16</v>
          </cell>
          <cell r="B20" t="str">
            <v>(株)多慶屋  経理部</v>
          </cell>
          <cell r="C20">
            <v>0</v>
          </cell>
          <cell r="D20">
            <v>0</v>
          </cell>
          <cell r="E20" t="str">
            <v xml:space="preserve">             戸祭ﾄｱﾋﾟｱ305</v>
          </cell>
          <cell r="F20" t="str">
            <v>3585-7308</v>
          </cell>
        </row>
        <row r="21">
          <cell r="A21">
            <v>17</v>
          </cell>
          <cell r="B21" t="str">
            <v>ﾅｶｶﾞﾜ  ｸﾛ-ｼﾞﾝｸﾞ</v>
          </cell>
          <cell r="C21" t="str">
            <v>店長 高橋様</v>
          </cell>
          <cell r="D21" t="str">
            <v>530-0012</v>
          </cell>
          <cell r="E21" t="str">
            <v>大阪市北区芝田1-1-3 阪急三番街</v>
          </cell>
          <cell r="F21" t="str">
            <v>3585-7400</v>
          </cell>
        </row>
        <row r="22">
          <cell r="A22">
            <v>18</v>
          </cell>
          <cell r="B22" t="str">
            <v>(株)多慶屋  本社(商談室)</v>
          </cell>
          <cell r="C22" t="str">
            <v xml:space="preserve"> (本社)                                         社長 中村貴信様    </v>
          </cell>
          <cell r="D22" t="str">
            <v>110-0016</v>
          </cell>
          <cell r="E22" t="str">
            <v>台東区台東4-11-4住友銀行上野ﾋﾞﾙ5F</v>
          </cell>
          <cell r="F22" t="str">
            <v>3835-7312</v>
          </cell>
        </row>
        <row r="23">
          <cell r="A23">
            <v>19</v>
          </cell>
          <cell r="B23" t="str">
            <v>(株)多慶屋  本店4F</v>
          </cell>
          <cell r="C23" t="str">
            <v>荒井様</v>
          </cell>
          <cell r="D23" t="str">
            <v>110-0016</v>
          </cell>
          <cell r="E23" t="str">
            <v>台東区台東4-33-2</v>
          </cell>
          <cell r="F23" t="str">
            <v>3835-7136</v>
          </cell>
        </row>
        <row r="24">
          <cell r="A24">
            <v>20</v>
          </cell>
          <cell r="B24" t="str">
            <v>customer</v>
          </cell>
          <cell r="C24" t="str">
            <v>木村様</v>
          </cell>
          <cell r="D24" t="str">
            <v>postal code</v>
          </cell>
          <cell r="E24" t="str">
            <v>address</v>
          </cell>
          <cell r="F24" t="str">
            <v xml:space="preserve">telephone number </v>
          </cell>
        </row>
        <row r="25">
          <cell r="A25">
            <v>21</v>
          </cell>
          <cell r="B25" t="str">
            <v>（株）悠新</v>
          </cell>
          <cell r="C25">
            <v>0</v>
          </cell>
          <cell r="D25" t="str">
            <v>101-0021</v>
          </cell>
          <cell r="E25" t="str">
            <v>千代田区外神田5-2-2浜田ﾋﾞﾙ2F</v>
          </cell>
          <cell r="F25" t="str">
            <v>3839-5081</v>
          </cell>
        </row>
        <row r="26">
          <cell r="A26">
            <v>22</v>
          </cell>
          <cell r="B26" t="str">
            <v>（有）ﾕﾅｲﾃｯﾄﾞｴｱﾒｰﾙ</v>
          </cell>
          <cell r="C26">
            <v>0</v>
          </cell>
          <cell r="D26" t="str">
            <v>175-0093</v>
          </cell>
          <cell r="E26" t="str">
            <v>板橋区赤塚新町3-29-2</v>
          </cell>
          <cell r="F26" t="str">
            <v>5383-3419</v>
          </cell>
        </row>
        <row r="27">
          <cell r="A27">
            <v>23</v>
          </cell>
          <cell r="B27" t="str">
            <v>（有）ﾕﾆｵﾝ自動車本社</v>
          </cell>
          <cell r="C27">
            <v>0</v>
          </cell>
          <cell r="D27" t="str">
            <v>641-0007</v>
          </cell>
          <cell r="E27" t="str">
            <v>和歌山市小雑賀3丁目5-18</v>
          </cell>
          <cell r="F27" t="str">
            <v>0734-32-1913</v>
          </cell>
        </row>
        <row r="28">
          <cell r="A28">
            <v>24</v>
          </cell>
          <cell r="B28" t="str">
            <v>（有）ﾕﾆｵﾝ自動車</v>
          </cell>
          <cell r="C28" t="str">
            <v>W.O.R.L.D Miyu</v>
          </cell>
          <cell r="D28" t="str">
            <v>230-0007</v>
          </cell>
          <cell r="E28" t="str">
            <v xml:space="preserve">    (わ)のﾍﾟｰｼﾞに書いてあります</v>
          </cell>
          <cell r="F28" t="str">
            <v>045-664-6559</v>
          </cell>
        </row>
        <row r="29">
          <cell r="A29">
            <v>25</v>
          </cell>
          <cell r="B29" t="str">
            <v>UAC</v>
          </cell>
          <cell r="C29" t="str">
            <v>担当黄倉</v>
          </cell>
          <cell r="D29">
            <v>0</v>
          </cell>
          <cell r="E29">
            <v>0</v>
          </cell>
          <cell r="F29" t="str">
            <v>0473-27-0700</v>
          </cell>
        </row>
        <row r="30">
          <cell r="A30">
            <v>26</v>
          </cell>
          <cell r="B30" t="str">
            <v>有線</v>
          </cell>
          <cell r="C30" t="str">
            <v>担当 福田</v>
          </cell>
          <cell r="D30" t="str">
            <v>postal code</v>
          </cell>
          <cell r="E30" t="str">
            <v>address</v>
          </cell>
          <cell r="F30" t="str">
            <v>3834-5937</v>
          </cell>
        </row>
        <row r="31">
          <cell r="A31">
            <v>27</v>
          </cell>
          <cell r="B31" t="str">
            <v>郵便局</v>
          </cell>
          <cell r="C31" t="str">
            <v>両国</v>
          </cell>
          <cell r="D31" t="str">
            <v>399-0031</v>
          </cell>
          <cell r="E31" t="str">
            <v>松本市芳川小屋1006</v>
          </cell>
          <cell r="F31" t="str">
            <v>3865-3513</v>
          </cell>
        </row>
        <row r="32">
          <cell r="A32">
            <v>28</v>
          </cell>
          <cell r="B32" t="str">
            <v>ﾕﾆｰ （株）</v>
          </cell>
          <cell r="C32" t="str">
            <v>本社</v>
          </cell>
          <cell r="D32" t="str">
            <v>492-8275</v>
          </cell>
          <cell r="E32" t="str">
            <v>愛知県稲沢市天池五反田町1</v>
          </cell>
          <cell r="F32" t="str">
            <v>0587-24-8130</v>
          </cell>
        </row>
        <row r="33">
          <cell r="A33">
            <v>29</v>
          </cell>
          <cell r="B33" t="str">
            <v>ﾕﾆｰ （株）高蔵寺店</v>
          </cell>
          <cell r="C33">
            <v>0</v>
          </cell>
          <cell r="D33" t="str">
            <v>487-0011</v>
          </cell>
          <cell r="E33" t="str">
            <v>愛知県春日井市中央台2-5</v>
          </cell>
          <cell r="F33" t="str">
            <v>3832-3577</v>
          </cell>
        </row>
        <row r="34">
          <cell r="A34">
            <v>30</v>
          </cell>
          <cell r="B34" t="str">
            <v>ﾕﾆｰ （株）静岡本部</v>
          </cell>
          <cell r="C34" t="str">
            <v>請求書</v>
          </cell>
          <cell r="D34" t="str">
            <v>420-0858</v>
          </cell>
          <cell r="E34" t="str">
            <v>静岡市伝馬町6番の1生活倉庫静岡店内</v>
          </cell>
          <cell r="F34" t="str">
            <v>054-251-1371</v>
          </cell>
        </row>
        <row r="35">
          <cell r="A35">
            <v>31</v>
          </cell>
          <cell r="B35" t="str">
            <v>ﾕﾆﾃﾞﾝ21（株）本社</v>
          </cell>
          <cell r="C35" t="str">
            <v>代表 黒谷 紀義</v>
          </cell>
          <cell r="D35" t="str">
            <v>136-0071</v>
          </cell>
          <cell r="E35" t="str">
            <v>江東区亀戸5-5-11 仲川ﾋﾞﾙ</v>
          </cell>
          <cell r="F35" t="str">
            <v>3574-7367（店）</v>
          </cell>
        </row>
        <row r="36">
          <cell r="A36">
            <v>32</v>
          </cell>
          <cell r="B36" t="str">
            <v>(株)ﾆﾐｳｽｼﾞｬﾊﾟﾝ</v>
          </cell>
          <cell r="C36">
            <v>0</v>
          </cell>
          <cell r="D36" t="str">
            <v>541-0051</v>
          </cell>
          <cell r="E36" t="str">
            <v>大阪市中央区備後町3-1-6</v>
          </cell>
          <cell r="F36" t="str">
            <v>3554-0331（本社)</v>
          </cell>
        </row>
        <row r="37">
          <cell r="A37">
            <v>33</v>
          </cell>
          <cell r="B37" t="str">
            <v>ﾕﾆﾊﾞｰｻﾙ</v>
          </cell>
          <cell r="C37" t="str">
            <v>F&amp;F   3834-1644</v>
          </cell>
          <cell r="D37" t="str">
            <v>153-0062</v>
          </cell>
          <cell r="E37" t="str">
            <v xml:space="preserve">     船場ｱﾙﾌｧﾋﾞﾙ3F</v>
          </cell>
          <cell r="F37" t="str">
            <v>3834-5147</v>
          </cell>
        </row>
        <row r="38">
          <cell r="A38">
            <v>34</v>
          </cell>
          <cell r="B38" t="str">
            <v>ﾕﾆﾃｨ</v>
          </cell>
          <cell r="C38">
            <v>0</v>
          </cell>
          <cell r="D38" t="str">
            <v>130-0003</v>
          </cell>
          <cell r="E38" t="str">
            <v>墨田区横川5-10-14</v>
          </cell>
          <cell r="F38" t="str">
            <v>3626-7561</v>
          </cell>
        </row>
        <row r="39">
          <cell r="A39">
            <v>35</v>
          </cell>
          <cell r="B39" t="str">
            <v>ﾕﾆｰ 掛川店</v>
          </cell>
          <cell r="C39">
            <v>0</v>
          </cell>
          <cell r="D39" t="str">
            <v>436-0043</v>
          </cell>
          <cell r="E39" t="str">
            <v>静岡県掛川市大池2826</v>
          </cell>
          <cell r="F39" t="str">
            <v>0537-24-8911</v>
          </cell>
        </row>
        <row r="40">
          <cell r="A40">
            <v>36</v>
          </cell>
          <cell r="B40" t="str">
            <v>ユニーｋｋ  ｱﾋﾟﾀ阿久比店</v>
          </cell>
          <cell r="C40">
            <v>0</v>
          </cell>
          <cell r="D40" t="str">
            <v>470-2214</v>
          </cell>
          <cell r="E40" t="str">
            <v>愛知県知多郡阿久比町大宇煉岡字徳吉1番12</v>
          </cell>
          <cell r="F40" t="str">
            <v>3836-3189</v>
          </cell>
        </row>
        <row r="41">
          <cell r="A41">
            <v>37</v>
          </cell>
          <cell r="B41" t="str">
            <v>田中商店</v>
          </cell>
          <cell r="C41">
            <v>0</v>
          </cell>
          <cell r="D41">
            <v>0</v>
          </cell>
          <cell r="E41" t="str">
            <v xml:space="preserve">  大阪ｼﾃｨｴｱｰﾀｰﾐﾅﾙﾋﾞﾙ4F4041</v>
          </cell>
          <cell r="F41" t="str">
            <v>3831-4998</v>
          </cell>
        </row>
        <row r="42">
          <cell r="A42">
            <v>38</v>
          </cell>
          <cell r="B42" t="str">
            <v>(株)ﾆﾐｳｽｼﾞｬﾊﾟﾝ明石店</v>
          </cell>
          <cell r="C42">
            <v>0</v>
          </cell>
          <cell r="D42" t="str">
            <v>674-0067</v>
          </cell>
          <cell r="E42" t="str">
            <v>兵庫県明石市大久保町</v>
          </cell>
          <cell r="F42" t="str">
            <v>06-261-9212</v>
          </cell>
        </row>
        <row r="43">
          <cell r="A43">
            <v>39</v>
          </cell>
          <cell r="B43" t="str">
            <v>孝富銀座ﾉﾌﾞ</v>
          </cell>
          <cell r="C43">
            <v>0</v>
          </cell>
          <cell r="D43" t="str">
            <v>104-0061</v>
          </cell>
          <cell r="E43" t="str">
            <v xml:space="preserve">      ゆりの木通り2-3-5</v>
          </cell>
          <cell r="F43" t="str">
            <v>3574-2210</v>
          </cell>
        </row>
        <row r="44">
          <cell r="A44">
            <v>40</v>
          </cell>
          <cell r="B44" t="str">
            <v>(株)ﾆﾐｳｽ福島店</v>
          </cell>
          <cell r="C44">
            <v>0</v>
          </cell>
          <cell r="D44" t="str">
            <v>960-0112</v>
          </cell>
          <cell r="E44" t="str">
            <v>福島県福島市南矢野目西荒田35</v>
          </cell>
          <cell r="F44" t="str">
            <v>5600-5924</v>
          </cell>
        </row>
        <row r="45">
          <cell r="A45">
            <v>41</v>
          </cell>
          <cell r="B45" t="str">
            <v>(株)孝富 ﾎﾃﾙｻﾝｶﾝﾄ店</v>
          </cell>
          <cell r="C45" t="str">
            <v xml:space="preserve"> 高橋様</v>
          </cell>
          <cell r="D45" t="str">
            <v>３７１－００２３</v>
          </cell>
          <cell r="E45" t="str">
            <v>群馬県前橋市本町１－３－２</v>
          </cell>
          <cell r="F45" t="str">
            <v>0272-21-1750</v>
          </cell>
        </row>
        <row r="46">
          <cell r="A46">
            <v>42</v>
          </cell>
          <cell r="B46" t="str">
            <v>(株)ﾏｲｶﾙﾅｯｸ商事</v>
          </cell>
          <cell r="C46">
            <v>0</v>
          </cell>
          <cell r="D46" t="str">
            <v>541-0051</v>
          </cell>
          <cell r="E46" t="str">
            <v>大阪市中央区備後町3-1-6</v>
          </cell>
          <cell r="F46" t="str">
            <v>０２６７－４２－８７８８</v>
          </cell>
        </row>
        <row r="47">
          <cell r="A47">
            <v>43</v>
          </cell>
          <cell r="B47" t="str">
            <v>(株)孝富 アパレル本部</v>
          </cell>
          <cell r="C47">
            <v>0</v>
          </cell>
          <cell r="D47" t="str">
            <v>111-0053</v>
          </cell>
          <cell r="E47" t="str">
            <v xml:space="preserve">     船場ｱﾙﾌｧﾋﾞﾙ3F</v>
          </cell>
          <cell r="F47" t="str">
            <v>03-3862-1671</v>
          </cell>
        </row>
        <row r="48">
          <cell r="A48">
            <v>44</v>
          </cell>
          <cell r="B48" t="str">
            <v>(有)ﾆｰﾄ</v>
          </cell>
          <cell r="C48">
            <v>0</v>
          </cell>
          <cell r="D48" t="str">
            <v>432-8021</v>
          </cell>
          <cell r="E48" t="str">
            <v>浜松市佐鳴台3-52-25</v>
          </cell>
          <cell r="F48" t="str">
            <v>03-3534－8233</v>
          </cell>
        </row>
        <row r="49">
          <cell r="A49">
            <v>45</v>
          </cell>
          <cell r="B49" t="str">
            <v>ﾆﾁｲ ｻﾃｨ事業部</v>
          </cell>
          <cell r="C49" t="str">
            <v>ｻｶｸﾗ様</v>
          </cell>
          <cell r="D49" t="str">
            <v>541-0056</v>
          </cell>
          <cell r="E49" t="str">
            <v>大阪市中央区久太郎町3-1-30</v>
          </cell>
          <cell r="F49" t="str">
            <v>０３－３９０１－９０１０</v>
          </cell>
        </row>
        <row r="50">
          <cell r="A50">
            <v>46</v>
          </cell>
          <cell r="B50" t="str">
            <v>customer</v>
          </cell>
          <cell r="C50">
            <v>0</v>
          </cell>
          <cell r="D50" t="str">
            <v>postal code</v>
          </cell>
          <cell r="E50" t="str">
            <v>address</v>
          </cell>
          <cell r="F50" t="str">
            <v xml:space="preserve">telephone number </v>
          </cell>
        </row>
        <row r="51">
          <cell r="A51">
            <v>47</v>
          </cell>
          <cell r="B51" t="str">
            <v>（株）吉岡商事</v>
          </cell>
          <cell r="C51" t="str">
            <v>経理</v>
          </cell>
          <cell r="D51" t="str">
            <v>110-0005</v>
          </cell>
          <cell r="E51" t="str">
            <v>台東区上野6-11-7</v>
          </cell>
          <cell r="F51" t="str">
            <v>3839-6000～1</v>
          </cell>
        </row>
        <row r="52">
          <cell r="A52">
            <v>48</v>
          </cell>
          <cell r="B52" t="str">
            <v>（株）吉岡商事</v>
          </cell>
          <cell r="C52">
            <v>0</v>
          </cell>
          <cell r="D52">
            <v>0</v>
          </cell>
          <cell r="E52">
            <v>0</v>
          </cell>
          <cell r="F52" t="str">
            <v>阿部様3831-0881</v>
          </cell>
        </row>
        <row r="53">
          <cell r="A53">
            <v>49</v>
          </cell>
          <cell r="B53" t="str">
            <v>（株）吉岡商事</v>
          </cell>
          <cell r="C53" t="str">
            <v>37号店</v>
          </cell>
          <cell r="D53" t="str">
            <v>110-0005</v>
          </cell>
          <cell r="E53" t="str">
            <v>台東区上野6-10-7</v>
          </cell>
          <cell r="F53" t="str">
            <v>3833-5292</v>
          </cell>
        </row>
        <row r="54">
          <cell r="A54">
            <v>50</v>
          </cell>
          <cell r="B54" t="str">
            <v>（株）吉岡商事</v>
          </cell>
          <cell r="C54">
            <v>0</v>
          </cell>
          <cell r="D54" t="str">
            <v>106-0031</v>
          </cell>
          <cell r="E54" t="str">
            <v>ﾜ-ﾙﾄﾞﾀｲｼｮｯﾌﾟﾌﾟﾗｻﾞ37号店</v>
          </cell>
          <cell r="F54" t="str">
            <v>3584-1708</v>
          </cell>
        </row>
        <row r="55">
          <cell r="A55">
            <v>51</v>
          </cell>
          <cell r="B55" t="str">
            <v>（株）吉岡商事名古屋店</v>
          </cell>
          <cell r="C55">
            <v>0</v>
          </cell>
          <cell r="D55" t="str">
            <v>460-0011</v>
          </cell>
          <cell r="E55" t="str">
            <v>名古屋市中区大須3-30-86ﾗｼﾞｵｾﾝﾀｰｱﾒ横内</v>
          </cell>
          <cell r="F55" t="str">
            <v>052-263-1637</v>
          </cell>
        </row>
        <row r="56">
          <cell r="A56">
            <v>52</v>
          </cell>
          <cell r="B56" t="str">
            <v>（株）米田屋</v>
          </cell>
          <cell r="C56">
            <v>0</v>
          </cell>
          <cell r="D56" t="str">
            <v>100-0005</v>
          </cell>
          <cell r="E56" t="str">
            <v>千代田区丸の内3-3-1新東京ﾋﾞﾙ1F</v>
          </cell>
          <cell r="F56" t="str">
            <v>3201-3149(4129)</v>
          </cell>
        </row>
        <row r="57">
          <cell r="A57">
            <v>53</v>
          </cell>
          <cell r="B57">
            <v>0</v>
          </cell>
          <cell r="C57">
            <v>0</v>
          </cell>
          <cell r="D57" t="str">
            <v>111-0053</v>
          </cell>
          <cell r="E57" t="str">
            <v>台東区浅草橋3-34-4</v>
          </cell>
          <cell r="F57" t="str">
            <v>3851-2604</v>
          </cell>
        </row>
        <row r="58">
          <cell r="A58">
            <v>54</v>
          </cell>
          <cell r="B58" t="str">
            <v>日精商事(株)</v>
          </cell>
          <cell r="C58" t="str">
            <v>代表  梶山</v>
          </cell>
          <cell r="D58" t="str">
            <v>150-0001</v>
          </cell>
          <cell r="E58" t="str">
            <v>渋谷区神宮前3-10-13</v>
          </cell>
          <cell r="F58" t="str">
            <v xml:space="preserve">telephone number </v>
          </cell>
        </row>
        <row r="59">
          <cell r="A59">
            <v>55</v>
          </cell>
          <cell r="B59" t="str">
            <v>日本ﾃﾞｽｺ(株)</v>
          </cell>
          <cell r="C59">
            <v>0</v>
          </cell>
          <cell r="D59" t="str">
            <v>104-0061</v>
          </cell>
          <cell r="E59" t="str">
            <v>中央区銀座1-13-1 三晃ﾋﾞﾙ</v>
          </cell>
          <cell r="F59" t="str">
            <v>06-261-0251</v>
          </cell>
        </row>
        <row r="60">
          <cell r="A60">
            <v>56</v>
          </cell>
          <cell r="B60" t="str">
            <v>日本ﾌﾟﾘﾝｾｽ(株)</v>
          </cell>
          <cell r="C60">
            <v>0</v>
          </cell>
          <cell r="D60" t="str">
            <v>802-0077</v>
          </cell>
          <cell r="E60" t="str">
            <v>福岡県北九州市小倉北区馬借3-3-29</v>
          </cell>
          <cell r="F60" t="str">
            <v>3352-3379</v>
          </cell>
        </row>
        <row r="61">
          <cell r="A61">
            <v>57</v>
          </cell>
          <cell r="B61" t="str">
            <v>日本橋宝石</v>
          </cell>
          <cell r="C61">
            <v>0</v>
          </cell>
          <cell r="D61" t="str">
            <v>556-0004</v>
          </cell>
          <cell r="E61" t="str">
            <v>大阪市浪速区日本橋東3-3-4</v>
          </cell>
          <cell r="F61" t="str">
            <v>3229-7799</v>
          </cell>
        </row>
        <row r="62">
          <cell r="A62">
            <v>58</v>
          </cell>
          <cell r="B62" t="str">
            <v xml:space="preserve">(株)近鉄ｴｷｽﾌﾟﾚｽ </v>
          </cell>
          <cell r="C62" t="str">
            <v>神田国際支店</v>
          </cell>
          <cell r="D62" t="str">
            <v>101-0054</v>
          </cell>
          <cell r="E62" t="str">
            <v>千代田区神田錦町3-13-7名古路ﾋﾞﾙ3F</v>
          </cell>
          <cell r="F62" t="str">
            <v>046-296-8206</v>
          </cell>
        </row>
        <row r="63">
          <cell r="A63">
            <v>59</v>
          </cell>
          <cell r="B63" t="str">
            <v>(株)ﾆﾐｳｽｼﾞｬﾊﾟﾝ日比谷</v>
          </cell>
          <cell r="C63">
            <v>0</v>
          </cell>
          <cell r="D63" t="str">
            <v>100-0006</v>
          </cell>
          <cell r="E63" t="str">
            <v>千代田区有楽町1-2-2東宝日比谷ﾋﾞﾙ3F</v>
          </cell>
          <cell r="F63" t="str">
            <v>3642-7591</v>
          </cell>
        </row>
        <row r="64">
          <cell r="A64">
            <v>60</v>
          </cell>
          <cell r="B64" t="str">
            <v>(株)ﾅｻ内ﾆﾐｳｽｾﾝﾀｰ</v>
          </cell>
          <cell r="C64">
            <v>0</v>
          </cell>
          <cell r="D64">
            <v>0</v>
          </cell>
          <cell r="E64" t="str">
            <v>東大阪市玉串町東3-2-16</v>
          </cell>
          <cell r="F64" t="str">
            <v>3572-5011</v>
          </cell>
        </row>
        <row r="65">
          <cell r="A65">
            <v>61</v>
          </cell>
          <cell r="B65" t="str">
            <v>(株)ﾆﾐｳｽ海老名</v>
          </cell>
          <cell r="C65">
            <v>0</v>
          </cell>
          <cell r="D65" t="str">
            <v>243-0432</v>
          </cell>
          <cell r="E65" t="str">
            <v>神奈川県海老名市中央2-4-1</v>
          </cell>
          <cell r="F65" t="str">
            <v>045-252-0015</v>
          </cell>
        </row>
        <row r="66">
          <cell r="A66">
            <v>62</v>
          </cell>
          <cell r="B66" t="str">
            <v>(株)ﾆﾆｳｽｼﾞｬﾊﾟﾝ京都店</v>
          </cell>
          <cell r="C66">
            <v>0</v>
          </cell>
          <cell r="D66" t="str">
            <v>600－0000</v>
          </cell>
          <cell r="E66" t="str">
            <v>京都市下京区烏丸通り７条南</v>
          </cell>
          <cell r="F66" t="str">
            <v xml:space="preserve">telephone number </v>
          </cell>
        </row>
        <row r="67">
          <cell r="A67">
            <v>63</v>
          </cell>
          <cell r="B67" t="str">
            <v>ニコｰ商事(株)</v>
          </cell>
          <cell r="C67">
            <v>0</v>
          </cell>
          <cell r="D67" t="str">
            <v>007-0835</v>
          </cell>
          <cell r="E67" t="str">
            <v>札幌市東区北35条東7丁目3-25</v>
          </cell>
          <cell r="F67" t="str">
            <v>3835-2256</v>
          </cell>
        </row>
        <row r="68">
          <cell r="A68">
            <v>64</v>
          </cell>
          <cell r="B68" t="str">
            <v>(株)ﾁｪﾙｼ-</v>
          </cell>
          <cell r="C68">
            <v>0</v>
          </cell>
          <cell r="D68" t="str">
            <v>107-0062</v>
          </cell>
          <cell r="E68" t="str">
            <v>港区南青山2-7-28</v>
          </cell>
          <cell r="F68" t="str">
            <v>3497-0141･0131</v>
          </cell>
        </row>
        <row r="69">
          <cell r="A69">
            <v>65</v>
          </cell>
          <cell r="B69" t="str">
            <v>ﾁｪﾝﾄﾛﾓ-ﾀﾞ(株)</v>
          </cell>
          <cell r="C69">
            <v>0</v>
          </cell>
          <cell r="D69" t="str">
            <v>110-0005</v>
          </cell>
          <cell r="E69" t="str">
            <v>台東区上野5-5-9ｶﾂﾛﾋﾞﾙ2F</v>
          </cell>
          <cell r="F69" t="str">
            <v>3835-7255</v>
          </cell>
        </row>
        <row r="70">
          <cell r="A70">
            <v>66</v>
          </cell>
          <cell r="B70" t="str">
            <v>中央堂</v>
          </cell>
          <cell r="C70" t="str">
            <v>平井様</v>
          </cell>
          <cell r="D70" t="str">
            <v>150-0043</v>
          </cell>
          <cell r="E70" t="str">
            <v>渋谷区道玄坂2-2-1駅前地下街</v>
          </cell>
          <cell r="F70" t="str">
            <v>3461-4981</v>
          </cell>
        </row>
        <row r="71">
          <cell r="A71">
            <v>67</v>
          </cell>
          <cell r="B71" t="str">
            <v>調和工業</v>
          </cell>
          <cell r="C71" t="str">
            <v>国分政治様</v>
          </cell>
          <cell r="D71" t="str">
            <v>111-0034</v>
          </cell>
          <cell r="E71" t="str">
            <v>東京都台東区雷門2丁目12番8号</v>
          </cell>
          <cell r="F71" t="str">
            <v>045-811-2434</v>
          </cell>
        </row>
        <row r="72">
          <cell r="A72">
            <v>67</v>
          </cell>
          <cell r="B72" t="str">
            <v>ﾁｭﾁｭ ﾙ ﾘｭ</v>
          </cell>
          <cell r="C72" t="str">
            <v>(home)</v>
          </cell>
          <cell r="D72" t="str">
            <v>860-0844</v>
          </cell>
          <cell r="E72" t="str">
            <v>熊本市水道町7-5ﾘﾝﾄｽﾋﾞﾙ1F</v>
          </cell>
          <cell r="F72" t="str">
            <v>096-352-3738</v>
          </cell>
        </row>
        <row r="73">
          <cell r="A73">
            <v>68</v>
          </cell>
          <cell r="B73" t="str">
            <v>(有)ﾁｬｵｴﾝﾀｰﾌﾟﾗｲｽﾞ</v>
          </cell>
          <cell r="C73" t="str">
            <v>仕入商品課</v>
          </cell>
          <cell r="D73" t="str">
            <v>105-0004</v>
          </cell>
          <cell r="E73" t="str">
            <v>港区新橋5-1-3新正堂ﾋﾞﾙ1F</v>
          </cell>
          <cell r="F73" t="str">
            <v>5776-2533</v>
          </cell>
        </row>
      </sheetData>
      <sheetData sheetId="10" refreshError="1">
        <row r="4">
          <cell r="A4">
            <v>1</v>
          </cell>
        </row>
        <row r="5">
          <cell r="A5">
            <v>1</v>
          </cell>
          <cell r="B5" t="str">
            <v>（株）ﾗｰｺﾞﾌｸｴﾂ</v>
          </cell>
          <cell r="C5">
            <v>0</v>
          </cell>
          <cell r="D5" t="str">
            <v>150-0001</v>
          </cell>
          <cell r="E5" t="str">
            <v>渋谷区神宮前4-4-12第１唐沢ﾋﾞﾙ1F</v>
          </cell>
        </row>
        <row r="6">
          <cell r="A6">
            <v>2</v>
          </cell>
          <cell r="B6" t="str">
            <v>（株）ﾗｲﾌｺｰﾎﾟﾚｰｼｮﾝ</v>
          </cell>
          <cell r="C6" t="str">
            <v>東京本社 寺田様</v>
          </cell>
          <cell r="D6" t="str">
            <v>175-0082</v>
          </cell>
          <cell r="E6" t="str">
            <v>板橋区高島平6-2-5</v>
          </cell>
        </row>
        <row r="7">
          <cell r="A7">
            <v>3</v>
          </cell>
          <cell r="B7" t="str">
            <v>（株）ﾗｯｷｰｱｲ</v>
          </cell>
          <cell r="C7">
            <v>0</v>
          </cell>
          <cell r="D7" t="str">
            <v>229-1116</v>
          </cell>
          <cell r="E7" t="str">
            <v>神奈川県相模原市清新7丁目2番12号</v>
          </cell>
        </row>
        <row r="8">
          <cell r="A8">
            <v>4</v>
          </cell>
          <cell r="B8" t="str">
            <v>（株）ﾗﾄﾞﾋﾞｰﾅ</v>
          </cell>
          <cell r="C8">
            <v>0</v>
          </cell>
          <cell r="D8" t="str">
            <v>140-0002</v>
          </cell>
          <cell r="E8" t="str">
            <v xml:space="preserve">品川区東品川1-31-5住友不動産東品川ﾋﾞﾙ7階 </v>
          </cell>
        </row>
        <row r="9">
          <cell r="A9">
            <v>5</v>
          </cell>
          <cell r="B9" t="str">
            <v>（有）ｺﾐｭﾆﾃｨﾜｰﾙﾄﾞ ｼﾞｬﾊﾟﾝ</v>
          </cell>
          <cell r="C9">
            <v>0</v>
          </cell>
          <cell r="D9" t="str">
            <v>330-0007</v>
          </cell>
          <cell r="E9" t="str">
            <v>埼玉県大宮市丸ヶ崎町19-6</v>
          </cell>
        </row>
        <row r="10">
          <cell r="A10">
            <v>6</v>
          </cell>
          <cell r="B10" t="str">
            <v>ﾗｲﾌﾞﾋﾟｱ （株）</v>
          </cell>
          <cell r="C10">
            <v>0</v>
          </cell>
          <cell r="D10" t="str">
            <v>230-0051</v>
          </cell>
          <cell r="E10" t="str">
            <v>横浜市鶴見区鶴見中央3-13-1</v>
          </cell>
        </row>
        <row r="11">
          <cell r="A11">
            <v>7</v>
          </cell>
          <cell r="B11" t="str">
            <v>ﾗｲﾑｼﾞｬﾊﾟﾝ</v>
          </cell>
          <cell r="C11">
            <v>0</v>
          </cell>
          <cell r="D11" t="str">
            <v>111-0034</v>
          </cell>
          <cell r="E11" t="str">
            <v>台東区雷門2-17-12</v>
          </cell>
        </row>
        <row r="12">
          <cell r="A12">
            <v>8</v>
          </cell>
          <cell r="B12" t="str">
            <v>ﾗｵﾗ（株）</v>
          </cell>
          <cell r="C12">
            <v>0</v>
          </cell>
          <cell r="D12" t="str">
            <v>107-0062</v>
          </cell>
          <cell r="E12" t="str">
            <v>港区南青山5-6-19ｾｲﾅﾝﾋﾞﾙ2-B</v>
          </cell>
        </row>
        <row r="13">
          <cell r="A13">
            <v>9</v>
          </cell>
          <cell r="B13" t="str">
            <v>ﾗｯﾌﾙ</v>
          </cell>
          <cell r="C13" t="str">
            <v>ﾊﾞｲﾔ-(遠藤内線223 片田内線222)</v>
          </cell>
          <cell r="D13" t="str">
            <v>259-</v>
          </cell>
          <cell r="E13" t="str">
            <v>神奈川県足柄下郡湯ヶ原町ｶｼﾞﾔ117ｱｰﾊﾞﾝﾋﾙｽﾞ1F</v>
          </cell>
        </row>
        <row r="14">
          <cell r="A14">
            <v>10</v>
          </cell>
          <cell r="B14" t="str">
            <v>ﾗﾈｰｼﾞｭ ｼﾞｬﾎﾟﾝ</v>
          </cell>
          <cell r="C14">
            <v>0</v>
          </cell>
          <cell r="D14" t="str">
            <v>330-0802</v>
          </cell>
          <cell r="E14" t="str">
            <v>埼玉県大宮市宮町2-2-2</v>
          </cell>
        </row>
        <row r="15">
          <cell r="A15">
            <v>11</v>
          </cell>
          <cell r="B15" t="str">
            <v>蘭</v>
          </cell>
          <cell r="C15">
            <v>0</v>
          </cell>
          <cell r="D15" t="str">
            <v>110-0005</v>
          </cell>
          <cell r="E15" t="str">
            <v>台東区上野6-4-17</v>
          </cell>
        </row>
        <row r="16">
          <cell r="A16">
            <v>12</v>
          </cell>
          <cell r="B16" t="str">
            <v>L'ALBERO BLU</v>
          </cell>
          <cell r="C16">
            <v>0</v>
          </cell>
          <cell r="D16" t="str">
            <v>110-0005</v>
          </cell>
          <cell r="E16" t="str">
            <v>台東区上野1-16-12全豆ﾋﾞﾙ3F</v>
          </cell>
        </row>
        <row r="17">
          <cell r="A17">
            <v>13</v>
          </cell>
          <cell r="B17" t="str">
            <v>LIVELY</v>
          </cell>
          <cell r="C17" t="str">
            <v>山崎様</v>
          </cell>
          <cell r="D17" t="str">
            <v>531-0074</v>
          </cell>
          <cell r="E17" t="str">
            <v>大阪市北区本庄東2-4-1 1003</v>
          </cell>
        </row>
        <row r="18">
          <cell r="A18">
            <v>14</v>
          </cell>
          <cell r="B18" t="str">
            <v>ﾗｯｷｰｶﾝﾊﾟﾆｰ</v>
          </cell>
          <cell r="C18">
            <v>0</v>
          </cell>
          <cell r="D18" t="str">
            <v>150－0046</v>
          </cell>
          <cell r="E18" t="str">
            <v>東京都渋谷区松寿1丁目29-24</v>
          </cell>
        </row>
        <row r="19">
          <cell r="A19">
            <v>15</v>
          </cell>
          <cell r="B19" t="str">
            <v>(株)ﾏﾂｶﾜ帝国</v>
          </cell>
          <cell r="C19">
            <v>0</v>
          </cell>
          <cell r="D19" t="str">
            <v>100-0011</v>
          </cell>
          <cell r="E19" t="str">
            <v>千代田区内幸町1-1-1ｲﾝﾍﾟﾘｱﾙﾌﾟﾗｻﾞ</v>
          </cell>
        </row>
        <row r="20">
          <cell r="A20">
            <v>16</v>
          </cell>
          <cell r="B20" t="str">
            <v>(株)ﾏﾂﾊﾞﾔ</v>
          </cell>
          <cell r="C20">
            <v>0</v>
          </cell>
          <cell r="D20" t="str">
            <v>979-1521</v>
          </cell>
          <cell r="E20" t="str">
            <v>福島県双葉郡浪江町権現堂字上川原67</v>
          </cell>
        </row>
        <row r="21">
          <cell r="A21">
            <v>17</v>
          </cell>
          <cell r="B21" t="str">
            <v>(株)松本</v>
          </cell>
          <cell r="C21">
            <v>0</v>
          </cell>
          <cell r="D21" t="str">
            <v>144-0047</v>
          </cell>
          <cell r="E21" t="str">
            <v>大田区萩中2-2-3第2松栄ﾋﾞﾙ</v>
          </cell>
        </row>
        <row r="22">
          <cell r="A22">
            <v>18</v>
          </cell>
          <cell r="B22" t="str">
            <v>(株)ﾏﾙﾀｹ</v>
          </cell>
          <cell r="C22">
            <v>0</v>
          </cell>
          <cell r="D22" t="str">
            <v>532-0004</v>
          </cell>
          <cell r="E22" t="str">
            <v>大阪府大阪市淀川区西宮原2-2-17</v>
          </cell>
        </row>
        <row r="23">
          <cell r="A23">
            <v>19</v>
          </cell>
          <cell r="B23" t="str">
            <v>(株)はるやまﾁｪｰﾝMEN'S 129店</v>
          </cell>
          <cell r="C23">
            <v>0</v>
          </cell>
          <cell r="D23" t="str">
            <v>085-0816</v>
          </cell>
          <cell r="E23" t="str">
            <v xml:space="preserve">          新大阪ｾﾝｲｼﾃｨｰ 206街</v>
          </cell>
        </row>
        <row r="24">
          <cell r="A24">
            <v>20</v>
          </cell>
          <cell r="B24" t="str">
            <v>(株)丸隆</v>
          </cell>
          <cell r="C24">
            <v>0</v>
          </cell>
          <cell r="D24" t="str">
            <v>160-0014</v>
          </cell>
          <cell r="E24" t="str">
            <v>新宿区内藤町1-6</v>
          </cell>
        </row>
        <row r="25">
          <cell r="A25">
            <v>21</v>
          </cell>
          <cell r="B25" t="str">
            <v>(株)丸隆</v>
          </cell>
          <cell r="C25">
            <v>0</v>
          </cell>
          <cell r="D25" t="str">
            <v>453-0801</v>
          </cell>
          <cell r="E25" t="str">
            <v>名古屋市中村区太閤4-9-26木村ﾋﾞﾙ</v>
          </cell>
        </row>
        <row r="26">
          <cell r="A26">
            <v>22</v>
          </cell>
          <cell r="B26" t="str">
            <v>(株)ﾏﾙﾏﾝ本社</v>
          </cell>
          <cell r="C26">
            <v>0</v>
          </cell>
          <cell r="D26" t="str">
            <v>105-0001</v>
          </cell>
          <cell r="E26" t="str">
            <v>港区虎ノ門2-6-4第11森ﾋﾞﾙ</v>
          </cell>
        </row>
        <row r="27">
          <cell r="A27">
            <v>23</v>
          </cell>
          <cell r="B27" t="str">
            <v>(株)ﾏﾙﾏﾝ</v>
          </cell>
          <cell r="C27" t="str">
            <v>松本出張所（赤木様)</v>
          </cell>
          <cell r="D27" t="str">
            <v>390-0000</v>
          </cell>
          <cell r="E27" t="str">
            <v>松本市大字寿豊丘598-3</v>
          </cell>
        </row>
        <row r="28">
          <cell r="A28">
            <v>24</v>
          </cell>
          <cell r="B28" t="str">
            <v>(株)ﾏﾙﾏﾝ</v>
          </cell>
          <cell r="C28" t="str">
            <v>伝票送り先（寺尾様)</v>
          </cell>
          <cell r="D28" t="str">
            <v>110-0008</v>
          </cell>
          <cell r="E28" t="str">
            <v>台東区池之端1-4-21</v>
          </cell>
        </row>
        <row r="29">
          <cell r="A29">
            <v>25</v>
          </cell>
          <cell r="B29" t="str">
            <v>(有)丸安</v>
          </cell>
          <cell r="C29">
            <v>0</v>
          </cell>
          <cell r="D29" t="str">
            <v>170-0002</v>
          </cell>
          <cell r="E29" t="str">
            <v>豊島区巣鴨3-14-18巣鴨地蔵通り商店街中央</v>
          </cell>
        </row>
        <row r="30">
          <cell r="A30">
            <v>26</v>
          </cell>
          <cell r="B30" t="str">
            <v>customer</v>
          </cell>
          <cell r="C30">
            <v>0</v>
          </cell>
          <cell r="D30" t="str">
            <v>postal code</v>
          </cell>
          <cell r="E30" t="str">
            <v>address</v>
          </cell>
        </row>
        <row r="31">
          <cell r="A31">
            <v>27</v>
          </cell>
          <cell r="B31" t="str">
            <v>（株）ﾘｰﾄﾞ本社</v>
          </cell>
          <cell r="C31">
            <v>0</v>
          </cell>
          <cell r="D31" t="str">
            <v>103-0004</v>
          </cell>
          <cell r="E31" t="str">
            <v>中央区東日本橋2-24-5</v>
          </cell>
        </row>
        <row r="32">
          <cell r="A32">
            <v>28</v>
          </cell>
          <cell r="B32" t="str">
            <v>（株）ﾘｰﾄﾞ横浜店</v>
          </cell>
          <cell r="C32">
            <v>0</v>
          </cell>
          <cell r="D32" t="str">
            <v>220-8105</v>
          </cell>
          <cell r="E32" t="str">
            <v>横浜市西区みなとみらい2-2-1ﾗﾝﾄﾞﾏｰｸﾌﾟﾗｻﾞ5F</v>
          </cell>
        </row>
        <row r="33">
          <cell r="A33">
            <v>29</v>
          </cell>
          <cell r="B33" t="str">
            <v>（株）ﾘｰﾄﾞ新宿店</v>
          </cell>
          <cell r="C33">
            <v>0</v>
          </cell>
          <cell r="D33" t="str">
            <v>163-0590</v>
          </cell>
          <cell r="E33" t="str">
            <v>新宿区西新宿1-26-2新宿野村ビルB2</v>
          </cell>
        </row>
        <row r="34">
          <cell r="A34">
            <v>30</v>
          </cell>
          <cell r="B34" t="str">
            <v>(株)ﾘｰﾄﾞお台場店</v>
          </cell>
          <cell r="C34">
            <v>0</v>
          </cell>
          <cell r="D34" t="str">
            <v>135-1191</v>
          </cell>
          <cell r="E34" t="str">
            <v>港区台場1-7-1ｱｸｱｼﾃｨｰお台場3F</v>
          </cell>
        </row>
        <row r="35">
          <cell r="A35">
            <v>31</v>
          </cell>
          <cell r="B35" t="str">
            <v>（株）ﾘｰﾄﾞﾄﾞｸﾀｰﾍﾞﾘｰｸｲ-ﾝｽﾞ店</v>
          </cell>
          <cell r="C35">
            <v>0</v>
          </cell>
          <cell r="D35" t="str">
            <v>220-0012</v>
          </cell>
          <cell r="E35" t="str">
            <v>横浜市西区みなとみらい2-3-1ｸｲ-ﾝｽﾞﾀﾜ-A2F</v>
          </cell>
        </row>
        <row r="36">
          <cell r="A36">
            <v>32</v>
          </cell>
          <cell r="B36" t="str">
            <v>（株）ﾘｵ横山</v>
          </cell>
          <cell r="C36" t="str">
            <v>高橋様(自)3861-5990</v>
          </cell>
          <cell r="D36" t="str">
            <v>460-0021</v>
          </cell>
          <cell r="E36" t="str">
            <v>名古屋市中区平和1-15-27</v>
          </cell>
        </row>
        <row r="37">
          <cell r="A37">
            <v>33</v>
          </cell>
          <cell r="B37" t="str">
            <v>（株）ﾘﾏｰﾈｺｰﾎﾟﾚｰｼｮﾝ</v>
          </cell>
          <cell r="C37" t="str">
            <v xml:space="preserve"> (携)030-2045-318</v>
          </cell>
          <cell r="D37" t="str">
            <v>228-0802</v>
          </cell>
          <cell r="E37" t="str">
            <v>相模原市上鶴間2647-1ﾗｲｵﾝｽﾞｶﾞｰﾃﾞﾝ町田606号</v>
          </cell>
        </row>
        <row r="38">
          <cell r="A38">
            <v>34</v>
          </cell>
          <cell r="B38" t="str">
            <v>RICHARD銀座店</v>
          </cell>
          <cell r="C38" t="str">
            <v xml:space="preserve"> 平戸様</v>
          </cell>
          <cell r="D38" t="str">
            <v>104-0061</v>
          </cell>
          <cell r="E38" t="str">
            <v>中央区銀座5 ﾆｭｰﾒﾙｻ1F</v>
          </cell>
        </row>
        <row r="39">
          <cell r="A39">
            <v>35</v>
          </cell>
          <cell r="B39" t="str">
            <v>RICHARD青山店</v>
          </cell>
          <cell r="C39" t="str">
            <v xml:space="preserve"> 佐々木様</v>
          </cell>
          <cell r="D39" t="str">
            <v>107-0061</v>
          </cell>
          <cell r="E39" t="str">
            <v>港区北青山2-14-6ﾍﾞﾙｺﾓﾝｽﾞ1F</v>
          </cell>
        </row>
        <row r="40">
          <cell r="A40">
            <v>36</v>
          </cell>
          <cell r="B40" t="str">
            <v>RICHARD荻窪店</v>
          </cell>
          <cell r="C40" t="str">
            <v xml:space="preserve"> 奥村様</v>
          </cell>
          <cell r="D40" t="str">
            <v>167-0043</v>
          </cell>
          <cell r="E40" t="str">
            <v>杉並区上荻1-7-1荻窪ﾙﾐﾈ1F</v>
          </cell>
        </row>
        <row r="41">
          <cell r="A41">
            <v>37</v>
          </cell>
          <cell r="B41" t="str">
            <v>RICHARD自由が丘店</v>
          </cell>
          <cell r="C41" t="str">
            <v xml:space="preserve"> 山寺様</v>
          </cell>
          <cell r="D41" t="str">
            <v>152-0035</v>
          </cell>
          <cell r="E41" t="str">
            <v>目黒区自由ヶ丘1-8-19ﾒﾙｻﾊﾟｰﾄⅡ 1F</v>
          </cell>
        </row>
        <row r="42">
          <cell r="A42">
            <v>38</v>
          </cell>
          <cell r="B42" t="str">
            <v>ﾘｰｽﾞGINZA</v>
          </cell>
          <cell r="C42">
            <v>0</v>
          </cell>
          <cell r="D42" t="str">
            <v>100-0006</v>
          </cell>
          <cell r="E42" t="str">
            <v>千代田区有楽町1-5-2東宝ﾂｲﾝﾀﾜｰﾋﾞﾙB2</v>
          </cell>
        </row>
        <row r="43">
          <cell r="A43">
            <v>39</v>
          </cell>
          <cell r="B43" t="str">
            <v>ﾘﾁｬｰﾄﾞ本店</v>
          </cell>
          <cell r="C43" t="str">
            <v xml:space="preserve"> 真山様</v>
          </cell>
          <cell r="D43" t="str">
            <v>542-0085</v>
          </cell>
          <cell r="E43" t="str">
            <v>大阪市中央区心斎橋2-6-2</v>
          </cell>
        </row>
        <row r="44">
          <cell r="A44">
            <v>40</v>
          </cell>
          <cell r="B44" t="str">
            <v>ﾘﾁｬｰﾄﾞﾊｳｽ店</v>
          </cell>
          <cell r="C44" t="str">
            <v xml:space="preserve"> 島倉様</v>
          </cell>
          <cell r="D44" t="str">
            <v>542-0085</v>
          </cell>
          <cell r="E44" t="str">
            <v>大阪市中央区心斎橋筋2-1-20</v>
          </cell>
        </row>
        <row r="45">
          <cell r="A45">
            <v>41</v>
          </cell>
          <cell r="B45" t="str">
            <v>ﾘﾁｬｰﾄﾞｻﾛﾝ店</v>
          </cell>
          <cell r="C45" t="str">
            <v xml:space="preserve"> 高橋様</v>
          </cell>
          <cell r="D45" t="str">
            <v>542-0085</v>
          </cell>
          <cell r="E45" t="str">
            <v>大阪市中央区心斎橋筋2-6-2</v>
          </cell>
        </row>
        <row r="46">
          <cell r="A46">
            <v>42</v>
          </cell>
          <cell r="B46" t="str">
            <v>ﾘﾁｬｰﾄﾞ90</v>
          </cell>
          <cell r="C46">
            <v>0</v>
          </cell>
          <cell r="D46" t="str">
            <v>860-0803</v>
          </cell>
          <cell r="E46" t="str">
            <v>熊本市新市街10-8ｼｬﾜｰ通り</v>
          </cell>
        </row>
        <row r="47">
          <cell r="A47">
            <v>43</v>
          </cell>
          <cell r="B47" t="str">
            <v>ﾘﾄﾙﾎﾝｺﾝ</v>
          </cell>
          <cell r="C47">
            <v>0</v>
          </cell>
          <cell r="D47" t="str">
            <v>321-0000</v>
          </cell>
          <cell r="E47" t="str">
            <v>宇都宮市三荒2-7-1</v>
          </cell>
        </row>
        <row r="48">
          <cell r="A48">
            <v>44</v>
          </cell>
          <cell r="B48" t="str">
            <v>ﾘﾊﾞﾃｨｰ</v>
          </cell>
          <cell r="C48">
            <v>0</v>
          </cell>
          <cell r="D48" t="str">
            <v>460-0007</v>
          </cell>
          <cell r="E48" t="str">
            <v>名古屋市中区新栄1-10-23</v>
          </cell>
        </row>
        <row r="49">
          <cell r="A49">
            <v>45</v>
          </cell>
          <cell r="B49" t="str">
            <v>ﾘﾏｰﾈｺｰﾎﾟﾚｰｼｮﾝ</v>
          </cell>
          <cell r="C49">
            <v>0</v>
          </cell>
          <cell r="D49" t="str">
            <v>225-0024</v>
          </cell>
          <cell r="E49" t="str">
            <v>横浜市青葉区市ヶ尾町521-6</v>
          </cell>
        </row>
        <row r="50">
          <cell r="A50">
            <v>46</v>
          </cell>
          <cell r="B50" t="str">
            <v>リテイン</v>
          </cell>
          <cell r="C50" t="str">
            <v>高橋様</v>
          </cell>
          <cell r="D50" t="str">
            <v>040-0011</v>
          </cell>
          <cell r="E50" t="str">
            <v>北海道函館本町2-24-4</v>
          </cell>
        </row>
        <row r="51">
          <cell r="A51">
            <v>47</v>
          </cell>
          <cell r="B51" t="str">
            <v>リュリュキャレフ</v>
          </cell>
          <cell r="C51" t="str">
            <v>須賀様</v>
          </cell>
          <cell r="D51" t="str">
            <v>110-0014</v>
          </cell>
          <cell r="E51" t="str">
            <v>下京都高辻烏丸西入骨屋町323三原ﾋﾞﾙ1F</v>
          </cell>
        </row>
        <row r="52">
          <cell r="A52">
            <v>48</v>
          </cell>
          <cell r="B52" t="str">
            <v>舶来堂</v>
          </cell>
          <cell r="C52">
            <v>0</v>
          </cell>
          <cell r="D52" t="str">
            <v>104-0061</v>
          </cell>
          <cell r="E52" t="str">
            <v>中央区銀座8-5先，GINNZA9TH.2号館</v>
          </cell>
        </row>
        <row r="53">
          <cell r="A53">
            <v>49</v>
          </cell>
          <cell r="B53" t="str">
            <v>きはら</v>
          </cell>
          <cell r="C53" t="str">
            <v>きはら製図機産業(株)</v>
          </cell>
          <cell r="D53" t="str">
            <v>111-0041</v>
          </cell>
          <cell r="E53" t="str">
            <v>台東区元浅草橋3-11-3</v>
          </cell>
        </row>
        <row r="54">
          <cell r="A54">
            <v>50</v>
          </cell>
          <cell r="B54" t="str">
            <v>ｷｬﾝｼｽﾃﾑ</v>
          </cell>
          <cell r="C54" t="str">
            <v>有線</v>
          </cell>
          <cell r="D54" t="str">
            <v>106-0031</v>
          </cell>
          <cell r="E54" t="str">
            <v>港区南麻布5-2-40 日興ﾊﾟﾚｽ502号</v>
          </cell>
        </row>
        <row r="55">
          <cell r="A55">
            <v>51</v>
          </cell>
          <cell r="B55" t="str">
            <v>きよくに下蓮雀店</v>
          </cell>
          <cell r="C55">
            <v>0</v>
          </cell>
          <cell r="D55" t="str">
            <v>182-0013</v>
          </cell>
          <cell r="E55" t="str">
            <v>三鷹市下蓮雀1-8-15ｺﾜﾊﾟﾚｽﾄｷﾜ</v>
          </cell>
        </row>
        <row r="56">
          <cell r="A56">
            <v>52</v>
          </cell>
          <cell r="B56" t="str">
            <v>customer</v>
          </cell>
          <cell r="C56">
            <v>0</v>
          </cell>
          <cell r="D56" t="str">
            <v>postal code</v>
          </cell>
          <cell r="E56" t="str">
            <v>address</v>
          </cell>
        </row>
        <row r="57">
          <cell r="A57">
            <v>53</v>
          </cell>
          <cell r="B57" t="str">
            <v>（有）ﾙｰﾁｪﾉｰｳﾞｧ</v>
          </cell>
          <cell r="C57" t="str">
            <v>杉山様</v>
          </cell>
          <cell r="D57" t="str">
            <v>108-0014</v>
          </cell>
          <cell r="E57" t="str">
            <v>港区芝4-18-4東京総合美容ﾋﾞﾙ2F</v>
          </cell>
        </row>
        <row r="58">
          <cell r="A58">
            <v>54</v>
          </cell>
          <cell r="B58" t="str">
            <v>奏 建三(ﾙﾈ)</v>
          </cell>
          <cell r="C58">
            <v>0</v>
          </cell>
          <cell r="D58" t="str">
            <v>postal code</v>
          </cell>
          <cell r="E58" t="str">
            <v>千葉県貝塚町1220-9</v>
          </cell>
        </row>
        <row r="59">
          <cell r="A59">
            <v>55</v>
          </cell>
          <cell r="B59" t="str">
            <v>ルゲッタ青葉台店</v>
          </cell>
          <cell r="C59" t="str">
            <v>ﾈｸﾀｲ（稲田様)</v>
          </cell>
          <cell r="D59" t="str">
            <v>153-0042</v>
          </cell>
          <cell r="E59" t="str">
            <v>目黒区青葉台1-18-14</v>
          </cell>
        </row>
        <row r="60">
          <cell r="A60">
            <v>56</v>
          </cell>
          <cell r="B60" t="str">
            <v>（株）宮内ｶﾊﾞﾝ店</v>
          </cell>
          <cell r="C60">
            <v>0</v>
          </cell>
          <cell r="D60" t="str">
            <v>160-0022</v>
          </cell>
          <cell r="E60" t="str">
            <v>新宿区新宿3-20-11新宿第2ﾋﾞﾙ</v>
          </cell>
        </row>
        <row r="61">
          <cell r="A61">
            <v>57</v>
          </cell>
          <cell r="B61" t="str">
            <v>（株）みやび</v>
          </cell>
          <cell r="C61">
            <v>0</v>
          </cell>
          <cell r="D61" t="str">
            <v>164-0001</v>
          </cell>
          <cell r="E61" t="str">
            <v>中野区中野3-2-4</v>
          </cell>
        </row>
        <row r="62">
          <cell r="A62">
            <v>58</v>
          </cell>
          <cell r="B62" t="str">
            <v xml:space="preserve">(株)近鉄ｴｷｽﾌﾟﾚｽ </v>
          </cell>
          <cell r="C62" t="str">
            <v>神田国際支店</v>
          </cell>
          <cell r="D62" t="str">
            <v>101-0054</v>
          </cell>
          <cell r="E62" t="str">
            <v>千代田区神田錦町3-13-7名古路ﾋﾞﾙ3F</v>
          </cell>
        </row>
        <row r="63">
          <cell r="A63">
            <v>59</v>
          </cell>
          <cell r="B63" t="str">
            <v>（株）ﾐﾗﾉ･ｴﾑ</v>
          </cell>
          <cell r="C63">
            <v>0</v>
          </cell>
          <cell r="D63" t="str">
            <v>135-0042</v>
          </cell>
          <cell r="E63" t="str">
            <v>江東区木場2-21-2加島ﾋﾞﾙ2F</v>
          </cell>
        </row>
        <row r="64">
          <cell r="A64">
            <v>60</v>
          </cell>
          <cell r="B64" t="str">
            <v>（株）ﾐﾜ</v>
          </cell>
          <cell r="C64">
            <v>0</v>
          </cell>
          <cell r="D64" t="str">
            <v>104-0061</v>
          </cell>
          <cell r="E64" t="str">
            <v>中央区銀座6-7-2</v>
          </cell>
        </row>
        <row r="65">
          <cell r="A65">
            <v>61</v>
          </cell>
          <cell r="B65" t="str">
            <v>（有）みかど商会</v>
          </cell>
          <cell r="C65">
            <v>0</v>
          </cell>
          <cell r="D65" t="str">
            <v>231-0056</v>
          </cell>
          <cell r="E65" t="str">
            <v>横浜市中区若葉町3-43-1第一ｾｻﾞｰﾙﾏﾝｼｮﾝ1F</v>
          </cell>
        </row>
        <row r="66">
          <cell r="A66">
            <v>62</v>
          </cell>
          <cell r="B66" t="str">
            <v>（有）みのる商会</v>
          </cell>
          <cell r="C66">
            <v>0</v>
          </cell>
          <cell r="D66" t="str">
            <v>104-0061</v>
          </cell>
          <cell r="E66" t="str">
            <v>中央区銀座3-11-2</v>
          </cell>
        </row>
        <row r="67">
          <cell r="A67">
            <v>63</v>
          </cell>
          <cell r="B67" t="str">
            <v>特選美濃屋</v>
          </cell>
          <cell r="C67">
            <v>0</v>
          </cell>
          <cell r="D67" t="str">
            <v>104-0061</v>
          </cell>
          <cell r="E67" t="str">
            <v>中央区銀座8-5</v>
          </cell>
        </row>
        <row r="68">
          <cell r="A68">
            <v>64</v>
          </cell>
          <cell r="B68" t="str">
            <v>ﾐｽﾐ</v>
          </cell>
          <cell r="C68">
            <v>0</v>
          </cell>
          <cell r="D68" t="str">
            <v>110-0005</v>
          </cell>
          <cell r="E68" t="str">
            <v>台東区上野4-7-5ｱﾒ横ﾌﾟﾗｻﾞ中央通59号</v>
          </cell>
        </row>
        <row r="69">
          <cell r="A69">
            <v>65</v>
          </cell>
          <cell r="B69" t="str">
            <v>三井海上火災保険（株）</v>
          </cell>
          <cell r="C69">
            <v>0</v>
          </cell>
          <cell r="D69" t="str">
            <v>101-0021</v>
          </cell>
          <cell r="E69" t="str">
            <v>千代田区外神田駿河台3-9</v>
          </cell>
        </row>
        <row r="70">
          <cell r="A70">
            <v>66</v>
          </cell>
          <cell r="B70" t="str">
            <v>三ﾂ星貿易（株）本社</v>
          </cell>
          <cell r="C70" t="str">
            <v>平井様</v>
          </cell>
          <cell r="D70" t="str">
            <v>654-0161</v>
          </cell>
          <cell r="E70" t="str">
            <v>神戸市須磨区弥栄台2-5-2</v>
          </cell>
        </row>
        <row r="71">
          <cell r="A71">
            <v>67</v>
          </cell>
          <cell r="B71" t="str">
            <v>三ﾂ星貿易（株）東京支店</v>
          </cell>
          <cell r="C71">
            <v>0</v>
          </cell>
          <cell r="D71" t="str">
            <v>111-0034</v>
          </cell>
          <cell r="E71" t="str">
            <v>東京都台東区雷門2丁目12番8号</v>
          </cell>
        </row>
        <row r="72">
          <cell r="A72">
            <v>68</v>
          </cell>
          <cell r="B72" t="str">
            <v>customer</v>
          </cell>
          <cell r="C72">
            <v>0</v>
          </cell>
          <cell r="D72" t="str">
            <v>postal code</v>
          </cell>
          <cell r="E72" t="str">
            <v>address</v>
          </cell>
        </row>
        <row r="73">
          <cell r="A73">
            <v>69</v>
          </cell>
          <cell r="B73" t="str">
            <v>ﾚｵ</v>
          </cell>
          <cell r="C73">
            <v>0</v>
          </cell>
          <cell r="D73" t="str">
            <v>132-0031</v>
          </cell>
          <cell r="E73" t="str">
            <v>江戸川区松島4-15-12</v>
          </cell>
        </row>
        <row r="74">
          <cell r="A74">
            <v>70</v>
          </cell>
          <cell r="B74" t="str">
            <v>ﾚｵﾈｯｻｺｰﾎﾟﾚｰｼｮﾝ</v>
          </cell>
          <cell r="C74">
            <v>0</v>
          </cell>
          <cell r="D74" t="str">
            <v>460-0002</v>
          </cell>
          <cell r="E74" t="str">
            <v>名古屋市中区丸の内3-6-17ｹｲｽﾞﾋﾞｰ3F</v>
          </cell>
        </row>
        <row r="75">
          <cell r="A75">
            <v>71</v>
          </cell>
          <cell r="B75" t="str">
            <v>ﾚｻﾞｰｱｰﾄ中島</v>
          </cell>
          <cell r="C75">
            <v>0</v>
          </cell>
          <cell r="D75" t="str">
            <v>164-0011</v>
          </cell>
          <cell r="E75" t="str">
            <v>中野区中央2-11-4ﾒｿﾞﾝ青和101</v>
          </cell>
        </row>
        <row r="76">
          <cell r="A76">
            <v>72</v>
          </cell>
          <cell r="B76" t="str">
            <v>美濃屋平塚店</v>
          </cell>
          <cell r="C76">
            <v>0</v>
          </cell>
          <cell r="D76" t="str">
            <v>254-0034</v>
          </cell>
          <cell r="E76" t="str">
            <v>神奈川県平塚市宝町1-1平塚ｽﾃｰｼｮﾝﾋﾞﾙ ﾗｽｶ</v>
          </cell>
        </row>
        <row r="77">
          <cell r="A77">
            <v>73</v>
          </cell>
          <cell r="B77" t="str">
            <v>ﾐﾉﾙ</v>
          </cell>
          <cell r="C77">
            <v>0</v>
          </cell>
          <cell r="D77" t="str">
            <v>150-0001</v>
          </cell>
          <cell r="E77" t="str">
            <v>渋谷区神宮前3-38-11原宿ﾛ-ﾔﾙﾏﾝｼｮﾝ2F</v>
          </cell>
        </row>
        <row r="78">
          <cell r="A78">
            <v>74</v>
          </cell>
          <cell r="B78" t="str">
            <v>ｸﾞﾗﾝﾃﾞ</v>
          </cell>
          <cell r="C78" t="str">
            <v>斎藤様</v>
          </cell>
          <cell r="D78" t="str">
            <v>110-0016</v>
          </cell>
          <cell r="E78" t="str">
            <v>台東区台東4-32-7第２宮地ﾋﾞﾙ1F</v>
          </cell>
        </row>
        <row r="79">
          <cell r="A79">
            <v>75</v>
          </cell>
          <cell r="B79" t="str">
            <v>三橋商事（株）本社</v>
          </cell>
          <cell r="C79">
            <v>0</v>
          </cell>
          <cell r="D79" t="str">
            <v>243-0018</v>
          </cell>
          <cell r="E79" t="str">
            <v>厚木市中町3-12-16</v>
          </cell>
        </row>
        <row r="80">
          <cell r="A80">
            <v>76</v>
          </cell>
          <cell r="B80" t="str">
            <v>ﾐﾗﾉｸﾗﾌﾞ千里中央店</v>
          </cell>
          <cell r="C80">
            <v>0</v>
          </cell>
          <cell r="D80" t="str">
            <v>562-0035</v>
          </cell>
          <cell r="E80" t="str">
            <v>大阪府箕面市船場東3-3-14</v>
          </cell>
        </row>
        <row r="81">
          <cell r="A81">
            <v>77</v>
          </cell>
          <cell r="B81" t="str">
            <v>ﾐﾗﾉｺﾚｸｼｮﾝ</v>
          </cell>
          <cell r="C81" t="str">
            <v>伝票</v>
          </cell>
          <cell r="D81" t="str">
            <v>145-0062</v>
          </cell>
          <cell r="E81" t="str">
            <v>大田区北千束1-37-22-201</v>
          </cell>
        </row>
        <row r="82">
          <cell r="A82">
            <v>78</v>
          </cell>
          <cell r="B82" t="str">
            <v>(株)ﾋﾞｻｰｼﾞｭ</v>
          </cell>
          <cell r="C82" t="str">
            <v>ﾗｲﾌｸﾞｯｽﾞ事業部</v>
          </cell>
          <cell r="D82" t="str">
            <v>542-0083</v>
          </cell>
          <cell r="E82" t="str">
            <v>大阪市中央区東心斎橋1丁目4番1号</v>
          </cell>
        </row>
        <row r="83">
          <cell r="A83">
            <v>79</v>
          </cell>
          <cell r="B83" t="str">
            <v>(株)ﾋﾞｻｰｼﾞｭ</v>
          </cell>
          <cell r="C83" t="str">
            <v>本部</v>
          </cell>
          <cell r="D83" t="str">
            <v>531-0071</v>
          </cell>
          <cell r="E83" t="str">
            <v xml:space="preserve">    大和ビル10号館303</v>
          </cell>
        </row>
        <row r="84">
          <cell r="A84">
            <v>80</v>
          </cell>
          <cell r="B84" t="str">
            <v>(株)ﾋﾟｯﾂｴﾝﾀｰﾌﾟﾗｲｽﾞ</v>
          </cell>
          <cell r="C84" t="str">
            <v>添野様</v>
          </cell>
          <cell r="D84" t="str">
            <v>145-0072</v>
          </cell>
          <cell r="E84" t="str">
            <v>大田区田園調布本町51-13</v>
          </cell>
        </row>
        <row r="85">
          <cell r="A85">
            <v>81</v>
          </cell>
          <cell r="B85" t="str">
            <v>(株)ﾋﾞﾊﾞﾘｰ</v>
          </cell>
          <cell r="C85" t="str">
            <v>担当 酒匂様</v>
          </cell>
          <cell r="D85" t="str">
            <v>103-0023</v>
          </cell>
          <cell r="E85" t="str">
            <v>東京都中央区日本橋本町4-12-11日本橋中央ﾋﾞﾙ604</v>
          </cell>
        </row>
        <row r="86">
          <cell r="A86">
            <v>82</v>
          </cell>
          <cell r="B86" t="str">
            <v>(株)ﾋﾟﾗﾐｯﾄﾞ</v>
          </cell>
          <cell r="C86" t="str">
            <v>(株）ﾒｿﾞﾌｫﾙﾃのｼｮｯﾌﾟ</v>
          </cell>
          <cell r="D86" t="str">
            <v>150-0031</v>
          </cell>
          <cell r="E86" t="str">
            <v>渋谷区桜丘町22-14ﾋﾙﾒｿﾞﾝ ｼﾌﾞﾔ302</v>
          </cell>
        </row>
        <row r="87">
          <cell r="A87">
            <v>83</v>
          </cell>
          <cell r="B87" t="str">
            <v>(株)ﾋﾗﾓﾄ｢ｼﾞｭｴﾘｰｼﾞｭﾝ｣</v>
          </cell>
          <cell r="C87" t="str">
            <v>担当 渡口様</v>
          </cell>
          <cell r="D87" t="str">
            <v>197-0011</v>
          </cell>
          <cell r="E87" t="str">
            <v>東京都福生市福生2475</v>
          </cell>
        </row>
        <row r="88">
          <cell r="A88">
            <v>84</v>
          </cell>
          <cell r="B88" t="str">
            <v>(株)平山製作所</v>
          </cell>
          <cell r="C88">
            <v>0</v>
          </cell>
          <cell r="D88" t="str">
            <v>130-0024</v>
          </cell>
          <cell r="E88" t="str">
            <v>墨田区菊川3-3-21</v>
          </cell>
        </row>
        <row r="89">
          <cell r="A89">
            <v>85</v>
          </cell>
          <cell r="B89" t="str">
            <v>(有) ﾋﾞｰﾋﾞｰｴﾙ ﾌﾞﾃｨｯｸｴﾙ</v>
          </cell>
          <cell r="C89">
            <v>0</v>
          </cell>
          <cell r="D89" t="str">
            <v>106-0045</v>
          </cell>
          <cell r="E89" t="str">
            <v>港区麻布十番2-12-5ｺﾝｸｵﾄ麻布</v>
          </cell>
        </row>
        <row r="90">
          <cell r="A90">
            <v>86</v>
          </cell>
          <cell r="B90" t="str">
            <v>customer</v>
          </cell>
          <cell r="C90">
            <v>0</v>
          </cell>
          <cell r="D90" t="str">
            <v>postal code</v>
          </cell>
          <cell r="E90" t="str">
            <v>address</v>
          </cell>
        </row>
        <row r="91">
          <cell r="A91">
            <v>87</v>
          </cell>
          <cell r="B91" t="str">
            <v>（株）ﾛｾﾞHEﾌﾞﾃｨｯｸ</v>
          </cell>
          <cell r="C91">
            <v>0</v>
          </cell>
          <cell r="D91" t="str">
            <v>104-0061</v>
          </cell>
          <cell r="E91" t="str">
            <v>中央区銀座8-5新橋ｾﾝﾀｰ1号館1F</v>
          </cell>
        </row>
        <row r="92">
          <cell r="A92">
            <v>88</v>
          </cell>
          <cell r="B92" t="str">
            <v>（有）ﾛｲｽﾌﾟﾗﾈｯﾄ</v>
          </cell>
          <cell r="C92">
            <v>0</v>
          </cell>
          <cell r="D92" t="str">
            <v>321-0965</v>
          </cell>
          <cell r="E92" t="str">
            <v>宇都宮市川向町1-23ﾊﾟｾｵ1F</v>
          </cell>
        </row>
        <row r="93">
          <cell r="A93">
            <v>89</v>
          </cell>
          <cell r="B93" t="str">
            <v>ROISE-Ⅴ</v>
          </cell>
          <cell r="C93">
            <v>0</v>
          </cell>
          <cell r="D93" t="str">
            <v>154-0023</v>
          </cell>
          <cell r="E93" t="str">
            <v>世田谷区若林3-6-8-101</v>
          </cell>
        </row>
        <row r="94">
          <cell r="A94">
            <v>90</v>
          </cell>
          <cell r="B94" t="str">
            <v>ﾙｲﾔﾙﾐｽﾃﾑ（株）</v>
          </cell>
          <cell r="C94">
            <v>0</v>
          </cell>
          <cell r="D94" t="str">
            <v>106-0023</v>
          </cell>
          <cell r="E94" t="str">
            <v>新宿区西新宿6丁目21番1号ｱｲﾀｳﾝﾌﾟﾗｻﾞ1F</v>
          </cell>
        </row>
        <row r="95">
          <cell r="A95">
            <v>91</v>
          </cell>
          <cell r="B95" t="str">
            <v>ﾛｰﾏ･ｵｻﾀﾞ</v>
          </cell>
          <cell r="C95">
            <v>0</v>
          </cell>
          <cell r="D95" t="str">
            <v>131-0033</v>
          </cell>
          <cell r="E95" t="str">
            <v>墨田区向島3-2-1</v>
          </cell>
        </row>
        <row r="96">
          <cell r="A96">
            <v>92</v>
          </cell>
          <cell r="B96" t="str">
            <v>ﾛﾃﾞｵﾄﾞﾗｲﾌﾞ</v>
          </cell>
          <cell r="C96">
            <v>0</v>
          </cell>
          <cell r="D96" t="str">
            <v>152-0035</v>
          </cell>
          <cell r="E96" t="str">
            <v>あ のﾍﾟｰｼﾞに書いてあります</v>
          </cell>
        </row>
        <row r="97">
          <cell r="A97">
            <v>93</v>
          </cell>
          <cell r="B97" t="str">
            <v>ﾛﾌﾃｨ</v>
          </cell>
          <cell r="C97">
            <v>0</v>
          </cell>
          <cell r="D97" t="str">
            <v>144-0052</v>
          </cell>
          <cell r="E97" t="str">
            <v>大田区蒲田1-27-6</v>
          </cell>
        </row>
        <row r="98">
          <cell r="A98">
            <v>94</v>
          </cell>
          <cell r="B98" t="str">
            <v>ﾛﾏｰﾉ（株）</v>
          </cell>
          <cell r="C98">
            <v>0</v>
          </cell>
          <cell r="D98" t="str">
            <v>153-0064</v>
          </cell>
          <cell r="E98" t="str">
            <v>目黒区下目黒3-9-13目黒炭やﾋﾞﾙ</v>
          </cell>
        </row>
        <row r="99">
          <cell r="A99">
            <v>95</v>
          </cell>
          <cell r="B99" t="str">
            <v>ﾛﾏﾝ亭</v>
          </cell>
          <cell r="C99" t="str">
            <v>生花店</v>
          </cell>
          <cell r="D99" t="str">
            <v>464-0819</v>
          </cell>
          <cell r="E99" t="str">
            <v>名古屋市千種区四谷通り1-1ｲﾘﾔ本山1F</v>
          </cell>
        </row>
        <row r="100">
          <cell r="A100">
            <v>96</v>
          </cell>
          <cell r="B100" t="str">
            <v>株式会社 ビームス  情報ｼｽﾃﾑ室</v>
          </cell>
          <cell r="C100" t="str">
            <v>担当寺田様</v>
          </cell>
          <cell r="D100" t="str">
            <v>169-0074</v>
          </cell>
          <cell r="E100" t="str">
            <v>東京都新宿区北新宿４－１６－１２</v>
          </cell>
        </row>
        <row r="101">
          <cell r="A101">
            <v>97</v>
          </cell>
          <cell r="B101" t="str">
            <v>株式会社ﾋﾟｰｼｰｴﾑ</v>
          </cell>
          <cell r="C101" t="str">
            <v>世田谷営業所</v>
          </cell>
          <cell r="D101" t="str">
            <v>169-0074</v>
          </cell>
          <cell r="E101" t="str">
            <v>新宿区北新宿1-8-1中島ﾋﾞﾙ</v>
          </cell>
        </row>
        <row r="102">
          <cell r="A102">
            <v>98</v>
          </cell>
          <cell r="B102" t="str">
            <v>ｹｲ･ｴﾌ･ｼﾞｬﾊﾟﾝ(株)</v>
          </cell>
          <cell r="C102" t="str">
            <v>代表取締役 藤崎哲也様</v>
          </cell>
          <cell r="D102" t="str">
            <v>133-0057</v>
          </cell>
          <cell r="E102" t="str">
            <v>江戸川区西小岩3-36-23中村ﾋﾞﾙ101</v>
          </cell>
        </row>
      </sheetData>
      <sheetData sheetId="11" refreshError="1">
        <row r="4">
          <cell r="A4">
            <v>1</v>
          </cell>
          <cell r="B4" t="str">
            <v>customer</v>
          </cell>
          <cell r="C4">
            <v>0</v>
          </cell>
          <cell r="D4" t="str">
            <v>postal code</v>
          </cell>
          <cell r="E4" t="str">
            <v>address</v>
          </cell>
          <cell r="F4" t="str">
            <v xml:space="preserve">telephone number </v>
          </cell>
          <cell r="G4" t="str">
            <v xml:space="preserve">facsimile number </v>
          </cell>
        </row>
        <row r="5">
          <cell r="A5">
            <v>1</v>
          </cell>
          <cell r="B5" t="str">
            <v>（株）Y･M･C</v>
          </cell>
          <cell r="C5">
            <v>0</v>
          </cell>
          <cell r="D5" t="str">
            <v>390-0807</v>
          </cell>
          <cell r="E5" t="str">
            <v>松本市城東1-6-16</v>
          </cell>
          <cell r="F5" t="str">
            <v>0263-32-8989</v>
          </cell>
          <cell r="G5" t="str">
            <v>5445-4154</v>
          </cell>
        </row>
        <row r="6">
          <cell r="A6">
            <v>2</v>
          </cell>
          <cell r="B6" t="str">
            <v>（株）ﾜｰｽﾞﾜｰｽ</v>
          </cell>
          <cell r="C6">
            <v>0</v>
          </cell>
          <cell r="D6" t="str">
            <v>151-0063</v>
          </cell>
          <cell r="E6" t="str">
            <v>渋谷区富ヶ谷2-2-5ネオーバビル705号</v>
          </cell>
          <cell r="F6" t="str">
            <v>3469-4710</v>
          </cell>
          <cell r="G6" t="str">
            <v>3469-4730</v>
          </cell>
        </row>
        <row r="7">
          <cell r="A7">
            <v>3</v>
          </cell>
          <cell r="B7" t="str">
            <v>（株）ﾜｰﾙﾄﾞ直販</v>
          </cell>
          <cell r="C7">
            <v>0</v>
          </cell>
          <cell r="D7" t="str">
            <v>601-8111</v>
          </cell>
          <cell r="E7" t="str">
            <v>京都市南区上鳥羽苗代町17</v>
          </cell>
          <cell r="F7" t="str">
            <v>075-671-4500</v>
          </cell>
          <cell r="G7" t="str">
            <v>075-691-8088</v>
          </cell>
        </row>
        <row r="8">
          <cell r="A8">
            <v>4</v>
          </cell>
          <cell r="B8" t="str">
            <v>（株）わかば</v>
          </cell>
          <cell r="C8">
            <v>0</v>
          </cell>
          <cell r="D8" t="str">
            <v>110-0005</v>
          </cell>
          <cell r="E8" t="str">
            <v>台東区上野4-8-5</v>
          </cell>
          <cell r="F8" t="str">
            <v>3836-2131</v>
          </cell>
          <cell r="G8" t="str">
            <v>3835-4820</v>
          </cell>
        </row>
        <row r="9">
          <cell r="A9">
            <v>5</v>
          </cell>
          <cell r="B9" t="str">
            <v>（株）ﾜﾝﾋﾞｼ産業</v>
          </cell>
          <cell r="C9" t="str">
            <v>ｶﾞｽｽﾀﾝﾄﾞ</v>
          </cell>
          <cell r="D9" t="str">
            <v>467-0027</v>
          </cell>
          <cell r="E9" t="str">
            <v>名古屋市瑞穂区田辺通り2-27</v>
          </cell>
          <cell r="F9" t="str">
            <v>3831-7555</v>
          </cell>
          <cell r="G9" t="str">
            <v>0427-58-6367</v>
          </cell>
        </row>
        <row r="10">
          <cell r="A10">
            <v>6</v>
          </cell>
          <cell r="B10" t="str">
            <v>（有）ﾜｰﾙﾄﾞｺﾚｸｼｮﾝ</v>
          </cell>
          <cell r="C10" t="str">
            <v>森様</v>
          </cell>
          <cell r="D10" t="str">
            <v>320-0861</v>
          </cell>
          <cell r="E10" t="str">
            <v>宇都宮市西1-1-8</v>
          </cell>
          <cell r="F10" t="str">
            <v>0286-35-9500</v>
          </cell>
          <cell r="G10" t="str">
            <v>0425-66-0145</v>
          </cell>
        </row>
        <row r="11">
          <cell r="A11">
            <v>7</v>
          </cell>
          <cell r="B11" t="str">
            <v>（有）ﾜﾗﾋﾞ洋服店</v>
          </cell>
          <cell r="C11">
            <v>0</v>
          </cell>
          <cell r="D11" t="str">
            <v>143-0016</v>
          </cell>
          <cell r="E11" t="str">
            <v>大田区大森北3-4-13</v>
          </cell>
          <cell r="F11" t="str">
            <v>3761-8315</v>
          </cell>
          <cell r="G11" t="str">
            <v>3843-3314</v>
          </cell>
        </row>
        <row r="12">
          <cell r="A12">
            <v>8</v>
          </cell>
          <cell r="B12" t="str">
            <v>ﾜｰｸｽﾀｼﾞｵ</v>
          </cell>
          <cell r="C12">
            <v>0</v>
          </cell>
          <cell r="D12" t="str">
            <v>214-0014</v>
          </cell>
          <cell r="E12" t="str">
            <v>神奈川県川崎市多摩区登戸2102-1</v>
          </cell>
          <cell r="F12" t="str">
            <v>044-922-9493</v>
          </cell>
          <cell r="G12" t="str">
            <v>044-922-9493</v>
          </cell>
        </row>
        <row r="13">
          <cell r="A13">
            <v>9</v>
          </cell>
          <cell r="B13" t="str">
            <v>永井 弘美</v>
          </cell>
          <cell r="C13">
            <v>0</v>
          </cell>
          <cell r="D13" t="str">
            <v>320-0053</v>
          </cell>
          <cell r="E13" t="str">
            <v xml:space="preserve">      第2井上ﾋﾞﾙ501</v>
          </cell>
          <cell r="F13" t="str">
            <v>3408-6690</v>
          </cell>
          <cell r="G13" t="str">
            <v>3408-6691</v>
          </cell>
        </row>
        <row r="14">
          <cell r="A14">
            <v>10</v>
          </cell>
          <cell r="B14" t="str">
            <v>ﾜｰﾙﾄﾞ･ﾐｭ</v>
          </cell>
          <cell r="C14">
            <v>0</v>
          </cell>
          <cell r="D14" t="str">
            <v>649-6233</v>
          </cell>
          <cell r="E14" t="str">
            <v>和歌山県那賀郡岩出町備前73-5</v>
          </cell>
          <cell r="F14" t="str">
            <v>0736-61-1900</v>
          </cell>
          <cell r="G14" t="str">
            <v>0736-61-1414</v>
          </cell>
        </row>
        <row r="15">
          <cell r="A15">
            <v>11</v>
          </cell>
          <cell r="B15" t="str">
            <v>和田 茂夫(ﾍﾞﾙﾌﾗﾝｽ)</v>
          </cell>
          <cell r="C15">
            <v>0</v>
          </cell>
          <cell r="D15" t="str">
            <v>179-0072</v>
          </cell>
          <cell r="E15" t="str">
            <v>へ のﾍﾟｰｼﾞに書いてあります｡</v>
          </cell>
          <cell r="F15" t="str">
            <v>3470-0153</v>
          </cell>
          <cell r="G15" t="str">
            <v>3470-0344</v>
          </cell>
        </row>
        <row r="16">
          <cell r="A16">
            <v>12</v>
          </cell>
          <cell r="B16" t="str">
            <v>渡部</v>
          </cell>
          <cell r="C16">
            <v>0</v>
          </cell>
          <cell r="D16" t="str">
            <v>700-0816</v>
          </cell>
          <cell r="E16" t="str">
            <v>岡山市富田町2-8-12学南町3-9-47</v>
          </cell>
          <cell r="F16" t="str">
            <v>3226-4407</v>
          </cell>
          <cell r="G16" t="str">
            <v>5624-0684</v>
          </cell>
        </row>
        <row r="17">
          <cell r="A17">
            <v>13</v>
          </cell>
          <cell r="B17" t="str">
            <v>ワールドスタイル</v>
          </cell>
          <cell r="C17">
            <v>0</v>
          </cell>
          <cell r="D17" t="str">
            <v>150-0043</v>
          </cell>
          <cell r="E17" t="str">
            <v>渋谷区道玄坂2-7-2東方ビル1F</v>
          </cell>
          <cell r="F17" t="str">
            <v>03-3496-9960</v>
          </cell>
          <cell r="G17" t="str">
            <v>03-3496-9961</v>
          </cell>
        </row>
        <row r="18">
          <cell r="A18">
            <v>14</v>
          </cell>
          <cell r="B18" t="str">
            <v>長門屋</v>
          </cell>
          <cell r="C18">
            <v>0</v>
          </cell>
          <cell r="D18" t="str">
            <v>110-0005</v>
          </cell>
          <cell r="E18" t="str">
            <v>台東区上野6-4-12</v>
          </cell>
          <cell r="F18" t="str">
            <v>0489-58-9222</v>
          </cell>
          <cell r="G18" t="str">
            <v>0489-58-9221</v>
          </cell>
        </row>
        <row r="19">
          <cell r="A19">
            <v>15</v>
          </cell>
          <cell r="B19" t="str">
            <v>長門商事(株)</v>
          </cell>
          <cell r="C19">
            <v>0</v>
          </cell>
          <cell r="D19" t="str">
            <v>112-0012</v>
          </cell>
          <cell r="E19" t="str">
            <v>文京区大塚3-9-2ﾃﾗﾓﾄﾋﾞﾙ内</v>
          </cell>
          <cell r="F19" t="str">
            <v>3202-5646</v>
          </cell>
        </row>
        <row r="20">
          <cell r="A20">
            <v>16</v>
          </cell>
          <cell r="B20" t="str">
            <v>(株)ﾄﾞﾘ-ﾑｻﾝﾜﾄﾞ- 上磯店</v>
          </cell>
          <cell r="C20">
            <v>0</v>
          </cell>
          <cell r="D20" t="str">
            <v>049-0111</v>
          </cell>
          <cell r="E20" t="str">
            <v xml:space="preserve">             戸祭ﾄｱﾋﾟｱ305</v>
          </cell>
          <cell r="F20" t="str">
            <v>045-651-6495</v>
          </cell>
          <cell r="G20" t="str">
            <v>045-651-6497</v>
          </cell>
        </row>
        <row r="21">
          <cell r="A21">
            <v>17</v>
          </cell>
          <cell r="B21" t="str">
            <v>ﾅｶｶﾞﾜ  ｸﾛ-ｼﾞﾝｸﾞ</v>
          </cell>
          <cell r="C21" t="str">
            <v>店長 高橋様</v>
          </cell>
          <cell r="D21" t="str">
            <v>530-0012</v>
          </cell>
          <cell r="E21" t="str">
            <v>大阪市北区芝田1-1-3 阪急三番街</v>
          </cell>
          <cell r="F21" t="str">
            <v>044-434-1444</v>
          </cell>
          <cell r="G21" t="str">
            <v>3585-7401</v>
          </cell>
        </row>
        <row r="22">
          <cell r="A22">
            <v>18</v>
          </cell>
          <cell r="B22" t="str">
            <v>(有)佐々木商事</v>
          </cell>
          <cell r="C22">
            <v>0</v>
          </cell>
          <cell r="D22" t="str">
            <v>110-0015</v>
          </cell>
          <cell r="E22" t="str">
            <v>台東区東上野1-14-8田淵ﾋﾞﾙ401</v>
          </cell>
          <cell r="F22" t="str">
            <v>086-422-1218</v>
          </cell>
          <cell r="G22" t="str">
            <v>3835-7707･7708</v>
          </cell>
        </row>
        <row r="23">
          <cell r="A23">
            <v>19</v>
          </cell>
          <cell r="B23" t="str">
            <v>(有)三協ﾓﾘｼﾏ</v>
          </cell>
          <cell r="C23" t="str">
            <v>荒井様</v>
          </cell>
          <cell r="D23" t="str">
            <v>103-0004</v>
          </cell>
          <cell r="E23" t="str">
            <v>中央区東日本橋2-16-7</v>
          </cell>
          <cell r="F23" t="str">
            <v>086-421-2266</v>
          </cell>
          <cell r="G23" t="str">
            <v>086-421-2626</v>
          </cell>
        </row>
        <row r="24">
          <cell r="A24">
            <v>20</v>
          </cell>
          <cell r="B24" t="str">
            <v>customer</v>
          </cell>
          <cell r="C24">
            <v>0</v>
          </cell>
          <cell r="D24" t="str">
            <v>postal code</v>
          </cell>
          <cell r="E24" t="str">
            <v>address</v>
          </cell>
          <cell r="F24" t="str">
            <v xml:space="preserve">telephone number </v>
          </cell>
          <cell r="G24" t="str">
            <v>3696-1244</v>
          </cell>
        </row>
        <row r="25">
          <cell r="A25">
            <v>21</v>
          </cell>
          <cell r="B25" t="str">
            <v>（株）悠新</v>
          </cell>
          <cell r="C25">
            <v>0</v>
          </cell>
          <cell r="D25" t="str">
            <v>101-0021</v>
          </cell>
          <cell r="E25" t="str">
            <v>千代田区外神田5-2-2浜田ﾋﾞﾙ2F</v>
          </cell>
          <cell r="F25" t="str">
            <v>3839-5081</v>
          </cell>
          <cell r="G25" t="str">
            <v>0188-68-6646</v>
          </cell>
        </row>
      </sheetData>
      <sheetData sheetId="12" refreshError="1">
        <row r="4">
          <cell r="A4">
            <v>1</v>
          </cell>
        </row>
        <row r="5">
          <cell r="A5">
            <v>1</v>
          </cell>
          <cell r="B5" t="str">
            <v>朝日信用銀行 上野支店</v>
          </cell>
          <cell r="C5">
            <v>0</v>
          </cell>
          <cell r="D5" t="str">
            <v>110-0005</v>
          </cell>
          <cell r="E5" t="str">
            <v>台東区上野4-8-11</v>
          </cell>
          <cell r="F5" t="str">
            <v>3831-0216</v>
          </cell>
          <cell r="G5" t="str">
            <v>3836-0820</v>
          </cell>
        </row>
        <row r="6">
          <cell r="A6">
            <v>2</v>
          </cell>
          <cell r="B6" t="str">
            <v>荒川信用金庫 上野支店</v>
          </cell>
          <cell r="C6" t="str">
            <v>東京本社 寺田様</v>
          </cell>
          <cell r="D6" t="str">
            <v>110-0016</v>
          </cell>
          <cell r="E6" t="str">
            <v>台東区台東4-9-3</v>
          </cell>
          <cell r="F6" t="str">
            <v>3831-0261</v>
          </cell>
          <cell r="G6" t="str">
            <v>3831-0270</v>
          </cell>
        </row>
        <row r="7">
          <cell r="A7">
            <v>3</v>
          </cell>
          <cell r="B7" t="str">
            <v>新潟中央銀行 東京支店</v>
          </cell>
          <cell r="C7">
            <v>0</v>
          </cell>
          <cell r="D7" t="str">
            <v>110-0005</v>
          </cell>
          <cell r="E7" t="str">
            <v>台東区上野6-16-15</v>
          </cell>
          <cell r="F7" t="str">
            <v>3831-8181</v>
          </cell>
          <cell r="G7" t="str">
            <v>3832-4059</v>
          </cell>
        </row>
        <row r="8">
          <cell r="A8">
            <v>4</v>
          </cell>
          <cell r="B8" t="str">
            <v>大和銀行 浅草橋支店</v>
          </cell>
          <cell r="C8">
            <v>0</v>
          </cell>
          <cell r="D8" t="str">
            <v>103-0002</v>
          </cell>
          <cell r="E8" t="str">
            <v>中央区日本橋馬喰町2-1-2</v>
          </cell>
          <cell r="F8" t="str">
            <v>3661-9771</v>
          </cell>
          <cell r="G8" t="str">
            <v>3668-8014</v>
          </cell>
        </row>
        <row r="9">
          <cell r="A9">
            <v>5</v>
          </cell>
          <cell r="B9" t="str">
            <v>みどり銀行</v>
          </cell>
          <cell r="C9">
            <v>0</v>
          </cell>
          <cell r="D9" t="str">
            <v>101-0032</v>
          </cell>
          <cell r="E9" t="str">
            <v>千代田区岩本町1-2-1</v>
          </cell>
          <cell r="F9" t="str">
            <v>3862-2311</v>
          </cell>
          <cell r="G9" t="str">
            <v>06-213-6077</v>
          </cell>
        </row>
        <row r="10">
          <cell r="A10">
            <v>6</v>
          </cell>
          <cell r="B10" t="str">
            <v>第一勧業銀行 蔵前支店</v>
          </cell>
          <cell r="C10">
            <v>0</v>
          </cell>
          <cell r="D10" t="str">
            <v>111-0051</v>
          </cell>
          <cell r="E10" t="str">
            <v>台東区蔵前4-6-10</v>
          </cell>
          <cell r="F10" t="str">
            <v>3851-8271</v>
          </cell>
          <cell r="G10" t="str">
            <v>3851-7481</v>
          </cell>
        </row>
        <row r="11">
          <cell r="A11">
            <v>7</v>
          </cell>
          <cell r="B11" t="str">
            <v>住友銀行 浅草支店</v>
          </cell>
          <cell r="C11">
            <v>0</v>
          </cell>
          <cell r="D11" t="str">
            <v>111-0034</v>
          </cell>
          <cell r="E11" t="str">
            <v>台東区雷門2-17-12</v>
          </cell>
          <cell r="F11" t="str">
            <v>3843-3361</v>
          </cell>
          <cell r="G11" t="str">
            <v>3843-3314</v>
          </cell>
        </row>
        <row r="12">
          <cell r="A12">
            <v>8</v>
          </cell>
          <cell r="B12" t="str">
            <v>あさひ銀行 浅草橋支店</v>
          </cell>
          <cell r="C12">
            <v>0</v>
          </cell>
          <cell r="D12" t="str">
            <v>111-0052</v>
          </cell>
          <cell r="E12" t="str">
            <v>台東区柳橋1-4-5</v>
          </cell>
          <cell r="F12" t="str">
            <v>3851-3201</v>
          </cell>
          <cell r="G12" t="str">
            <v>3863-7605</v>
          </cell>
        </row>
        <row r="13">
          <cell r="A13">
            <v>9</v>
          </cell>
          <cell r="B13" t="str">
            <v>東京三菱銀行 浅草橋支店</v>
          </cell>
          <cell r="C13" t="str">
            <v>ﾊﾞｲﾔ-(遠藤内線223 片田内線222)</v>
          </cell>
          <cell r="D13" t="str">
            <v>111-0052</v>
          </cell>
          <cell r="E13" t="str">
            <v>台東区柳橋1-23-6</v>
          </cell>
          <cell r="F13" t="str">
            <v>3851-5101</v>
          </cell>
          <cell r="G13" t="str">
            <v>3851-5110</v>
          </cell>
        </row>
        <row r="14">
          <cell r="A14">
            <v>10</v>
          </cell>
          <cell r="B14" t="str">
            <v>富士銀行 浅草橋支店</v>
          </cell>
          <cell r="C14">
            <v>0</v>
          </cell>
          <cell r="D14" t="str">
            <v>111-0053</v>
          </cell>
          <cell r="E14" t="str">
            <v>台東区浅草橋1-30-9</v>
          </cell>
          <cell r="F14" t="str">
            <v>3861-5411</v>
          </cell>
          <cell r="G14" t="str">
            <v>5687-3696</v>
          </cell>
        </row>
        <row r="15">
          <cell r="A15">
            <v>11</v>
          </cell>
          <cell r="B15" t="str">
            <v>三和銀行 上野支店</v>
          </cell>
          <cell r="C15">
            <v>0</v>
          </cell>
          <cell r="D15" t="str">
            <v>110-0015</v>
          </cell>
          <cell r="E15" t="str">
            <v>台東区東上野1-14-4</v>
          </cell>
          <cell r="F15" t="str">
            <v>3831-8135</v>
          </cell>
          <cell r="G15" t="str">
            <v>3832-3035</v>
          </cell>
        </row>
        <row r="16">
          <cell r="A16">
            <v>12</v>
          </cell>
          <cell r="B16" t="str">
            <v>さくら銀行 浅草橋支店</v>
          </cell>
          <cell r="C16">
            <v>0</v>
          </cell>
          <cell r="D16" t="str">
            <v>103-0002</v>
          </cell>
          <cell r="E16" t="str">
            <v>中央区日本橋馬喰町2-1-3</v>
          </cell>
          <cell r="F16" t="str">
            <v>3662-2311</v>
          </cell>
          <cell r="G16" t="str">
            <v>3664-3177</v>
          </cell>
        </row>
        <row r="17">
          <cell r="A17">
            <v>13</v>
          </cell>
          <cell r="B17" t="str">
            <v>LIVELY</v>
          </cell>
          <cell r="C17" t="str">
            <v>山崎様</v>
          </cell>
          <cell r="D17" t="str">
            <v>531-0074</v>
          </cell>
          <cell r="E17" t="str">
            <v>大阪市北区本庄東2-4-1 1003</v>
          </cell>
          <cell r="F17" t="str">
            <v>3663-9081</v>
          </cell>
          <cell r="G17" t="str">
            <v>0473-56-5132</v>
          </cell>
        </row>
        <row r="18">
          <cell r="A18">
            <v>14</v>
          </cell>
          <cell r="B18" t="str">
            <v>ﾗｯｷｰｶﾝﾊﾟﾆｰ</v>
          </cell>
          <cell r="C18">
            <v>0</v>
          </cell>
          <cell r="D18" t="str">
            <v>150－0046</v>
          </cell>
          <cell r="E18" t="str">
            <v>東京都渋谷区松寿1丁目29-24</v>
          </cell>
          <cell r="F18" t="str">
            <v>3667-6321～6(1F)～(6F)</v>
          </cell>
          <cell r="G18" t="str">
            <v>0489-58-9221</v>
          </cell>
        </row>
        <row r="19">
          <cell r="A19">
            <v>15</v>
          </cell>
          <cell r="B19" t="str">
            <v>(株)ﾏﾂｶﾜ帝国</v>
          </cell>
          <cell r="C19">
            <v>0</v>
          </cell>
          <cell r="D19" t="str">
            <v>100-0011</v>
          </cell>
          <cell r="E19" t="str">
            <v>千代田区内幸町1-1-1ｲﾝﾍﾟﾘｱﾙﾌﾟﾗｻﾞ</v>
          </cell>
          <cell r="F19" t="str">
            <v>3835-7054</v>
          </cell>
        </row>
        <row r="20">
          <cell r="A20">
            <v>16</v>
          </cell>
          <cell r="B20" t="str">
            <v>(株)ﾏﾂﾊﾞﾔ</v>
          </cell>
          <cell r="C20">
            <v>0</v>
          </cell>
          <cell r="D20" t="str">
            <v>979-1521</v>
          </cell>
          <cell r="E20" t="str">
            <v>福島県双葉郡浪江町権現堂字上川原67</v>
          </cell>
          <cell r="F20" t="str">
            <v>3585-7308</v>
          </cell>
          <cell r="G20" t="str">
            <v>3835-7309</v>
          </cell>
        </row>
        <row r="21">
          <cell r="A21">
            <v>17</v>
          </cell>
          <cell r="B21" t="str">
            <v>(株)松本</v>
          </cell>
          <cell r="C21" t="str">
            <v>商品ｾﾝﾀ-</v>
          </cell>
          <cell r="D21" t="str">
            <v>144-0047</v>
          </cell>
          <cell r="E21" t="str">
            <v>大田区萩中2-2-3第2松栄ﾋﾞﾙ</v>
          </cell>
          <cell r="F21" t="str">
            <v>3585-7400</v>
          </cell>
          <cell r="G21" t="str">
            <v>3585-7401</v>
          </cell>
        </row>
        <row r="22">
          <cell r="A22">
            <v>18</v>
          </cell>
          <cell r="B22" t="str">
            <v>(株)ﾏﾙﾀｹ</v>
          </cell>
          <cell r="C22" t="str">
            <v xml:space="preserve"> (本社)                                         社長 中村貴信様    </v>
          </cell>
          <cell r="D22" t="str">
            <v>532-0004</v>
          </cell>
          <cell r="E22" t="str">
            <v>大阪府大阪市淀川区西宮原2-2-17</v>
          </cell>
          <cell r="F22" t="str">
            <v>3835-7312</v>
          </cell>
          <cell r="G22" t="str">
            <v>3835-7707･7708</v>
          </cell>
        </row>
        <row r="23">
          <cell r="A23">
            <v>19</v>
          </cell>
          <cell r="B23" t="str">
            <v>(株)はるやまﾁｪｰﾝMEN'S 129店</v>
          </cell>
          <cell r="C23" t="str">
            <v>荒井様</v>
          </cell>
          <cell r="D23" t="str">
            <v>085-0816</v>
          </cell>
          <cell r="E23" t="str">
            <v xml:space="preserve">          新大阪ｾﾝｲｼﾃｨｰ 206街</v>
          </cell>
          <cell r="F23" t="str">
            <v>3835-7136</v>
          </cell>
          <cell r="G23" t="str">
            <v>3835-7137</v>
          </cell>
        </row>
        <row r="24">
          <cell r="A24">
            <v>20</v>
          </cell>
          <cell r="B24" t="str">
            <v>(株)丸隆</v>
          </cell>
          <cell r="C24" t="str">
            <v>木村様</v>
          </cell>
          <cell r="D24" t="str">
            <v>160-0014</v>
          </cell>
          <cell r="E24" t="str">
            <v>新宿区内藤町1-6</v>
          </cell>
          <cell r="F24" t="str">
            <v xml:space="preserve">telephone number </v>
          </cell>
          <cell r="G24" t="str">
            <v>3696-1244</v>
          </cell>
        </row>
        <row r="25">
          <cell r="A25">
            <v>21</v>
          </cell>
          <cell r="B25" t="str">
            <v>(株)丸隆</v>
          </cell>
          <cell r="C25">
            <v>0</v>
          </cell>
          <cell r="D25" t="str">
            <v>453-0801</v>
          </cell>
          <cell r="E25" t="str">
            <v>名古屋市中村区太閤4-9-26木村ﾋﾞﾙ</v>
          </cell>
          <cell r="F25" t="str">
            <v>3839-5081</v>
          </cell>
          <cell r="G25" t="str">
            <v>0188-68-6646</v>
          </cell>
        </row>
      </sheetData>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棟別表"/>
      <sheetName val="仲介業者"/>
      <sheetName val="WS"/>
      <sheetName val="SM"/>
      <sheetName val="Sheet1"/>
    </sheetNames>
    <sheetDataSet>
      <sheetData sheetId="0"/>
      <sheetData sheetId="1" refreshError="1">
        <row r="4">
          <cell r="A4">
            <v>50</v>
          </cell>
          <cell r="B4" t="str">
            <v>インタープラネット 株式会社</v>
          </cell>
        </row>
        <row r="5">
          <cell r="A5">
            <v>1</v>
          </cell>
          <cell r="B5" t="str">
            <v>株式会社 大京住宅流通</v>
          </cell>
          <cell r="C5" t="str">
            <v>Daikyo　Jyutaku　Ryutsu</v>
          </cell>
        </row>
        <row r="6">
          <cell r="A6">
            <v>1.1000000000000001</v>
          </cell>
          <cell r="B6" t="str">
            <v>株式会社 大京住宅流通</v>
          </cell>
          <cell r="C6" t="str">
            <v>Daikyo　Jyutaku　Ryutsu</v>
          </cell>
        </row>
        <row r="7">
          <cell r="A7">
            <v>1.2</v>
          </cell>
          <cell r="B7" t="str">
            <v>株式会社 大京住宅流通</v>
          </cell>
          <cell r="C7" t="str">
            <v>Daikyo　Jyutaku　Ryutsu</v>
          </cell>
        </row>
        <row r="8">
          <cell r="A8">
            <v>1.3</v>
          </cell>
          <cell r="B8" t="str">
            <v>株式会社 大京住宅流通</v>
          </cell>
          <cell r="C8" t="str">
            <v>Daikyo　Jyutaku　Ryutsu</v>
          </cell>
        </row>
        <row r="9">
          <cell r="A9">
            <v>1.4</v>
          </cell>
          <cell r="B9" t="str">
            <v>株式会社 大京住宅流通</v>
          </cell>
          <cell r="C9" t="str">
            <v>Daikyo　Jyutaku　Ryutsu</v>
          </cell>
        </row>
        <row r="10">
          <cell r="A10">
            <v>1.5</v>
          </cell>
          <cell r="B10" t="str">
            <v>株式会社 大京住宅流通</v>
          </cell>
          <cell r="C10" t="str">
            <v>Daikyo　Jyutaku　Ryutsu</v>
          </cell>
        </row>
        <row r="11">
          <cell r="A11">
            <v>1.6</v>
          </cell>
          <cell r="B11" t="str">
            <v>株式会社 大京住宅流通</v>
          </cell>
          <cell r="C11" t="str">
            <v>Daikyo　Jyutaku　Ryutsu</v>
          </cell>
        </row>
        <row r="12">
          <cell r="A12">
            <v>2</v>
          </cell>
          <cell r="B12" t="str">
            <v>株式会社 ハウス管理ｻｰﾋﾞｽ</v>
          </cell>
          <cell r="C12" t="str">
            <v>Huse　Kanri　Serves</v>
          </cell>
        </row>
        <row r="13">
          <cell r="A13">
            <v>3</v>
          </cell>
          <cell r="B13" t="str">
            <v>株式会社 リクルートコスモス</v>
          </cell>
        </row>
        <row r="14">
          <cell r="A14">
            <v>3.1</v>
          </cell>
          <cell r="B14" t="str">
            <v>株式会社 リクルートコスモス</v>
          </cell>
        </row>
        <row r="15">
          <cell r="A15">
            <v>3.2</v>
          </cell>
          <cell r="B15" t="str">
            <v>株式会社 リクルートコスモス</v>
          </cell>
        </row>
        <row r="16">
          <cell r="A16">
            <v>3.3</v>
          </cell>
          <cell r="B16" t="str">
            <v>株式会社 リクルートコスモス</v>
          </cell>
        </row>
        <row r="17">
          <cell r="A17">
            <v>4</v>
          </cell>
          <cell r="B17" t="str">
            <v>豊川住宅センター 株式会社</v>
          </cell>
          <cell r="C17" t="str">
            <v>Toyokawa　Jyutaku　Center</v>
          </cell>
        </row>
        <row r="18">
          <cell r="A18">
            <v>5</v>
          </cell>
          <cell r="B18" t="str">
            <v>株式会社 マテックコーポレーション</v>
          </cell>
        </row>
        <row r="19">
          <cell r="A19">
            <v>6</v>
          </cell>
          <cell r="B19" t="str">
            <v>株式会社タイヨーコーポレーション</v>
          </cell>
          <cell r="C19" t="str">
            <v>Taiyo Corporaition</v>
          </cell>
        </row>
        <row r="20">
          <cell r="A20">
            <v>7</v>
          </cell>
          <cell r="B20" t="str">
            <v>株式会社 タミー・コーポレーション</v>
          </cell>
        </row>
        <row r="21">
          <cell r="A21">
            <v>8</v>
          </cell>
          <cell r="B21" t="str">
            <v>株式会社 アイランド</v>
          </cell>
          <cell r="C21" t="str">
            <v>Island</v>
          </cell>
        </row>
        <row r="22">
          <cell r="A22">
            <v>9</v>
          </cell>
          <cell r="B22" t="str">
            <v>藤和不動産流通サービス 株式会社</v>
          </cell>
          <cell r="C22" t="str">
            <v>Towa　Fudosan　Ryutsu</v>
          </cell>
        </row>
        <row r="23">
          <cell r="A23">
            <v>9.1</v>
          </cell>
          <cell r="B23" t="str">
            <v>藤和不動産流通サービス 株式会社</v>
          </cell>
          <cell r="C23" t="str">
            <v>Towa　Fudosan　Ryutsu</v>
          </cell>
        </row>
        <row r="24">
          <cell r="A24">
            <v>9.1999999999999993</v>
          </cell>
          <cell r="B24" t="str">
            <v>藤和不動産流通サービス 株式会社</v>
          </cell>
          <cell r="C24" t="str">
            <v>Towa　Fudosan　Ryutsu</v>
          </cell>
        </row>
        <row r="25">
          <cell r="A25">
            <v>10</v>
          </cell>
          <cell r="B25" t="str">
            <v>株式会社 ビルネット</v>
          </cell>
          <cell r="C25" t="str">
            <v>Birunetto</v>
          </cell>
        </row>
        <row r="26">
          <cell r="A26">
            <v>11</v>
          </cell>
          <cell r="B26" t="str">
            <v>株式会社 日本リロケーション</v>
          </cell>
        </row>
        <row r="27">
          <cell r="A27">
            <v>12</v>
          </cell>
          <cell r="B27" t="str">
            <v>三和住宅 株式会社</v>
          </cell>
          <cell r="C27" t="str">
            <v>Sanwa　Jyutaku</v>
          </cell>
        </row>
        <row r="28">
          <cell r="A28">
            <v>13</v>
          </cell>
          <cell r="B28" t="str">
            <v>有限会社 緑町エステート</v>
          </cell>
          <cell r="C28" t="str">
            <v>Midorimachi　Estate</v>
          </cell>
        </row>
        <row r="29">
          <cell r="A29">
            <v>14</v>
          </cell>
          <cell r="B29" t="str">
            <v>ヘイケン株式会社</v>
          </cell>
          <cell r="C29" t="str">
            <v>Heiken</v>
          </cell>
        </row>
        <row r="30">
          <cell r="A30">
            <v>15</v>
          </cell>
          <cell r="B30">
            <v>0</v>
          </cell>
        </row>
        <row r="31">
          <cell r="A31">
            <v>16</v>
          </cell>
          <cell r="B31" t="str">
            <v>株式会社フットワーク</v>
          </cell>
          <cell r="C31" t="str">
            <v>Fut　Work</v>
          </cell>
        </row>
        <row r="32">
          <cell r="A32">
            <v>17</v>
          </cell>
          <cell r="B32" t="str">
            <v>株式会社オー・ジー・アイ</v>
          </cell>
          <cell r="C32" t="str">
            <v>OGI</v>
          </cell>
        </row>
        <row r="33">
          <cell r="A33">
            <v>18</v>
          </cell>
          <cell r="B33" t="str">
            <v>中国リハウス株式会社</v>
          </cell>
          <cell r="C33" t="str">
            <v>Tyugoku　Rihouse</v>
          </cell>
        </row>
        <row r="34">
          <cell r="A34">
            <v>19</v>
          </cell>
          <cell r="B34" t="str">
            <v>有限会社 千成土地住宅社</v>
          </cell>
        </row>
        <row r="35">
          <cell r="A35">
            <v>20</v>
          </cell>
          <cell r="B35" t="str">
            <v>住友不動産販売株式会社</v>
          </cell>
          <cell r="C35" t="str">
            <v>Sumitomo　Fudousan　Hanbai</v>
          </cell>
        </row>
        <row r="36">
          <cell r="A36">
            <v>20.100000000000001</v>
          </cell>
          <cell r="B36" t="str">
            <v>住友不動産販売株式会社</v>
          </cell>
          <cell r="C36" t="str">
            <v>Sumitomo　Fudousan　Hanbai</v>
          </cell>
        </row>
        <row r="37">
          <cell r="A37">
            <v>20.2</v>
          </cell>
          <cell r="B37" t="str">
            <v>住友不動産販売株式会社</v>
          </cell>
          <cell r="C37" t="str">
            <v>Sumitomo　Fudousan　Hanbai</v>
          </cell>
        </row>
        <row r="38">
          <cell r="A38">
            <v>20.3</v>
          </cell>
          <cell r="B38" t="str">
            <v>住友不動産販売株式会社</v>
          </cell>
          <cell r="C38" t="str">
            <v>Sumitomo　Fudousan　Hanbai</v>
          </cell>
        </row>
        <row r="39">
          <cell r="A39">
            <v>20.399999999999999</v>
          </cell>
          <cell r="B39" t="str">
            <v>住友不動産販売株式会社</v>
          </cell>
          <cell r="C39" t="str">
            <v>Sumitomo　Fudousan　Hanbai</v>
          </cell>
        </row>
        <row r="40">
          <cell r="A40">
            <v>20.5</v>
          </cell>
          <cell r="B40" t="str">
            <v>住友不動産販売株式会社</v>
          </cell>
          <cell r="C40" t="str">
            <v>Sumitomo　Fudousan　Hanbai</v>
          </cell>
        </row>
        <row r="41">
          <cell r="A41">
            <v>20.6</v>
          </cell>
          <cell r="B41" t="str">
            <v>住友不動産販売株式会社</v>
          </cell>
          <cell r="C41" t="str">
            <v>Sumitomo　Fudousan　Hanbai</v>
          </cell>
        </row>
        <row r="42">
          <cell r="A42">
            <v>21</v>
          </cell>
          <cell r="B42" t="str">
            <v>有限会社スタート</v>
          </cell>
          <cell r="C42" t="str">
            <v>Start</v>
          </cell>
        </row>
        <row r="43">
          <cell r="A43">
            <v>22</v>
          </cell>
          <cell r="B43" t="str">
            <v>有限会社ウェーブハウス</v>
          </cell>
          <cell r="C43" t="str">
            <v>Wave　House</v>
          </cell>
        </row>
        <row r="44">
          <cell r="A44">
            <v>23</v>
          </cell>
          <cell r="B44" t="str">
            <v>株式会社アパマンPLAZA</v>
          </cell>
          <cell r="C44" t="str">
            <v>Apaman　Plaza</v>
          </cell>
        </row>
        <row r="45">
          <cell r="A45">
            <v>24</v>
          </cell>
          <cell r="B45" t="str">
            <v>パシフィックマネジメント株式会社</v>
          </cell>
          <cell r="C45" t="str">
            <v>PMC</v>
          </cell>
        </row>
        <row r="46">
          <cell r="A46">
            <v>25</v>
          </cell>
          <cell r="B46" t="str">
            <v>株式会社サンホーム</v>
          </cell>
          <cell r="C46" t="str">
            <v>Sun　Home</v>
          </cell>
        </row>
        <row r="47">
          <cell r="A47">
            <v>26</v>
          </cell>
          <cell r="B47" t="str">
            <v>有楽土地住宅販売株式会社</v>
          </cell>
          <cell r="C47" t="str">
            <v>Yuraku　Tochi　Jyutaku　Hanbai</v>
          </cell>
        </row>
        <row r="48">
          <cell r="A48">
            <v>27</v>
          </cell>
          <cell r="B48" t="str">
            <v>東急リバブル株式会社仙台営業所</v>
          </cell>
          <cell r="C48" t="str">
            <v>Tokyu Livable</v>
          </cell>
        </row>
        <row r="49">
          <cell r="A49">
            <v>28</v>
          </cell>
          <cell r="B49" t="str">
            <v>有限会社リンクル</v>
          </cell>
          <cell r="C49" t="str">
            <v>Rinkle</v>
          </cell>
        </row>
        <row r="50">
          <cell r="A50">
            <v>29</v>
          </cell>
          <cell r="B50">
            <v>0</v>
          </cell>
        </row>
        <row r="51">
          <cell r="A51">
            <v>30</v>
          </cell>
          <cell r="B51">
            <v>0</v>
          </cell>
        </row>
        <row r="52">
          <cell r="A52">
            <v>31</v>
          </cell>
          <cell r="B52">
            <v>0</v>
          </cell>
        </row>
        <row r="53">
          <cell r="A53">
            <v>32</v>
          </cell>
          <cell r="B53">
            <v>0</v>
          </cell>
        </row>
        <row r="54">
          <cell r="A54">
            <v>33</v>
          </cell>
          <cell r="B54">
            <v>0</v>
          </cell>
        </row>
        <row r="55">
          <cell r="A55">
            <v>34</v>
          </cell>
          <cell r="B55">
            <v>0</v>
          </cell>
        </row>
        <row r="56">
          <cell r="A56">
            <v>35</v>
          </cell>
          <cell r="B56">
            <v>0</v>
          </cell>
        </row>
        <row r="57">
          <cell r="A57">
            <v>36</v>
          </cell>
          <cell r="B57">
            <v>0</v>
          </cell>
        </row>
        <row r="58">
          <cell r="A58">
            <v>37</v>
          </cell>
          <cell r="B58">
            <v>0</v>
          </cell>
        </row>
        <row r="59">
          <cell r="A59">
            <v>38</v>
          </cell>
          <cell r="B59">
            <v>0</v>
          </cell>
        </row>
        <row r="60">
          <cell r="A60">
            <v>39</v>
          </cell>
          <cell r="B60">
            <v>0</v>
          </cell>
        </row>
        <row r="61">
          <cell r="A61">
            <v>40</v>
          </cell>
          <cell r="B61">
            <v>0</v>
          </cell>
        </row>
        <row r="62">
          <cell r="A62">
            <v>200</v>
          </cell>
          <cell r="B62" t="str">
            <v>総武リハウス株式会社</v>
          </cell>
          <cell r="C62" t="str">
            <v>Soubu　Rihouse</v>
          </cell>
        </row>
        <row r="63">
          <cell r="A63">
            <v>201</v>
          </cell>
          <cell r="B63" t="str">
            <v>アールエスティ株式会社</v>
          </cell>
        </row>
        <row r="64">
          <cell r="A64">
            <v>202</v>
          </cell>
          <cell r="B64" t="str">
            <v>湘南リハウス株式会社</v>
          </cell>
        </row>
        <row r="65">
          <cell r="A65">
            <v>203</v>
          </cell>
          <cell r="B65" t="str">
            <v>株式会社メデューム</v>
          </cell>
        </row>
        <row r="66">
          <cell r="A66">
            <v>204</v>
          </cell>
          <cell r="B66" t="str">
            <v>株式会社日本建託</v>
          </cell>
        </row>
        <row r="67">
          <cell r="A67">
            <v>205</v>
          </cell>
          <cell r="B67" t="str">
            <v>三井不動産販売株式会社</v>
          </cell>
          <cell r="C67" t="str">
            <v>Mitsui　Fudousan</v>
          </cell>
        </row>
        <row r="68">
          <cell r="A68">
            <v>205.1</v>
          </cell>
          <cell r="B68" t="str">
            <v>三井不動産販売株式会社</v>
          </cell>
          <cell r="C68" t="str">
            <v>Mitsui　Fudousan</v>
          </cell>
        </row>
        <row r="69">
          <cell r="A69">
            <v>205.2</v>
          </cell>
          <cell r="B69" t="str">
            <v>三井不動産販売株式会社</v>
          </cell>
          <cell r="C69" t="str">
            <v>Mitsui　Fudousan</v>
          </cell>
        </row>
        <row r="70">
          <cell r="A70">
            <v>206</v>
          </cell>
          <cell r="B70" t="str">
            <v>京阪神リハウス株式会社</v>
          </cell>
        </row>
        <row r="71">
          <cell r="A71">
            <v>207</v>
          </cell>
          <cell r="B71" t="str">
            <v>野村不動産株式会社</v>
          </cell>
        </row>
        <row r="72">
          <cell r="A72">
            <v>208</v>
          </cell>
        </row>
        <row r="73">
          <cell r="A73">
            <v>209</v>
          </cell>
        </row>
        <row r="74">
          <cell r="A74">
            <v>210</v>
          </cell>
        </row>
        <row r="75">
          <cell r="A75">
            <v>211</v>
          </cell>
        </row>
        <row r="76">
          <cell r="A76">
            <v>212</v>
          </cell>
        </row>
      </sheetData>
      <sheetData sheetId="2"/>
      <sheetData sheetId="3"/>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sheetName val="Input"/>
      <sheetName val="Macro Codes"/>
      <sheetName val="etc"/>
      <sheetName val="HA行"/>
      <sheetName val="KA行"/>
      <sheetName val="NA行"/>
      <sheetName val="RA行"/>
      <sheetName val="SA行"/>
      <sheetName val="TA行"/>
      <sheetName val="WA行"/>
      <sheetName val="YA行"/>
      <sheetName val="LIST"/>
      <sheetName val="浜松プラザ年次予算_2005_02__"/>
      <sheetName val="MA行"/>
      <sheetName val="目次"/>
      <sheetName val="SP飯田橋I下限"/>
      <sheetName val="飯田橋ⅠAug05減賃後鳥かご"/>
      <sheetName val="SP飯田橋II下限"/>
      <sheetName val="飯田橋ⅡAug05減賃後鳥かご"/>
      <sheetName val="#REF"/>
      <sheetName val="Consolidation"/>
      <sheetName val="CF"/>
      <sheetName val="Assump"/>
      <sheetName val="k"/>
      <sheetName val="Prop"/>
      <sheetName val="Fire02"/>
      <sheetName val="Main Assumptions"/>
      <sheetName val="Fire"/>
      <sheetName val="KoyoFire"/>
      <sheetName val="入力用(駐車)"/>
      <sheetName val="入力用(家賃)"/>
      <sheetName val="Capital Input"/>
      <sheetName val="総括表"/>
      <sheetName val="物件概要"/>
      <sheetName val="浜松プラザ年次予算(2005.02～）"/>
      <sheetName val="Expense Schedule (4)"/>
      <sheetName val="Title"/>
      <sheetName val="合計"/>
      <sheetName val="Macro_Codes1"/>
      <sheetName val="Macro_Codes"/>
      <sheetName val="説明（変更）"/>
      <sheetName val="TASSEI"/>
      <sheetName val="Balance"/>
      <sheetName val="登記"/>
      <sheetName val="A行"/>
      <sheetName val="****ar"/>
      <sheetName val="laroux"/>
      <sheetName val="Yen Economics"/>
      <sheetName val="Yen Economics (ｻﾌﾞﾘｰｽ解除)"/>
      <sheetName val="Yen Economics (ｻﾌﾞﾘｰｽ解除、信託)"/>
      <sheetName val="$US Economics"/>
      <sheetName val="DD"/>
      <sheetName val="Deal Structure"/>
      <sheetName val="Property Econ"/>
      <sheetName val="Cash Flow Split"/>
      <sheetName val="JV Acctg"/>
      <sheetName val="CRE Accounting "/>
      <sheetName val="ROI and IRR"/>
      <sheetName val="CR Pages"/>
      <sheetName val="Suppl Calc"/>
      <sheetName val="IRR Lookback"/>
      <sheetName val="Worksheet 2"/>
      <sheetName val="Worksheet 3"/>
      <sheetName val="OLDTAX"/>
      <sheetName val="Macros"/>
      <sheetName val="0407 A3.4 SGA"/>
      <sheetName val="Template"/>
      <sheetName val="入力用リスト"/>
      <sheetName val="(Monthly)"/>
      <sheetName val="A-General"/>
      <sheetName val="H12入居面積・平均賃料"/>
      <sheetName val="手元比準表"/>
      <sheetName val="____ar"/>
      <sheetName val="JOB一覧表"/>
      <sheetName val="Closing Costs"/>
      <sheetName val="IRR (Annual) (Output)"/>
      <sheetName val="H12入居面積_平均賃料"/>
      <sheetName val="Rent Roll"/>
      <sheetName val="VISTA"/>
      <sheetName val="Collateral"/>
      <sheetName val="Replacement"/>
      <sheetName val="Summary"/>
      <sheetName val="Actual NOI"/>
      <sheetName val="マスタ"/>
      <sheetName val="Assumptions"/>
      <sheetName val="BP Summary"/>
      <sheetName val="NOI"/>
      <sheetName val="Variables"/>
      <sheetName val="鑑定評価額等"/>
      <sheetName val="DATA"/>
      <sheetName val="CF cap"/>
      <sheetName val="Yen_Economics1"/>
      <sheetName val="Yen_Economics_(ｻﾌﾞﾘｰｽ解除)1"/>
      <sheetName val="Yen_Economics_(ｻﾌﾞﾘｰｽ解除、信託)1"/>
      <sheetName val="$US_Economics1"/>
      <sheetName val="Deal_Structure1"/>
      <sheetName val="Property_Econ1"/>
      <sheetName val="Cash_Flow_Split1"/>
      <sheetName val="JV_Acctg1"/>
      <sheetName val="CRE_Accounting_1"/>
      <sheetName val="ROI_and_IRR1"/>
      <sheetName val="CR_Pages1"/>
      <sheetName val="Suppl_Calc1"/>
      <sheetName val="IRR_Lookback1"/>
      <sheetName val="Worksheet_21"/>
      <sheetName val="Worksheet_31"/>
      <sheetName val="Yen_Economics"/>
      <sheetName val="Yen_Economics_(ｻﾌﾞﾘｰｽ解除)"/>
      <sheetName val="Yen_Economics_(ｻﾌﾞﾘｰｽ解除、信託)"/>
      <sheetName val="$US_Economics"/>
      <sheetName val="Deal_Structure"/>
      <sheetName val="Property_Econ"/>
      <sheetName val="Cash_Flow_Split"/>
      <sheetName val="JV_Acctg"/>
      <sheetName val="CRE_Accounting_"/>
      <sheetName val="ROI_and_IRR"/>
      <sheetName val="CR_Pages"/>
      <sheetName val="Suppl_Calc"/>
      <sheetName val="IRR_Lookback"/>
      <sheetName val="Worksheet_2"/>
      <sheetName val="Worksheet_3"/>
      <sheetName val="BOTM"/>
      <sheetName val="RESUL106"/>
      <sheetName val="土地建物"/>
      <sheetName val="P&amp;L"/>
      <sheetName val="Ｃ１表"/>
      <sheetName val="1P"/>
      <sheetName val="Budget"/>
      <sheetName val="Sum"/>
      <sheetName val="ADR"/>
      <sheetName val="DR4 Pop 1Q04"/>
      <sheetName val="Fixed Asset 2203 (2)"/>
      <sheetName val="Setup"/>
      <sheetName val="외화"/>
      <sheetName val="자금동향"/>
      <sheetName val="Estático"/>
      <sheetName val="CF1"/>
      <sheetName val="リスト"/>
      <sheetName val="Setup Fields"/>
      <sheetName val="Data_Source"/>
      <sheetName val="Dept Settings"/>
      <sheetName val="組成時BS"/>
      <sheetName val="設定シート1"/>
      <sheetName val="管理費明細書"/>
      <sheetName val="賃料表"/>
      <sheetName val="減価償却"/>
      <sheetName val="設定シート2"/>
      <sheetName val="A-UW1"/>
      <sheetName val="Inputs"/>
      <sheetName val="レントロール"/>
      <sheetName val="一覧"/>
      <sheetName val="DH21_建築概要"/>
      <sheetName val="DH24_建物環境"/>
      <sheetName val="PJ21_建築設備基本診断1"/>
      <sheetName val="PS00_設備概要"/>
      <sheetName val="Sheet"/>
      <sheetName val="Revenue Assumptions"/>
      <sheetName val="ops tb"/>
      <sheetName val="VALUE"/>
      <sheetName val="西麻布"/>
      <sheetName val="CGLprimary"/>
      <sheetName val="データ入力"/>
      <sheetName val="平残連結"/>
      <sheetName val="Macro1"/>
      <sheetName val="受注申請書"/>
      <sheetName val="Expense Schedule _4_"/>
      <sheetName val="0407_A3_4_SGA"/>
      <sheetName val="Summary Market Segmentation"/>
      <sheetName val="賃料等一覧"/>
      <sheetName val="営業店手修正"/>
      <sheetName val="営業予算管理部修正値"/>
      <sheetName val="営業店修正後"/>
      <sheetName val="disposition"/>
      <sheetName val="1 Cash Flow Analysis"/>
      <sheetName val="Set-Up"/>
      <sheetName val="B (Controls)"/>
      <sheetName val="인원계획-미화"/>
      <sheetName val="소비자가"/>
      <sheetName val="점포타입별분류"/>
      <sheetName val="전점포"/>
      <sheetName val="일반점포"/>
      <sheetName val="S-Depot"/>
      <sheetName val="RN점포"/>
      <sheetName val="생필품점포"/>
      <sheetName val="천호점"/>
      <sheetName val="점면적"/>
      <sheetName val="년실적"/>
      <sheetName val="천호매출"/>
      <sheetName val="매출계획"/>
      <sheetName val="취합"/>
      <sheetName val="아파트11.14"/>
      <sheetName val="주택11.14"/>
      <sheetName val="아파트11.16"/>
      <sheetName val="주택11.16"/>
      <sheetName val="주간객수"/>
      <sheetName val="11월 실적"/>
      <sheetName val="미통과(1101~1116)"/>
      <sheetName val="현황"/>
      <sheetName val="현황 (2)"/>
      <sheetName val="Sheet2"/>
      <sheetName val="Sheet1"/>
      <sheetName val="미통과(1101~1116)(가공)"/>
      <sheetName val="미통과(1117~1130) (가공)"/>
      <sheetName val="튀김"/>
      <sheetName val="중화양풍즉석반찬"/>
      <sheetName val="구이류"/>
      <sheetName val="순대족발"/>
      <sheetName val="밥죽면"/>
      <sheetName val="즉석가공"/>
      <sheetName val="떡"/>
      <sheetName val="중분류실적"/>
      <sheetName val="입력1(실적및계획관련)"/>
      <sheetName val="재료비집계표"/>
      <sheetName val="본문"/>
      <sheetName val="MTP"/>
      <sheetName val="VT"/>
      <sheetName val="NC"/>
      <sheetName val="ITINERARY"/>
      <sheetName val="BASE"/>
      <sheetName val="CODES"/>
      <sheetName val="TAUX"/>
      <sheetName val="SOURCERL"/>
      <sheetName val="BASERL"/>
      <sheetName val="SOURCE"/>
      <sheetName val="PRYCA-h"/>
      <sheetName val="ARGENTINE"/>
      <sheetName val="ADMIN"/>
      <sheetName val="회사정보"/>
      <sheetName val="Á¡Æ÷Å¸ÀÔº°ºÐ·ù"/>
      <sheetName val="ÀüÁ¡Æ÷"/>
      <sheetName val="ÀÏ¹ÝÁ¡Æ÷"/>
      <sheetName val="RNÁ¡Æ÷"/>
      <sheetName val="»ýÇÊÇ°Á¡Æ÷"/>
      <sheetName val="ÃµÈ£Á¡"/>
      <sheetName val="Á¡¸éÀû"/>
      <sheetName val="³â½ÇÀû"/>
      <sheetName val="ÃµÈ£¸ÅÃâ"/>
      <sheetName val="¸ÅÃâ°èÈ¹"/>
      <sheetName val="ÃëÇÕ"/>
      <sheetName val="¾ÆÆÄÆ®11.14"/>
      <sheetName val="ÁÖÅÃ11.14"/>
      <sheetName val="¾ÆÆÄÆ®11.16"/>
      <sheetName val="ÁÖÅÃ11.16"/>
      <sheetName val="ÁÖ°£°´¼ö"/>
      <sheetName val="11¿ù ½ÇÀû"/>
      <sheetName val="¹ÌÅë°ú(1101~1116)"/>
      <sheetName val="ÇöÈ²"/>
      <sheetName val="ÇöÈ² (2)"/>
      <sheetName val="¹ÌÅë°ú(1101~1116)(°¡°ø)"/>
      <sheetName val="¹ÌÅë°ú(1117~1130) (°¡°ø)"/>
      <sheetName val="Æ¢±è"/>
      <sheetName val="ÁßÈ­¾çÇ³Áï¼®¹ÝÂù"/>
      <sheetName val="±¸ÀÌ·ù"/>
      <sheetName val="¼ø´ëÁ·¹ß"/>
      <sheetName val="¹äÁ×¸é"/>
      <sheetName val="Áï¼®°¡°ø"/>
      <sheetName val="¶±"/>
      <sheetName val="ÁßºÐ·ù½ÇÀû"/>
      <sheetName val="교통대책내역"/>
      <sheetName val="Sheet3"/>
      <sheetName val="부서별"/>
      <sheetName val="96월별PL"/>
      <sheetName val="평가대조표"/>
      <sheetName val="인건비,경비"/>
      <sheetName val="단가현황"/>
      <sheetName val="***********************00"/>
      <sheetName val="참조"/>
      <sheetName val="Sheet4"/>
      <sheetName val="9월 확정"/>
      <sheetName val="Ｍ왕창숨기기"/>
      <sheetName val="Inout"/>
      <sheetName val="0111"/>
      <sheetName val="_______________________00"/>
      <sheetName val="아파트11_14"/>
      <sheetName val="주택11_14"/>
      <sheetName val="아파트11_16"/>
      <sheetName val="주택11_16"/>
      <sheetName val="11월_실적"/>
      <sheetName val="현황_(2)"/>
      <sheetName val="미통과(1117~1130)_(가공)"/>
      <sheetName val="¾ÆÆÄÆ®11_14"/>
      <sheetName val="ÁÖÅÃ11_14"/>
      <sheetName val="¾ÆÆÄÆ®11_16"/>
      <sheetName val="ÁÖÅÃ11_16"/>
      <sheetName val="11¿ù_½ÇÀû"/>
      <sheetName val="ÇöÈ²_(2)"/>
      <sheetName val="¹ÌÅë°ú(1117~1130)_(°¡°ø)"/>
      <sheetName val="품종별월계"/>
      <sheetName val="07년 매출"/>
      <sheetName val="Income Statement"/>
      <sheetName val="Reporting (2)"/>
      <sheetName val="sm"/>
      <sheetName val="매출(월누계)"/>
      <sheetName val="AR"/>
      <sheetName val="시장"/>
      <sheetName val="캔개발배경"/>
      <sheetName val="일정표"/>
      <sheetName val="Prices"/>
      <sheetName val="이익관리표_적자점(영업점별)"/>
      <sheetName val="Households"/>
      <sheetName val="Input_Infor"/>
      <sheetName val="Monat"/>
      <sheetName val="임시"/>
      <sheetName val="SCO3"/>
      <sheetName val="Brew rub"/>
      <sheetName val="Thiabendazole"/>
      <sheetName val="MK 244"/>
      <sheetName val="Others"/>
      <sheetName val="Fungicide"/>
      <sheetName val="PPRAnalysis"/>
      <sheetName val="LDE"/>
      <sheetName val="COMPS"/>
      <sheetName val="CONT."/>
      <sheetName val="Constants"/>
      <sheetName val="NIUs"/>
      <sheetName val="Cover"/>
      <sheetName val="Controls"/>
      <sheetName val="LBO Model"/>
      <sheetName val="Quarterly LBO Model"/>
      <sheetName val="Flash Report SDC(EUR)"/>
      <sheetName val="Data USA US$"/>
      <sheetName val="Data USA Cdn$"/>
      <sheetName val="Data USA Adj US$"/>
      <sheetName val="DT 1999 (abst. from model)"/>
      <sheetName val="Database (RUR)Mar YTD"/>
      <sheetName val="4. NWABC"/>
      <sheetName val="DB2002"/>
      <sheetName val="Share Price 2002"/>
      <sheetName val="Cover &amp; Parameters"/>
      <sheetName val="SIL Russia"/>
      <sheetName val="Front"/>
      <sheetName val="Ind. project justif"/>
      <sheetName val="Russia month"/>
      <sheetName val="TOTAL"/>
      <sheetName val="Russia YTD"/>
      <sheetName val="Working"/>
      <sheetName val="Divestment Russia"/>
      <sheetName val="K &amp; T"/>
      <sheetName val="Volzh &amp; Pr"/>
      <sheetName val="SA &amp; SC"/>
      <sheetName val="Research_Innov_Central"/>
      <sheetName val="Pikur &amp; Piter"/>
      <sheetName val="BB &amp; Rifey"/>
      <sheetName val="StPr &amp; Others"/>
      <sheetName val="VLC_Other"/>
      <sheetName val="FLC"/>
      <sheetName val="PPM"/>
      <sheetName val="Cost Summary"/>
      <sheetName val="Tabelle1"/>
      <sheetName val="6월pl"/>
      <sheetName val="test.xls"/>
      <sheetName val="\工作文件夹\120217\test.xls"/>
      <sheetName val="9월_확정"/>
      <sheetName val="대기업"/>
      <sheetName val="리아테이블"/>
      <sheetName val="평가표(당월)"/>
      <sheetName val="매출속보"/>
      <sheetName val="점공통경비배부"/>
      <sheetName val="ON総収益"/>
      <sheetName val="F"/>
      <sheetName val="RT1"/>
      <sheetName val="Initial Input Variable"/>
      <sheetName val="Exp Brkdwn Links"/>
      <sheetName val="Second Bid Links"/>
      <sheetName val="Main_Assumptions"/>
      <sheetName val="Expense_Schedule_(4)"/>
      <sheetName val="Capital_Input"/>
      <sheetName val="浜松プラザ年次予算(2005_02～）"/>
      <sheetName val="Pricing(Contractual)"/>
      <sheetName val="ASP"/>
      <sheetName val="NAD Rollup"/>
      <sheetName val="Misc Data"/>
      <sheetName val="Sales Comp 1"/>
      <sheetName val="償還率計算"/>
      <sheetName val="←"/>
      <sheetName val="DATALINE"/>
      <sheetName val="Deal_Str_x0002__x0000__x0000__x0000_Ø_x000a_2"/>
      <sheetName val=""/>
      <sheetName val="SGH"/>
      <sheetName val="SPH"/>
      <sheetName val="会員権"/>
      <sheetName val="鴨川SWH"/>
      <sheetName val="黒観"/>
      <sheetName val="UH仙台ANNEX"/>
      <sheetName val="UH仙台本館"/>
      <sheetName val="苫小牧"/>
      <sheetName val="aa13"/>
      <sheetName val="aa14"/>
      <sheetName val="aa159"/>
      <sheetName val="aa15"/>
      <sheetName val="payment"/>
      <sheetName val="リストボックス"/>
      <sheetName val="Macro_Codes2"/>
      <sheetName val="Yen_Economics2"/>
      <sheetName val="Yen_Economics_(ｻﾌﾞﾘｰｽ解除)2"/>
      <sheetName val="Yen_Economics_(ｻﾌﾞﾘｰｽ解除、信託)2"/>
      <sheetName val="$US_Economics2"/>
      <sheetName val="Deal_Structure2"/>
      <sheetName val="Property_Econ2"/>
      <sheetName val="Cash_Flow_Split2"/>
      <sheetName val="JV_Acctg2"/>
      <sheetName val="CRE_Accounting_2"/>
      <sheetName val="ROI_and_IRR2"/>
      <sheetName val="CR_Pages2"/>
      <sheetName val="Suppl_Calc2"/>
      <sheetName val="IRR_Lookback2"/>
      <sheetName val="Worksheet_22"/>
      <sheetName val="Worksheet_32"/>
      <sheetName val="IRR_(Annual)_(Output)"/>
      <sheetName val="Closing_Costs"/>
      <sheetName val="Rent_Roll"/>
      <sheetName val="Actual_NOI"/>
      <sheetName val="BP_Summary"/>
      <sheetName val="CF_cap"/>
      <sheetName val="1.PP Info"/>
      <sheetName val="Data Sheet"/>
      <sheetName val="Summary1"/>
      <sheetName val="年齢早見表"/>
      <sheetName val="表紙"/>
      <sheetName val="Corporate"/>
      <sheetName val="予定原紙"/>
      <sheetName val="Tranche A"/>
      <sheetName val="Tranche B"/>
      <sheetName val="Tranche C"/>
      <sheetName val="Closed"/>
      <sheetName val="[test.xls][test.xls][test.xls]["/>
      <sheetName val="DEF"/>
      <sheetName val="Pric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sheetData sheetId="388"/>
      <sheetData sheetId="389"/>
      <sheetData sheetId="390"/>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sheetData sheetId="405"/>
      <sheetData sheetId="406"/>
      <sheetData sheetId="407"/>
      <sheetData sheetId="408"/>
      <sheetData sheetId="409"/>
      <sheetData sheetId="410"/>
      <sheetData sheetId="411"/>
      <sheetData sheetId="412"/>
      <sheetData sheetId="413"/>
      <sheetData sheetId="414" refreshError="1"/>
      <sheetData sheetId="415" refreshError="1"/>
      <sheetData sheetId="416" refreshError="1"/>
      <sheetData sheetId="417" refreshError="1"/>
      <sheetData sheetId="418" refreshError="1"/>
      <sheetData sheetId="419" refreshError="1"/>
      <sheetData sheetId="420"/>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SM"/>
      <sheetName val="Tier 1"/>
      <sheetName val="Tier 2"/>
      <sheetName val="Tier 3"/>
      <sheetName val="Kokuryo"/>
      <sheetName val="Pibot"/>
      <sheetName val="Target"/>
      <sheetName val="UW"/>
      <sheetName val="Nomura OP"/>
      <sheetName val="MF OP"/>
      <sheetName val="Sumitomo OP"/>
      <sheetName val="PDM OP"/>
      <sheetName val="SoldAsset"/>
      <sheetName val="Macro Codes"/>
      <sheetName val="仲介業者"/>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浜松ウェスト "/>
      <sheetName val="年次予算（～2005.01）"/>
      <sheetName val="年次予算（2005.02～）"/>
      <sheetName val="浜W明細"/>
      <sheetName val="期首BS"/>
      <sheetName val="tax"/>
      <sheetName val="9月"/>
      <sheetName val="10月"/>
      <sheetName val="11月 "/>
      <sheetName val="年次予算__2005_01_"/>
      <sheetName val="Tier 1"/>
      <sheetName val="担保物件収支報告書"/>
      <sheetName val="支払明細"/>
      <sheetName val="その他の精算"/>
      <sheetName val="Ⅰ-3"/>
    </sheetNames>
    <sheetDataSet>
      <sheetData sheetId="0" refreshError="1"/>
      <sheetData sheetId="1">
        <row r="9">
          <cell r="S9">
            <v>0</v>
          </cell>
        </row>
        <row r="10">
          <cell r="S10">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S24">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41">
          <cell r="S41">
            <v>0</v>
          </cell>
        </row>
        <row r="42">
          <cell r="S42">
            <v>0</v>
          </cell>
        </row>
        <row r="43">
          <cell r="S43">
            <v>0</v>
          </cell>
        </row>
        <row r="44">
          <cell r="S44">
            <v>0</v>
          </cell>
        </row>
        <row r="45">
          <cell r="S45">
            <v>0</v>
          </cell>
        </row>
        <row r="53">
          <cell r="S53">
            <v>0</v>
          </cell>
        </row>
        <row r="54">
          <cell r="S54">
            <v>0</v>
          </cell>
        </row>
        <row r="55">
          <cell r="S55">
            <v>0</v>
          </cell>
        </row>
        <row r="56">
          <cell r="S56">
            <v>0</v>
          </cell>
        </row>
        <row r="57">
          <cell r="S57">
            <v>0</v>
          </cell>
        </row>
        <row r="60">
          <cell r="S60">
            <v>0</v>
          </cell>
        </row>
        <row r="61">
          <cell r="S61">
            <v>0</v>
          </cell>
        </row>
        <row r="62">
          <cell r="S62">
            <v>0</v>
          </cell>
        </row>
        <row r="63">
          <cell r="S63">
            <v>0</v>
          </cell>
        </row>
        <row r="64">
          <cell r="S64">
            <v>0</v>
          </cell>
        </row>
        <row r="72">
          <cell r="S72">
            <v>0</v>
          </cell>
        </row>
        <row r="73">
          <cell r="S73">
            <v>0</v>
          </cell>
        </row>
        <row r="74">
          <cell r="S74">
            <v>0</v>
          </cell>
        </row>
        <row r="75">
          <cell r="S75">
            <v>0</v>
          </cell>
        </row>
        <row r="76">
          <cell r="S76">
            <v>0</v>
          </cell>
        </row>
        <row r="79">
          <cell r="S79">
            <v>0</v>
          </cell>
        </row>
        <row r="80">
          <cell r="S80">
            <v>0</v>
          </cell>
        </row>
        <row r="81">
          <cell r="S81">
            <v>0</v>
          </cell>
        </row>
        <row r="82">
          <cell r="S82">
            <v>0</v>
          </cell>
        </row>
        <row r="83">
          <cell r="S83">
            <v>0</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年次予算（～2005.01）"/>
      <sheetName val="Revenue Assumptions"/>
      <sheetName val="Main Assumptions"/>
      <sheetName val="Summary"/>
      <sheetName val="Rent Roll"/>
    </sheetNames>
    <sheetDataSet>
      <sheetData sheetId="0"/>
      <sheetData sheetId="1" refreshError="1">
        <row r="36">
          <cell r="D36">
            <v>352.37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ther Comment"/>
      <sheetName val="Description"/>
      <sheetName val="Res"/>
      <sheetName val="Lien Alloc"/>
      <sheetName val="CA"/>
      <sheetName val="SC"/>
      <sheetName val="I A"/>
      <sheetName val="IA_Assumption"/>
      <sheetName val="Rentroll"/>
      <sheetName val="RM"/>
      <sheetName val="RM_Assumption"/>
      <sheetName val="RH"/>
      <sheetName val="RH_Assumption"/>
      <sheetName val="IR"/>
      <sheetName val="IR_Assumption"/>
      <sheetName val="H"/>
      <sheetName val="H_Assumption"/>
      <sheetName val="LH"/>
      <sheetName val="LH_Assumption"/>
      <sheetName val="登"/>
      <sheetName val="Tax"/>
      <sheetName val="TaxＩＲ"/>
      <sheetName val="Hearing"/>
      <sheetName val="Photo"/>
      <sheetName val="Collateral"/>
    </sheetNames>
    <sheetDataSet>
      <sheetData sheetId="0" refreshError="1">
        <row r="6">
          <cell r="S6">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Expense Schedule (4)"/>
      <sheetName val="Assumptions"/>
      <sheetName val="Sys_Config"/>
      <sheetName val="Cover_Sheet"/>
      <sheetName val="Instructions_(English)"/>
      <sheetName val="Instructions_(Japanese)"/>
      <sheetName val="Table_of_Contents"/>
      <sheetName val="Property_Information_Summary"/>
      <sheetName val="Physical_Analysis"/>
      <sheetName val="Competitive_Building_Survey"/>
      <sheetName val="Rent_&amp;_Sales_Comps"/>
      <sheetName val="Market_Summary"/>
      <sheetName val="Actuals_&amp;_Forecast"/>
      <sheetName val="2002_Budget"/>
      <sheetName val="GSRJL_Rent_Roll"/>
      <sheetName val="Rent_Roll"/>
      <sheetName val="Occupancy_Sum"/>
      <sheetName val="Lease_Exp_Summary"/>
      <sheetName val="Lease_Exp_Schedule"/>
      <sheetName val="New_Lease_Schedule"/>
      <sheetName val="Tenant_Base_Rent"/>
      <sheetName val="Tenant_CAM_&amp;_Op_Exp_Recoveries"/>
      <sheetName val="Tenant_Utility_Recoveries"/>
      <sheetName val="Percentage_Rents"/>
      <sheetName val="Other_Income"/>
      <sheetName val="Revenue_Summary"/>
      <sheetName val="Payroll_Expense"/>
      <sheetName val="Svc_Contract_Sum"/>
      <sheetName val="Operating_Expense_Detail"/>
      <sheetName val="Capital_Expense_Detail"/>
      <sheetName val="Three_Year_Capital_Plan"/>
      <sheetName val="2003_Budget"/>
      <sheetName val="Comparison_Budget"/>
      <sheetName val="ML_LS Promote"/>
      <sheetName val="data"/>
      <sheetName val="C-1物件別収支集計表"/>
      <sheetName val="CML10320_Kumamoto_Checked"/>
      <sheetName val="Sheet1"/>
      <sheetName val="CMLHIST Yen"/>
      <sheetName val="mejiro nakano"/>
    </sheetNames>
    <sheetDataSet>
      <sheetData sheetId="0"/>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
      <sheetName val="Data"/>
      <sheetName val="Data (総括)"/>
      <sheetName val="精算書(参考)"/>
      <sheetName val="精算書（物件別）"/>
      <sheetName val="賃貸一覧"/>
      <sheetName val="敷金一覧"/>
      <sheetName val="経費明細"/>
      <sheetName val="経費一覧(income)"/>
      <sheetName val="経費一覧(Payment)"/>
      <sheetName val="年額日割"/>
      <sheetName val="後日精算"/>
    </sheetNames>
    <sheetDataSet>
      <sheetData sheetId="0"/>
      <sheetData sheetId="1">
        <row r="585">
          <cell r="B585" t="str">
            <v>建物Serial#</v>
          </cell>
          <cell r="C585" t="str">
            <v>新目論見書 No.</v>
          </cell>
          <cell r="D585" t="str">
            <v>ｼｽﾃﾑのNo.</v>
          </cell>
          <cell r="E585" t="str">
            <v>Property Name</v>
          </cell>
          <cell r="G585" t="str">
            <v>竣工</v>
          </cell>
          <cell r="J585" t="str">
            <v>地域</v>
          </cell>
          <cell r="L585">
            <v>9</v>
          </cell>
          <cell r="M585" t="str">
            <v>Monthly Fee</v>
          </cell>
          <cell r="Q585" t="str">
            <v>専有面積(㎡）</v>
          </cell>
          <cell r="R585" t="str">
            <v>専有面積（坪）</v>
          </cell>
          <cell r="V585" t="str">
            <v>所有戸数（Parking等含む）</v>
          </cell>
          <cell r="X585" t="str">
            <v>Total</v>
          </cell>
          <cell r="Y585" t="str">
            <v>One-Room</v>
          </cell>
          <cell r="Z585" t="str">
            <v>Family</v>
          </cell>
          <cell r="AA585" t="str">
            <v>Office</v>
          </cell>
          <cell r="AB585" t="str">
            <v>Shop</v>
          </cell>
          <cell r="AC585" t="str">
            <v>Other</v>
          </cell>
          <cell r="AD585" t="str">
            <v>Parking</v>
          </cell>
          <cell r="AE585" t="str">
            <v>Bike Parking</v>
          </cell>
          <cell r="AN585" t="str">
            <v>賃料</v>
          </cell>
          <cell r="AO585" t="str">
            <v>消費税</v>
          </cell>
          <cell r="AP585" t="str">
            <v>共益費</v>
          </cell>
          <cell r="AQ585" t="str">
            <v>消費税</v>
          </cell>
          <cell r="AR585" t="str">
            <v>その他1賃料</v>
          </cell>
          <cell r="AS585" t="str">
            <v>消費税</v>
          </cell>
          <cell r="AT585" t="str">
            <v>その他1項目</v>
          </cell>
          <cell r="AU585" t="str">
            <v>その他2賃料</v>
          </cell>
          <cell r="AV585" t="str">
            <v>消費税</v>
          </cell>
          <cell r="AW585" t="str">
            <v>その他2項目</v>
          </cell>
          <cell r="AX585" t="str">
            <v>駐車場（駐輪場）賃料</v>
          </cell>
          <cell r="AY585" t="str">
            <v>消費税</v>
          </cell>
          <cell r="AZ585" t="str">
            <v>変額請求項目1</v>
          </cell>
          <cell r="BA585" t="str">
            <v>変額請求項目2</v>
          </cell>
          <cell r="BB585" t="str">
            <v>変額請求項目3</v>
          </cell>
          <cell r="BC585" t="str">
            <v>変額請求項目4</v>
          </cell>
          <cell r="BD585" t="str">
            <v>変額請求項目5</v>
          </cell>
          <cell r="BF585" t="str">
            <v>賃料</v>
          </cell>
          <cell r="BG585" t="str">
            <v>消費税</v>
          </cell>
          <cell r="BH585" t="str">
            <v>共益費</v>
          </cell>
          <cell r="BI585" t="str">
            <v>消費税</v>
          </cell>
          <cell r="BJ585" t="str">
            <v>その他1賃料</v>
          </cell>
          <cell r="BK585" t="str">
            <v>消費税</v>
          </cell>
          <cell r="BL585" t="str">
            <v>その他1項目</v>
          </cell>
          <cell r="BM585" t="str">
            <v>その他2賃料</v>
          </cell>
          <cell r="BN585" t="str">
            <v>消費税</v>
          </cell>
          <cell r="BO585" t="str">
            <v>その他2項目</v>
          </cell>
          <cell r="BP585" t="str">
            <v>駐車場（駐輪場）賃料</v>
          </cell>
          <cell r="BQ585" t="str">
            <v>消費税</v>
          </cell>
          <cell r="BR585" t="str">
            <v>変額請求項目1</v>
          </cell>
          <cell r="BS585" t="str">
            <v>変額請求項目2</v>
          </cell>
          <cell r="BT585" t="str">
            <v>変額請求項目3</v>
          </cell>
          <cell r="BU585" t="str">
            <v>変額請求項目4</v>
          </cell>
          <cell r="BV585" t="str">
            <v>変額請求項目5</v>
          </cell>
          <cell r="BW585" t="str">
            <v>敷金</v>
          </cell>
          <cell r="BX585" t="str">
            <v>敷金償却金</v>
          </cell>
          <cell r="BY585" t="str">
            <v>保証金</v>
          </cell>
          <cell r="BZ585" t="str">
            <v>保証金償却金</v>
          </cell>
          <cell r="CA585" t="str">
            <v>駐車場敷金</v>
          </cell>
          <cell r="CB585" t="str">
            <v>駐車場敷金償却金</v>
          </cell>
          <cell r="CC585" t="str">
            <v>駐車場保証金</v>
          </cell>
          <cell r="CD585" t="str">
            <v>駐車場保証金償却金</v>
          </cell>
          <cell r="CI585" t="str">
            <v>ｻﾌﾞﾘｰｽ駐車場</v>
          </cell>
          <cell r="CJ585" t="str">
            <v>ｻﾌﾞﾘｰｽ駐車場Tax</v>
          </cell>
          <cell r="CK585" t="str">
            <v>ｻﾌﾞﾘｰｽ駐車場預託金</v>
          </cell>
          <cell r="CO585" t="str">
            <v>ｻﾌﾞﾘｰｽ賃料</v>
          </cell>
          <cell r="CP585" t="str">
            <v>ｻﾌﾞﾘｰｽ駐車場</v>
          </cell>
          <cell r="CQ585" t="str">
            <v>ｻﾌﾞﾘｰｽ駐車場Tax</v>
          </cell>
          <cell r="CR585" t="str">
            <v>賃料</v>
          </cell>
          <cell r="CS585" t="str">
            <v>消費税</v>
          </cell>
          <cell r="CT585" t="str">
            <v>共益費</v>
          </cell>
          <cell r="CU585" t="str">
            <v>消費税</v>
          </cell>
          <cell r="CV585" t="str">
            <v>その他1賃料</v>
          </cell>
          <cell r="CW585" t="str">
            <v>消費税</v>
          </cell>
          <cell r="CX585" t="str">
            <v>その他1項目</v>
          </cell>
          <cell r="CY585" t="str">
            <v>その他2賃料</v>
          </cell>
          <cell r="CZ585" t="str">
            <v>消費税</v>
          </cell>
          <cell r="DA585" t="str">
            <v>その他2項目</v>
          </cell>
          <cell r="DB585" t="str">
            <v>駐車場（駐輪場）賃料</v>
          </cell>
          <cell r="DC585" t="str">
            <v>消費税</v>
          </cell>
          <cell r="DD585" t="str">
            <v>変額請求項目1</v>
          </cell>
          <cell r="DE585" t="str">
            <v>変額請求項目2</v>
          </cell>
          <cell r="DF585" t="str">
            <v>変額請求項目3</v>
          </cell>
          <cell r="DG585" t="str">
            <v>変額請求項目4</v>
          </cell>
          <cell r="DH585" t="str">
            <v>変額請求項目5</v>
          </cell>
          <cell r="DJ585" t="str">
            <v>賃料</v>
          </cell>
          <cell r="DK585" t="str">
            <v>消費税</v>
          </cell>
          <cell r="DL585" t="str">
            <v>共益費</v>
          </cell>
          <cell r="DM585" t="str">
            <v>消費税</v>
          </cell>
          <cell r="DN585" t="str">
            <v>その他1賃料</v>
          </cell>
          <cell r="DO585" t="str">
            <v>消費税</v>
          </cell>
          <cell r="DP585" t="str">
            <v>その他1項目</v>
          </cell>
          <cell r="DQ585" t="str">
            <v>その他2賃料</v>
          </cell>
          <cell r="DR585" t="str">
            <v>消費税</v>
          </cell>
          <cell r="DS585" t="str">
            <v>その他2項目</v>
          </cell>
          <cell r="DT585" t="str">
            <v>駐車場（駐輪場）賃料</v>
          </cell>
          <cell r="DU585" t="str">
            <v>消費税</v>
          </cell>
          <cell r="DV585" t="str">
            <v>変額請求項目1</v>
          </cell>
          <cell r="DW585" t="str">
            <v>変額請求項目2</v>
          </cell>
          <cell r="DX585" t="str">
            <v>変額請求項目3</v>
          </cell>
          <cell r="DY585" t="str">
            <v>変額請求項目4</v>
          </cell>
          <cell r="DZ585" t="str">
            <v>変額請求項目5</v>
          </cell>
          <cell r="EC585" t="str">
            <v>ｻﾌﾞﾘｰｽ賃料</v>
          </cell>
          <cell r="ED585" t="str">
            <v>ｻﾌﾞﾘｰｽ駐車場</v>
          </cell>
          <cell r="EE585" t="str">
            <v>ｻﾌﾞﾘｰｽ駐車場Tax</v>
          </cell>
          <cell r="EF585" t="str">
            <v>賃料</v>
          </cell>
          <cell r="EG585" t="str">
            <v>消費税</v>
          </cell>
          <cell r="EH585" t="str">
            <v>共益費</v>
          </cell>
          <cell r="EI585" t="str">
            <v>消費税</v>
          </cell>
          <cell r="EJ585" t="str">
            <v>その他1賃料</v>
          </cell>
          <cell r="EK585" t="str">
            <v>消費税</v>
          </cell>
          <cell r="EL585" t="str">
            <v>その他1項目</v>
          </cell>
          <cell r="EM585" t="str">
            <v>その他2賃料</v>
          </cell>
          <cell r="EN585" t="str">
            <v>消費税</v>
          </cell>
          <cell r="EO585" t="str">
            <v>その他2項目</v>
          </cell>
          <cell r="EP585" t="str">
            <v>駐車場（駐輪場）賃料</v>
          </cell>
          <cell r="EQ585" t="str">
            <v>消費税</v>
          </cell>
          <cell r="ER585" t="str">
            <v>変額請求項目1</v>
          </cell>
          <cell r="ES585" t="str">
            <v>変額請求項目2</v>
          </cell>
          <cell r="ET585" t="str">
            <v>変額請求項目3</v>
          </cell>
          <cell r="EU585" t="str">
            <v>変額請求項目4</v>
          </cell>
          <cell r="EV585" t="str">
            <v>変額請求項目5</v>
          </cell>
          <cell r="EW585" t="str">
            <v>当月分合計</v>
          </cell>
          <cell r="EX585" t="str">
            <v>当月分Tax計</v>
          </cell>
          <cell r="EY585" t="str">
            <v>翌月分賃料</v>
          </cell>
          <cell r="EZ585" t="str">
            <v>翌月分Tax</v>
          </cell>
          <cell r="FA585" t="str">
            <v>翌月分合計</v>
          </cell>
          <cell r="FB585" t="str">
            <v>礼金</v>
          </cell>
          <cell r="FC585" t="str">
            <v>更新料</v>
          </cell>
          <cell r="FE585" t="str">
            <v>Monthly Fee</v>
          </cell>
          <cell r="FF585" t="str">
            <v>ALL</v>
          </cell>
          <cell r="FG585" t="str">
            <v>Tax</v>
          </cell>
          <cell r="FI585" t="str">
            <v>Monthly Fee(売主負担)</v>
          </cell>
          <cell r="FJ585" t="str">
            <v>Monthly Fee(売主Tax)</v>
          </cell>
          <cell r="FL585" t="str">
            <v>Fee　　売⇒買</v>
          </cell>
          <cell r="FM585" t="str">
            <v>Fee　　買⇒売</v>
          </cell>
          <cell r="FO585" t="str">
            <v>Monthly Fee(買主負担)</v>
          </cell>
          <cell r="FP585" t="str">
            <v>Monthly Fee(買主Tax)</v>
          </cell>
          <cell r="FQ585" t="str">
            <v>Monthly Fee(翌月分)</v>
          </cell>
          <cell r="FR585" t="str">
            <v>Monthly Fee(翌月分Tax)</v>
          </cell>
          <cell r="FS585" t="str">
            <v>過剰入金</v>
          </cell>
          <cell r="FT585" t="str">
            <v>備考</v>
          </cell>
        </row>
        <row r="586">
          <cell r="C586">
            <v>2</v>
          </cell>
          <cell r="D586">
            <v>3</v>
          </cell>
          <cell r="E586">
            <v>4</v>
          </cell>
          <cell r="F586">
            <v>5</v>
          </cell>
          <cell r="G586">
            <v>6</v>
          </cell>
          <cell r="H586">
            <v>7</v>
          </cell>
          <cell r="I586">
            <v>8</v>
          </cell>
          <cell r="J586">
            <v>9</v>
          </cell>
          <cell r="K586">
            <v>10</v>
          </cell>
          <cell r="L586">
            <v>11</v>
          </cell>
          <cell r="M586">
            <v>12</v>
          </cell>
          <cell r="N586">
            <v>13</v>
          </cell>
          <cell r="O586">
            <v>14</v>
          </cell>
          <cell r="P586">
            <v>15</v>
          </cell>
          <cell r="Q586">
            <v>16</v>
          </cell>
          <cell r="R586">
            <v>17</v>
          </cell>
          <cell r="T586">
            <v>19</v>
          </cell>
          <cell r="U586">
            <v>20</v>
          </cell>
          <cell r="V586">
            <v>21</v>
          </cell>
          <cell r="W586">
            <v>22</v>
          </cell>
          <cell r="X586">
            <v>23</v>
          </cell>
          <cell r="Y586">
            <v>24</v>
          </cell>
          <cell r="Z586">
            <v>25</v>
          </cell>
          <cell r="AA586">
            <v>26</v>
          </cell>
          <cell r="AB586">
            <v>27</v>
          </cell>
          <cell r="AC586">
            <v>28</v>
          </cell>
          <cell r="AD586">
            <v>29</v>
          </cell>
          <cell r="AE586">
            <v>30</v>
          </cell>
          <cell r="AN586">
            <v>39</v>
          </cell>
          <cell r="AO586">
            <v>40</v>
          </cell>
          <cell r="AP586">
            <v>41</v>
          </cell>
          <cell r="AQ586">
            <v>42</v>
          </cell>
          <cell r="AR586">
            <v>43</v>
          </cell>
          <cell r="AS586">
            <v>44</v>
          </cell>
          <cell r="AT586">
            <v>45</v>
          </cell>
          <cell r="AU586">
            <v>46</v>
          </cell>
          <cell r="AV586">
            <v>47</v>
          </cell>
          <cell r="AW586">
            <v>48</v>
          </cell>
          <cell r="AX586">
            <v>49</v>
          </cell>
          <cell r="AY586">
            <v>50</v>
          </cell>
          <cell r="AZ586">
            <v>51</v>
          </cell>
          <cell r="BA586">
            <v>52</v>
          </cell>
          <cell r="BB586">
            <v>53</v>
          </cell>
          <cell r="BC586">
            <v>54</v>
          </cell>
          <cell r="BD586">
            <v>55</v>
          </cell>
          <cell r="BF586">
            <v>57</v>
          </cell>
          <cell r="BG586">
            <v>58</v>
          </cell>
          <cell r="BH586">
            <v>59</v>
          </cell>
          <cell r="BI586">
            <v>60</v>
          </cell>
          <cell r="BJ586">
            <v>61</v>
          </cell>
          <cell r="BK586">
            <v>62</v>
          </cell>
          <cell r="BL586">
            <v>63</v>
          </cell>
          <cell r="BM586">
            <v>64</v>
          </cell>
          <cell r="BN586">
            <v>65</v>
          </cell>
          <cell r="BO586">
            <v>66</v>
          </cell>
          <cell r="BP586">
            <v>67</v>
          </cell>
          <cell r="BQ586">
            <v>68</v>
          </cell>
          <cell r="BR586">
            <v>69</v>
          </cell>
          <cell r="BS586">
            <v>70</v>
          </cell>
          <cell r="BT586">
            <v>71</v>
          </cell>
          <cell r="BU586">
            <v>72</v>
          </cell>
          <cell r="BV586">
            <v>73</v>
          </cell>
          <cell r="BW586">
            <v>74</v>
          </cell>
          <cell r="BX586">
            <v>75</v>
          </cell>
          <cell r="BY586">
            <v>76</v>
          </cell>
          <cell r="BZ586">
            <v>77</v>
          </cell>
          <cell r="CA586">
            <v>78</v>
          </cell>
          <cell r="CB586">
            <v>79</v>
          </cell>
          <cell r="CC586">
            <v>80</v>
          </cell>
          <cell r="CD586">
            <v>81</v>
          </cell>
          <cell r="CF586">
            <v>83</v>
          </cell>
          <cell r="CI586">
            <v>86</v>
          </cell>
          <cell r="CJ586">
            <v>87</v>
          </cell>
          <cell r="CK586">
            <v>88</v>
          </cell>
          <cell r="CO586">
            <v>92</v>
          </cell>
          <cell r="CP586">
            <v>93</v>
          </cell>
          <cell r="CQ586">
            <v>94</v>
          </cell>
          <cell r="CR586">
            <v>95</v>
          </cell>
          <cell r="CS586">
            <v>96</v>
          </cell>
          <cell r="CT586">
            <v>97</v>
          </cell>
          <cell r="CU586">
            <v>98</v>
          </cell>
          <cell r="CV586">
            <v>99</v>
          </cell>
          <cell r="CW586">
            <v>100</v>
          </cell>
          <cell r="CX586">
            <v>101</v>
          </cell>
          <cell r="CY586">
            <v>102</v>
          </cell>
          <cell r="CZ586">
            <v>103</v>
          </cell>
          <cell r="DA586">
            <v>104</v>
          </cell>
          <cell r="DB586">
            <v>105</v>
          </cell>
          <cell r="DC586">
            <v>106</v>
          </cell>
          <cell r="DD586">
            <v>107</v>
          </cell>
          <cell r="DE586">
            <v>108</v>
          </cell>
          <cell r="DF586">
            <v>109</v>
          </cell>
          <cell r="DG586">
            <v>110</v>
          </cell>
          <cell r="DH586">
            <v>111</v>
          </cell>
          <cell r="DJ586">
            <v>113</v>
          </cell>
          <cell r="DK586">
            <v>114</v>
          </cell>
          <cell r="DL586">
            <v>115</v>
          </cell>
          <cell r="DM586">
            <v>116</v>
          </cell>
          <cell r="DN586">
            <v>117</v>
          </cell>
          <cell r="DO586">
            <v>118</v>
          </cell>
          <cell r="DP586">
            <v>119</v>
          </cell>
          <cell r="DQ586">
            <v>120</v>
          </cell>
          <cell r="DR586">
            <v>121</v>
          </cell>
          <cell r="DS586">
            <v>122</v>
          </cell>
          <cell r="DT586">
            <v>123</v>
          </cell>
          <cell r="DU586">
            <v>124</v>
          </cell>
          <cell r="DV586">
            <v>125</v>
          </cell>
          <cell r="DW586">
            <v>126</v>
          </cell>
          <cell r="DX586">
            <v>127</v>
          </cell>
          <cell r="DY586">
            <v>128</v>
          </cell>
          <cell r="DZ586">
            <v>129</v>
          </cell>
          <cell r="EC586">
            <v>132</v>
          </cell>
          <cell r="ED586">
            <v>133</v>
          </cell>
          <cell r="EE586">
            <v>134</v>
          </cell>
          <cell r="EF586">
            <v>135</v>
          </cell>
          <cell r="EG586">
            <v>136</v>
          </cell>
          <cell r="EH586">
            <v>137</v>
          </cell>
          <cell r="EI586">
            <v>138</v>
          </cell>
          <cell r="EJ586">
            <v>139</v>
          </cell>
          <cell r="EK586">
            <v>140</v>
          </cell>
          <cell r="EL586">
            <v>141</v>
          </cell>
          <cell r="EM586">
            <v>142</v>
          </cell>
          <cell r="EN586">
            <v>143</v>
          </cell>
          <cell r="EO586">
            <v>144</v>
          </cell>
          <cell r="EP586">
            <v>145</v>
          </cell>
          <cell r="EQ586">
            <v>146</v>
          </cell>
          <cell r="ER586">
            <v>147</v>
          </cell>
          <cell r="ES586">
            <v>148</v>
          </cell>
          <cell r="ET586">
            <v>149</v>
          </cell>
          <cell r="EU586">
            <v>150</v>
          </cell>
          <cell r="EV586">
            <v>151</v>
          </cell>
          <cell r="EW586">
            <v>152</v>
          </cell>
          <cell r="EX586">
            <v>153</v>
          </cell>
          <cell r="EY586">
            <v>154</v>
          </cell>
          <cell r="EZ586">
            <v>155</v>
          </cell>
          <cell r="FA586">
            <v>156</v>
          </cell>
          <cell r="FB586">
            <v>157</v>
          </cell>
          <cell r="FC586">
            <v>158</v>
          </cell>
          <cell r="FE586">
            <v>160</v>
          </cell>
          <cell r="FF586">
            <v>161</v>
          </cell>
          <cell r="FG586">
            <v>162</v>
          </cell>
          <cell r="FI586">
            <v>164</v>
          </cell>
          <cell r="FJ586">
            <v>165</v>
          </cell>
          <cell r="FL586">
            <v>167</v>
          </cell>
          <cell r="FM586">
            <v>168</v>
          </cell>
          <cell r="FO586">
            <v>170</v>
          </cell>
          <cell r="FP586">
            <v>171</v>
          </cell>
          <cell r="FQ586">
            <v>172</v>
          </cell>
          <cell r="FR586">
            <v>173</v>
          </cell>
          <cell r="FS586">
            <v>174</v>
          </cell>
          <cell r="FT586">
            <v>175</v>
          </cell>
        </row>
        <row r="587">
          <cell r="B587">
            <v>101</v>
          </cell>
          <cell r="C587" t="str">
            <v>L-●</v>
          </cell>
          <cell r="D587">
            <v>0</v>
          </cell>
          <cell r="E587" t="str">
            <v>ルート麻布十番</v>
          </cell>
          <cell r="G587">
            <v>36171</v>
          </cell>
          <cell r="I587" t="str">
            <v>東京</v>
          </cell>
          <cell r="J587" t="str">
            <v>都心主要5区</v>
          </cell>
          <cell r="Q587">
            <v>2156.9300000000012</v>
          </cell>
          <cell r="R587">
            <v>652.47</v>
          </cell>
          <cell r="T587">
            <v>1</v>
          </cell>
          <cell r="U587">
            <v>26</v>
          </cell>
          <cell r="V587">
            <v>26</v>
          </cell>
          <cell r="X587">
            <v>26</v>
          </cell>
          <cell r="Y587">
            <v>0</v>
          </cell>
          <cell r="Z587">
            <v>25</v>
          </cell>
          <cell r="AA587">
            <v>0</v>
          </cell>
          <cell r="AB587">
            <v>1</v>
          </cell>
          <cell r="AC587">
            <v>0</v>
          </cell>
          <cell r="AD587">
            <v>0</v>
          </cell>
          <cell r="AE587">
            <v>0</v>
          </cell>
          <cell r="AN587">
            <v>8164530</v>
          </cell>
          <cell r="AO587">
            <v>90176</v>
          </cell>
          <cell r="AP587">
            <v>75000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cell r="BD587">
            <v>0</v>
          </cell>
          <cell r="BE587">
            <v>0</v>
          </cell>
          <cell r="BF587">
            <v>8164530</v>
          </cell>
          <cell r="BG587">
            <v>90176</v>
          </cell>
          <cell r="BH587">
            <v>75000</v>
          </cell>
          <cell r="BI587">
            <v>0</v>
          </cell>
          <cell r="BJ587">
            <v>0</v>
          </cell>
          <cell r="BK587">
            <v>0</v>
          </cell>
          <cell r="BL587">
            <v>0</v>
          </cell>
          <cell r="BM587">
            <v>0</v>
          </cell>
          <cell r="BN587">
            <v>0</v>
          </cell>
          <cell r="BO587">
            <v>0</v>
          </cell>
          <cell r="BP587">
            <v>0</v>
          </cell>
          <cell r="BQ587">
            <v>0</v>
          </cell>
          <cell r="BR587">
            <v>0</v>
          </cell>
          <cell r="BS587">
            <v>0</v>
          </cell>
          <cell r="BT587">
            <v>0</v>
          </cell>
          <cell r="BU587">
            <v>0</v>
          </cell>
          <cell r="BV587">
            <v>0</v>
          </cell>
          <cell r="BW587">
            <v>29984000</v>
          </cell>
          <cell r="BX587">
            <v>0</v>
          </cell>
          <cell r="BY587">
            <v>1208000</v>
          </cell>
          <cell r="BZ587">
            <v>1208000</v>
          </cell>
          <cell r="CA587">
            <v>0</v>
          </cell>
          <cell r="CB587">
            <v>0</v>
          </cell>
          <cell r="CC587">
            <v>0</v>
          </cell>
          <cell r="CD587">
            <v>0</v>
          </cell>
          <cell r="CR587">
            <v>2721508</v>
          </cell>
          <cell r="CS587">
            <v>30059</v>
          </cell>
          <cell r="CT587">
            <v>24999</v>
          </cell>
          <cell r="CU587">
            <v>0</v>
          </cell>
          <cell r="CV587">
            <v>0</v>
          </cell>
          <cell r="CW587">
            <v>0</v>
          </cell>
          <cell r="CX587">
            <v>0</v>
          </cell>
          <cell r="CY587">
            <v>0</v>
          </cell>
          <cell r="CZ587">
            <v>0</v>
          </cell>
          <cell r="DA587">
            <v>0</v>
          </cell>
          <cell r="DB587">
            <v>0</v>
          </cell>
          <cell r="DC587">
            <v>0</v>
          </cell>
          <cell r="DD587">
            <v>0</v>
          </cell>
          <cell r="DE587">
            <v>0</v>
          </cell>
          <cell r="DF587">
            <v>0</v>
          </cell>
          <cell r="DG587">
            <v>0</v>
          </cell>
          <cell r="DH587">
            <v>0</v>
          </cell>
          <cell r="DJ587">
            <v>0</v>
          </cell>
          <cell r="DK587">
            <v>0</v>
          </cell>
          <cell r="DL587">
            <v>0</v>
          </cell>
          <cell r="DM587">
            <v>0</v>
          </cell>
          <cell r="DN587">
            <v>0</v>
          </cell>
          <cell r="DO587">
            <v>0</v>
          </cell>
          <cell r="DQ587">
            <v>0</v>
          </cell>
          <cell r="DR587">
            <v>0</v>
          </cell>
          <cell r="DT587">
            <v>0</v>
          </cell>
          <cell r="DU587">
            <v>0</v>
          </cell>
          <cell r="DV587">
            <v>0</v>
          </cell>
          <cell r="DW587">
            <v>0</v>
          </cell>
          <cell r="DX587">
            <v>0</v>
          </cell>
          <cell r="DY587">
            <v>0</v>
          </cell>
          <cell r="DZ587">
            <v>0</v>
          </cell>
          <cell r="EF587">
            <v>5443022</v>
          </cell>
          <cell r="EG587">
            <v>60117</v>
          </cell>
          <cell r="EH587">
            <v>50001</v>
          </cell>
          <cell r="EI587">
            <v>0</v>
          </cell>
          <cell r="EJ587">
            <v>0</v>
          </cell>
          <cell r="EK587">
            <v>0</v>
          </cell>
          <cell r="EL587">
            <v>0</v>
          </cell>
          <cell r="EM587">
            <v>0</v>
          </cell>
          <cell r="EN587">
            <v>0</v>
          </cell>
          <cell r="EO587">
            <v>0</v>
          </cell>
          <cell r="EP587">
            <v>0</v>
          </cell>
          <cell r="EQ587">
            <v>0</v>
          </cell>
          <cell r="ER587">
            <v>0</v>
          </cell>
          <cell r="ES587">
            <v>0</v>
          </cell>
          <cell r="ET587">
            <v>0</v>
          </cell>
          <cell r="EU587">
            <v>0</v>
          </cell>
          <cell r="EV587">
            <v>0</v>
          </cell>
          <cell r="EW587">
            <v>5493023</v>
          </cell>
          <cell r="EX587">
            <v>60117</v>
          </cell>
          <cell r="EY587">
            <v>0</v>
          </cell>
          <cell r="EZ587">
            <v>0</v>
          </cell>
          <cell r="FA587">
            <v>0</v>
          </cell>
          <cell r="FB587">
            <v>0</v>
          </cell>
          <cell r="FC587">
            <v>0</v>
          </cell>
          <cell r="FE587" t="str">
            <v/>
          </cell>
          <cell r="FF587">
            <v>0</v>
          </cell>
          <cell r="FG587">
            <v>0</v>
          </cell>
          <cell r="FI587">
            <v>0</v>
          </cell>
          <cell r="FJ587">
            <v>0</v>
          </cell>
          <cell r="FM587" t="str">
            <v>買</v>
          </cell>
          <cell r="FO587">
            <v>0</v>
          </cell>
          <cell r="FP587">
            <v>0</v>
          </cell>
          <cell r="FQ587">
            <v>0</v>
          </cell>
          <cell r="FR587">
            <v>0</v>
          </cell>
          <cell r="FS587">
            <v>0</v>
          </cell>
        </row>
        <row r="588">
          <cell r="B588">
            <v>102</v>
          </cell>
          <cell r="C588" t="str">
            <v>F-●</v>
          </cell>
          <cell r="D588">
            <v>0</v>
          </cell>
          <cell r="E588" t="str">
            <v>メゾン八千代台</v>
          </cell>
          <cell r="G588">
            <v>32727</v>
          </cell>
          <cell r="I588" t="str">
            <v>千葉県</v>
          </cell>
          <cell r="J588" t="str">
            <v>首都圏</v>
          </cell>
          <cell r="Q588">
            <v>3506.5412162868856</v>
          </cell>
          <cell r="R588">
            <v>1060.73</v>
          </cell>
          <cell r="T588">
            <v>27</v>
          </cell>
          <cell r="U588">
            <v>98</v>
          </cell>
          <cell r="V588">
            <v>72</v>
          </cell>
          <cell r="X588">
            <v>39</v>
          </cell>
          <cell r="Y588">
            <v>0</v>
          </cell>
          <cell r="Z588">
            <v>33</v>
          </cell>
          <cell r="AA588">
            <v>5</v>
          </cell>
          <cell r="AB588">
            <v>1</v>
          </cell>
          <cell r="AC588">
            <v>0</v>
          </cell>
          <cell r="AD588">
            <v>32</v>
          </cell>
          <cell r="AE588">
            <v>0</v>
          </cell>
          <cell r="AN588">
            <v>7243160</v>
          </cell>
          <cell r="AO588">
            <v>222158</v>
          </cell>
          <cell r="AP588">
            <v>610710</v>
          </cell>
          <cell r="AQ588">
            <v>19735</v>
          </cell>
          <cell r="AR588">
            <v>0</v>
          </cell>
          <cell r="AS588">
            <v>0</v>
          </cell>
          <cell r="AT588">
            <v>0</v>
          </cell>
          <cell r="AU588">
            <v>0</v>
          </cell>
          <cell r="AV588">
            <v>0</v>
          </cell>
          <cell r="AW588">
            <v>0</v>
          </cell>
          <cell r="AX588">
            <v>415000</v>
          </cell>
          <cell r="AY588">
            <v>20750</v>
          </cell>
          <cell r="AZ588">
            <v>0</v>
          </cell>
          <cell r="BA588">
            <v>0</v>
          </cell>
          <cell r="BB588">
            <v>0</v>
          </cell>
          <cell r="BC588">
            <v>0</v>
          </cell>
          <cell r="BD588">
            <v>0</v>
          </cell>
          <cell r="BE588">
            <v>0</v>
          </cell>
          <cell r="BF588">
            <v>7243160</v>
          </cell>
          <cell r="BG588">
            <v>222158</v>
          </cell>
          <cell r="BH588">
            <v>610710</v>
          </cell>
          <cell r="BI588">
            <v>19735</v>
          </cell>
          <cell r="BJ588">
            <v>0</v>
          </cell>
          <cell r="BK588">
            <v>0</v>
          </cell>
          <cell r="BL588">
            <v>0</v>
          </cell>
          <cell r="BM588">
            <v>0</v>
          </cell>
          <cell r="BN588">
            <v>0</v>
          </cell>
          <cell r="BO588">
            <v>0</v>
          </cell>
          <cell r="BP588">
            <v>415000</v>
          </cell>
          <cell r="BQ588">
            <v>20750</v>
          </cell>
          <cell r="BR588">
            <v>0</v>
          </cell>
          <cell r="BS588">
            <v>0</v>
          </cell>
          <cell r="BT588">
            <v>0</v>
          </cell>
          <cell r="BU588">
            <v>0</v>
          </cell>
          <cell r="BV588">
            <v>0</v>
          </cell>
          <cell r="BW588">
            <v>121695510</v>
          </cell>
          <cell r="BX588">
            <v>1497871</v>
          </cell>
          <cell r="BY588">
            <v>0</v>
          </cell>
          <cell r="BZ588">
            <v>0</v>
          </cell>
          <cell r="CA588">
            <v>0</v>
          </cell>
          <cell r="CB588">
            <v>0</v>
          </cell>
          <cell r="CC588">
            <v>0</v>
          </cell>
          <cell r="CD588">
            <v>0</v>
          </cell>
          <cell r="CR588">
            <v>2414384</v>
          </cell>
          <cell r="CS588">
            <v>74052</v>
          </cell>
          <cell r="CT588">
            <v>203578</v>
          </cell>
          <cell r="CU588">
            <v>6579</v>
          </cell>
          <cell r="CV588">
            <v>0</v>
          </cell>
          <cell r="CW588">
            <v>0</v>
          </cell>
          <cell r="CX588">
            <v>0</v>
          </cell>
          <cell r="CY588">
            <v>0</v>
          </cell>
          <cell r="CZ588">
            <v>0</v>
          </cell>
          <cell r="DA588">
            <v>0</v>
          </cell>
          <cell r="DB588">
            <v>138340</v>
          </cell>
          <cell r="DC588">
            <v>6910</v>
          </cell>
          <cell r="DD588">
            <v>0</v>
          </cell>
          <cell r="DE588">
            <v>0</v>
          </cell>
          <cell r="DF588">
            <v>0</v>
          </cell>
          <cell r="DG588">
            <v>0</v>
          </cell>
          <cell r="DH588">
            <v>0</v>
          </cell>
          <cell r="DJ588">
            <v>0</v>
          </cell>
          <cell r="DK588">
            <v>0</v>
          </cell>
          <cell r="DL588">
            <v>0</v>
          </cell>
          <cell r="DM588">
            <v>0</v>
          </cell>
          <cell r="DN588">
            <v>0</v>
          </cell>
          <cell r="DO588">
            <v>0</v>
          </cell>
          <cell r="DQ588">
            <v>0</v>
          </cell>
          <cell r="DR588">
            <v>0</v>
          </cell>
          <cell r="DT588">
            <v>0</v>
          </cell>
          <cell r="DU588">
            <v>0</v>
          </cell>
          <cell r="DV588">
            <v>0</v>
          </cell>
          <cell r="DW588">
            <v>0</v>
          </cell>
          <cell r="DX588">
            <v>0</v>
          </cell>
          <cell r="DY588">
            <v>0</v>
          </cell>
          <cell r="DZ588">
            <v>0</v>
          </cell>
          <cell r="EF588">
            <v>4828776</v>
          </cell>
          <cell r="EG588">
            <v>148106</v>
          </cell>
          <cell r="EH588">
            <v>407132</v>
          </cell>
          <cell r="EI588">
            <v>13156</v>
          </cell>
          <cell r="EJ588">
            <v>0</v>
          </cell>
          <cell r="EK588">
            <v>0</v>
          </cell>
          <cell r="EL588">
            <v>0</v>
          </cell>
          <cell r="EM588">
            <v>0</v>
          </cell>
          <cell r="EN588">
            <v>0</v>
          </cell>
          <cell r="EO588">
            <v>0</v>
          </cell>
          <cell r="EP588">
            <v>276660</v>
          </cell>
          <cell r="EQ588">
            <v>13840</v>
          </cell>
          <cell r="ER588">
            <v>0</v>
          </cell>
          <cell r="ES588">
            <v>0</v>
          </cell>
          <cell r="ET588">
            <v>0</v>
          </cell>
          <cell r="EU588">
            <v>0</v>
          </cell>
          <cell r="EV588">
            <v>0</v>
          </cell>
          <cell r="EW588">
            <v>5512568</v>
          </cell>
          <cell r="EX588">
            <v>175102</v>
          </cell>
          <cell r="EY588">
            <v>0</v>
          </cell>
          <cell r="EZ588">
            <v>0</v>
          </cell>
          <cell r="FA588">
            <v>0</v>
          </cell>
          <cell r="FB588">
            <v>0</v>
          </cell>
          <cell r="FC588">
            <v>0</v>
          </cell>
          <cell r="FE588" t="str">
            <v/>
          </cell>
          <cell r="FF588">
            <v>0</v>
          </cell>
          <cell r="FG588">
            <v>0</v>
          </cell>
          <cell r="FI588">
            <v>0</v>
          </cell>
          <cell r="FJ588">
            <v>0</v>
          </cell>
          <cell r="FO588">
            <v>0</v>
          </cell>
          <cell r="FP588">
            <v>0</v>
          </cell>
          <cell r="FS588">
            <v>0</v>
          </cell>
          <cell r="FT588">
            <v>439860</v>
          </cell>
        </row>
        <row r="589">
          <cell r="B589">
            <v>103</v>
          </cell>
          <cell r="C589" t="str">
            <v>F-●</v>
          </cell>
          <cell r="D589">
            <v>0</v>
          </cell>
          <cell r="E589" t="str">
            <v>アブレスト葛西</v>
          </cell>
          <cell r="G589">
            <v>36543</v>
          </cell>
          <cell r="I589" t="str">
            <v>江戸川区</v>
          </cell>
          <cell r="J589" t="str">
            <v>東京23区</v>
          </cell>
          <cell r="Q589">
            <v>2177.8900000000008</v>
          </cell>
          <cell r="R589">
            <v>658.81</v>
          </cell>
          <cell r="T589">
            <v>99</v>
          </cell>
          <cell r="U589">
            <v>139</v>
          </cell>
          <cell r="V589">
            <v>41</v>
          </cell>
          <cell r="X589">
            <v>29</v>
          </cell>
          <cell r="Y589">
            <v>0</v>
          </cell>
          <cell r="Z589">
            <v>29</v>
          </cell>
          <cell r="AA589">
            <v>0</v>
          </cell>
          <cell r="AB589">
            <v>0</v>
          </cell>
          <cell r="AC589">
            <v>0</v>
          </cell>
          <cell r="AD589">
            <v>12</v>
          </cell>
          <cell r="AE589">
            <v>0</v>
          </cell>
          <cell r="AN589">
            <v>3910400</v>
          </cell>
          <cell r="AO589">
            <v>0</v>
          </cell>
          <cell r="AP589">
            <v>245000</v>
          </cell>
          <cell r="AQ589">
            <v>0</v>
          </cell>
          <cell r="AR589">
            <v>0</v>
          </cell>
          <cell r="AS589">
            <v>0</v>
          </cell>
          <cell r="AT589">
            <v>0</v>
          </cell>
          <cell r="AU589">
            <v>0</v>
          </cell>
          <cell r="AV589">
            <v>0</v>
          </cell>
          <cell r="AW589">
            <v>0</v>
          </cell>
          <cell r="AX589">
            <v>160000</v>
          </cell>
          <cell r="AY589">
            <v>8000</v>
          </cell>
          <cell r="AZ589">
            <v>0</v>
          </cell>
          <cell r="BA589">
            <v>0</v>
          </cell>
          <cell r="BB589">
            <v>0</v>
          </cell>
          <cell r="BC589">
            <v>0</v>
          </cell>
          <cell r="BD589">
            <v>0</v>
          </cell>
          <cell r="BE589">
            <v>0</v>
          </cell>
          <cell r="BF589">
            <v>3910400</v>
          </cell>
          <cell r="BG589">
            <v>0</v>
          </cell>
          <cell r="BH589">
            <v>245000</v>
          </cell>
          <cell r="BI589">
            <v>0</v>
          </cell>
          <cell r="BJ589">
            <v>0</v>
          </cell>
          <cell r="BK589">
            <v>0</v>
          </cell>
          <cell r="BL589">
            <v>0</v>
          </cell>
          <cell r="BM589">
            <v>0</v>
          </cell>
          <cell r="BN589">
            <v>0</v>
          </cell>
          <cell r="BO589">
            <v>0</v>
          </cell>
          <cell r="BP589">
            <v>160000</v>
          </cell>
          <cell r="BQ589">
            <v>8000</v>
          </cell>
          <cell r="BR589">
            <v>0</v>
          </cell>
          <cell r="BS589">
            <v>0</v>
          </cell>
          <cell r="BT589">
            <v>0</v>
          </cell>
          <cell r="BU589">
            <v>0</v>
          </cell>
          <cell r="BV589">
            <v>0</v>
          </cell>
          <cell r="BW589">
            <v>7822800</v>
          </cell>
          <cell r="BX589">
            <v>0</v>
          </cell>
          <cell r="BY589">
            <v>0</v>
          </cell>
          <cell r="BZ589">
            <v>0</v>
          </cell>
          <cell r="CA589">
            <v>0</v>
          </cell>
          <cell r="CB589">
            <v>0</v>
          </cell>
          <cell r="CC589">
            <v>0</v>
          </cell>
          <cell r="CD589">
            <v>0</v>
          </cell>
          <cell r="CR589">
            <v>1303465</v>
          </cell>
          <cell r="CS589">
            <v>0</v>
          </cell>
          <cell r="CT589">
            <v>81659</v>
          </cell>
          <cell r="CU589">
            <v>0</v>
          </cell>
          <cell r="CV589">
            <v>0</v>
          </cell>
          <cell r="CW589">
            <v>0</v>
          </cell>
          <cell r="CX589">
            <v>0</v>
          </cell>
          <cell r="CY589">
            <v>0</v>
          </cell>
          <cell r="CZ589">
            <v>0</v>
          </cell>
          <cell r="DA589">
            <v>0</v>
          </cell>
          <cell r="DB589">
            <v>53335</v>
          </cell>
          <cell r="DC589">
            <v>2665</v>
          </cell>
          <cell r="DD589">
            <v>0</v>
          </cell>
          <cell r="DE589">
            <v>0</v>
          </cell>
          <cell r="DF589">
            <v>0</v>
          </cell>
          <cell r="DG589">
            <v>0</v>
          </cell>
          <cell r="DH589">
            <v>0</v>
          </cell>
          <cell r="DJ589">
            <v>0</v>
          </cell>
          <cell r="DK589">
            <v>0</v>
          </cell>
          <cell r="DL589">
            <v>0</v>
          </cell>
          <cell r="DM589">
            <v>0</v>
          </cell>
          <cell r="DN589">
            <v>0</v>
          </cell>
          <cell r="DO589">
            <v>0</v>
          </cell>
          <cell r="DQ589">
            <v>0</v>
          </cell>
          <cell r="DR589">
            <v>0</v>
          </cell>
          <cell r="DT589">
            <v>0</v>
          </cell>
          <cell r="DU589">
            <v>0</v>
          </cell>
          <cell r="DV589">
            <v>0</v>
          </cell>
          <cell r="DW589">
            <v>0</v>
          </cell>
          <cell r="DX589">
            <v>0</v>
          </cell>
          <cell r="DY589">
            <v>0</v>
          </cell>
          <cell r="DZ589">
            <v>0</v>
          </cell>
          <cell r="EF589">
            <v>2606935</v>
          </cell>
          <cell r="EG589">
            <v>0</v>
          </cell>
          <cell r="EH589">
            <v>163341</v>
          </cell>
          <cell r="EI589">
            <v>0</v>
          </cell>
          <cell r="EJ589">
            <v>0</v>
          </cell>
          <cell r="EK589">
            <v>0</v>
          </cell>
          <cell r="EL589">
            <v>0</v>
          </cell>
          <cell r="EM589">
            <v>0</v>
          </cell>
          <cell r="EN589">
            <v>0</v>
          </cell>
          <cell r="EO589">
            <v>0</v>
          </cell>
          <cell r="EP589">
            <v>106665</v>
          </cell>
          <cell r="EQ589">
            <v>5335</v>
          </cell>
          <cell r="ER589">
            <v>0</v>
          </cell>
          <cell r="ES589">
            <v>0</v>
          </cell>
          <cell r="ET589">
            <v>0</v>
          </cell>
          <cell r="EU589">
            <v>0</v>
          </cell>
          <cell r="EV589">
            <v>0</v>
          </cell>
          <cell r="EW589">
            <v>2876941</v>
          </cell>
          <cell r="EX589">
            <v>5335</v>
          </cell>
          <cell r="EY589">
            <v>0</v>
          </cell>
          <cell r="EZ589">
            <v>0</v>
          </cell>
          <cell r="FA589">
            <v>0</v>
          </cell>
          <cell r="FB589">
            <v>0</v>
          </cell>
          <cell r="FC589">
            <v>0</v>
          </cell>
          <cell r="FE589" t="str">
            <v/>
          </cell>
          <cell r="FF589">
            <v>0</v>
          </cell>
          <cell r="FG589">
            <v>0</v>
          </cell>
          <cell r="FI589">
            <v>0</v>
          </cell>
          <cell r="FJ589">
            <v>0</v>
          </cell>
          <cell r="FO589">
            <v>0</v>
          </cell>
          <cell r="FP589">
            <v>0</v>
          </cell>
          <cell r="FS589">
            <v>0</v>
          </cell>
        </row>
        <row r="590">
          <cell r="C590" t="str">
            <v/>
          </cell>
          <cell r="D590" t="str">
            <v/>
          </cell>
          <cell r="E590" t="str">
            <v/>
          </cell>
          <cell r="G590" t="str">
            <v/>
          </cell>
          <cell r="J590" t="str">
            <v/>
          </cell>
          <cell r="Q590">
            <v>0</v>
          </cell>
          <cell r="R590">
            <v>0</v>
          </cell>
          <cell r="T590" t="str">
            <v/>
          </cell>
          <cell r="U590" t="str">
            <v/>
          </cell>
          <cell r="V590">
            <v>0</v>
          </cell>
          <cell r="X590">
            <v>0</v>
          </cell>
          <cell r="Y590">
            <v>0</v>
          </cell>
          <cell r="Z590">
            <v>0</v>
          </cell>
          <cell r="AA590">
            <v>0</v>
          </cell>
          <cell r="AB590">
            <v>0</v>
          </cell>
          <cell r="AC590">
            <v>0</v>
          </cell>
          <cell r="AD590">
            <v>0</v>
          </cell>
          <cell r="AE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BT590">
            <v>0</v>
          </cell>
          <cell r="BU590">
            <v>0</v>
          </cell>
          <cell r="BV590">
            <v>0</v>
          </cell>
          <cell r="BW590">
            <v>0</v>
          </cell>
          <cell r="BX590">
            <v>0</v>
          </cell>
          <cell r="BY590">
            <v>0</v>
          </cell>
          <cell r="BZ590">
            <v>0</v>
          </cell>
          <cell r="CA590">
            <v>0</v>
          </cell>
          <cell r="CB590">
            <v>0</v>
          </cell>
          <cell r="CC590">
            <v>0</v>
          </cell>
          <cell r="CD590">
            <v>0</v>
          </cell>
          <cell r="CR590">
            <v>0</v>
          </cell>
          <cell r="CS590">
            <v>0</v>
          </cell>
          <cell r="CT590">
            <v>0</v>
          </cell>
          <cell r="CU590">
            <v>0</v>
          </cell>
          <cell r="CV590">
            <v>0</v>
          </cell>
          <cell r="CW590">
            <v>0</v>
          </cell>
          <cell r="CX590">
            <v>0</v>
          </cell>
          <cell r="CY590">
            <v>0</v>
          </cell>
          <cell r="CZ590">
            <v>0</v>
          </cell>
          <cell r="DA590">
            <v>0</v>
          </cell>
          <cell r="DB590">
            <v>0</v>
          </cell>
          <cell r="DC590">
            <v>0</v>
          </cell>
          <cell r="DD590">
            <v>0</v>
          </cell>
          <cell r="DE590">
            <v>0</v>
          </cell>
          <cell r="DF590">
            <v>0</v>
          </cell>
          <cell r="DG590">
            <v>0</v>
          </cell>
          <cell r="DH590">
            <v>0</v>
          </cell>
          <cell r="DJ590">
            <v>0</v>
          </cell>
          <cell r="DK590">
            <v>0</v>
          </cell>
          <cell r="DL590">
            <v>0</v>
          </cell>
          <cell r="DM590">
            <v>0</v>
          </cell>
          <cell r="DN590">
            <v>0</v>
          </cell>
          <cell r="DO590">
            <v>0</v>
          </cell>
          <cell r="DQ590">
            <v>0</v>
          </cell>
          <cell r="DR590">
            <v>0</v>
          </cell>
          <cell r="DT590">
            <v>0</v>
          </cell>
          <cell r="DU590">
            <v>0</v>
          </cell>
          <cell r="DV590">
            <v>0</v>
          </cell>
          <cell r="DW590">
            <v>0</v>
          </cell>
          <cell r="DX590">
            <v>0</v>
          </cell>
          <cell r="DY590">
            <v>0</v>
          </cell>
          <cell r="DZ590">
            <v>0</v>
          </cell>
          <cell r="EF590">
            <v>0</v>
          </cell>
          <cell r="EG590">
            <v>0</v>
          </cell>
          <cell r="EH590">
            <v>0</v>
          </cell>
          <cell r="EI590">
            <v>0</v>
          </cell>
          <cell r="EJ590">
            <v>0</v>
          </cell>
          <cell r="EK590">
            <v>0</v>
          </cell>
          <cell r="EL590">
            <v>0</v>
          </cell>
          <cell r="EM590">
            <v>0</v>
          </cell>
          <cell r="EN590">
            <v>0</v>
          </cell>
          <cell r="EO590">
            <v>0</v>
          </cell>
          <cell r="EP590">
            <v>0</v>
          </cell>
          <cell r="EQ590">
            <v>0</v>
          </cell>
          <cell r="ER590">
            <v>0</v>
          </cell>
          <cell r="ES590">
            <v>0</v>
          </cell>
          <cell r="ET590">
            <v>0</v>
          </cell>
          <cell r="EU590">
            <v>0</v>
          </cell>
          <cell r="EV590">
            <v>0</v>
          </cell>
          <cell r="EW590">
            <v>0</v>
          </cell>
          <cell r="EX590">
            <v>0</v>
          </cell>
          <cell r="EY590">
            <v>0</v>
          </cell>
          <cell r="EZ590">
            <v>0</v>
          </cell>
          <cell r="FA590">
            <v>0</v>
          </cell>
          <cell r="FB590">
            <v>0</v>
          </cell>
          <cell r="FC590">
            <v>0</v>
          </cell>
          <cell r="FE590" t="str">
            <v/>
          </cell>
          <cell r="FF590">
            <v>0</v>
          </cell>
          <cell r="FG590">
            <v>0</v>
          </cell>
          <cell r="FI590">
            <v>0</v>
          </cell>
          <cell r="FJ590">
            <v>0</v>
          </cell>
          <cell r="FO590">
            <v>0</v>
          </cell>
          <cell r="FP590">
            <v>0</v>
          </cell>
          <cell r="FS590">
            <v>0</v>
          </cell>
        </row>
        <row r="591">
          <cell r="C591" t="str">
            <v/>
          </cell>
          <cell r="D591" t="str">
            <v/>
          </cell>
          <cell r="E591" t="str">
            <v/>
          </cell>
          <cell r="G591" t="str">
            <v/>
          </cell>
          <cell r="J591" t="str">
            <v/>
          </cell>
          <cell r="Q591">
            <v>0</v>
          </cell>
          <cell r="R591">
            <v>0</v>
          </cell>
          <cell r="T591" t="str">
            <v/>
          </cell>
          <cell r="U591" t="str">
            <v/>
          </cell>
          <cell r="V591">
            <v>0</v>
          </cell>
          <cell r="X591">
            <v>0</v>
          </cell>
          <cell r="Y591">
            <v>0</v>
          </cell>
          <cell r="Z591">
            <v>0</v>
          </cell>
          <cell r="AA591">
            <v>0</v>
          </cell>
          <cell r="AB591">
            <v>0</v>
          </cell>
          <cell r="AC591">
            <v>0</v>
          </cell>
          <cell r="AD591">
            <v>0</v>
          </cell>
          <cell r="AE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0</v>
          </cell>
          <cell r="BS591">
            <v>0</v>
          </cell>
          <cell r="BT591">
            <v>0</v>
          </cell>
          <cell r="BU591">
            <v>0</v>
          </cell>
          <cell r="BV591">
            <v>0</v>
          </cell>
          <cell r="BW591">
            <v>0</v>
          </cell>
          <cell r="BX591">
            <v>0</v>
          </cell>
          <cell r="BY591">
            <v>0</v>
          </cell>
          <cell r="BZ591">
            <v>0</v>
          </cell>
          <cell r="CA591">
            <v>0</v>
          </cell>
          <cell r="CB591">
            <v>0</v>
          </cell>
          <cell r="CC591">
            <v>0</v>
          </cell>
          <cell r="CD591">
            <v>0</v>
          </cell>
          <cell r="CR591">
            <v>0</v>
          </cell>
          <cell r="CS591">
            <v>0</v>
          </cell>
          <cell r="CT591">
            <v>0</v>
          </cell>
          <cell r="CU591">
            <v>0</v>
          </cell>
          <cell r="CV591">
            <v>0</v>
          </cell>
          <cell r="CW591">
            <v>0</v>
          </cell>
          <cell r="CX591">
            <v>0</v>
          </cell>
          <cell r="CY591">
            <v>0</v>
          </cell>
          <cell r="CZ591">
            <v>0</v>
          </cell>
          <cell r="DA591">
            <v>0</v>
          </cell>
          <cell r="DB591">
            <v>0</v>
          </cell>
          <cell r="DC591">
            <v>0</v>
          </cell>
          <cell r="DD591">
            <v>0</v>
          </cell>
          <cell r="DE591">
            <v>0</v>
          </cell>
          <cell r="DF591">
            <v>0</v>
          </cell>
          <cell r="DG591">
            <v>0</v>
          </cell>
          <cell r="DH591">
            <v>0</v>
          </cell>
          <cell r="DJ591">
            <v>0</v>
          </cell>
          <cell r="DK591">
            <v>0</v>
          </cell>
          <cell r="DL591">
            <v>0</v>
          </cell>
          <cell r="DM591">
            <v>0</v>
          </cell>
          <cell r="DN591">
            <v>0</v>
          </cell>
          <cell r="DO591">
            <v>0</v>
          </cell>
          <cell r="DQ591">
            <v>0</v>
          </cell>
          <cell r="DR591">
            <v>0</v>
          </cell>
          <cell r="DT591">
            <v>0</v>
          </cell>
          <cell r="DU591">
            <v>0</v>
          </cell>
          <cell r="DV591">
            <v>0</v>
          </cell>
          <cell r="DW591">
            <v>0</v>
          </cell>
          <cell r="DX591">
            <v>0</v>
          </cell>
          <cell r="DY591">
            <v>0</v>
          </cell>
          <cell r="DZ591">
            <v>0</v>
          </cell>
          <cell r="EF591">
            <v>0</v>
          </cell>
          <cell r="EG591">
            <v>0</v>
          </cell>
          <cell r="EH591">
            <v>0</v>
          </cell>
          <cell r="EI591">
            <v>0</v>
          </cell>
          <cell r="EJ591">
            <v>0</v>
          </cell>
          <cell r="EK591">
            <v>0</v>
          </cell>
          <cell r="EL591">
            <v>0</v>
          </cell>
          <cell r="EM591">
            <v>0</v>
          </cell>
          <cell r="EN591">
            <v>0</v>
          </cell>
          <cell r="EO591">
            <v>0</v>
          </cell>
          <cell r="EP591">
            <v>0</v>
          </cell>
          <cell r="EQ591">
            <v>0</v>
          </cell>
          <cell r="ER591">
            <v>0</v>
          </cell>
          <cell r="ES591">
            <v>0</v>
          </cell>
          <cell r="ET591">
            <v>0</v>
          </cell>
          <cell r="EU591">
            <v>0</v>
          </cell>
          <cell r="EV591">
            <v>0</v>
          </cell>
          <cell r="EW591">
            <v>0</v>
          </cell>
          <cell r="EX591">
            <v>0</v>
          </cell>
          <cell r="EY591">
            <v>0</v>
          </cell>
          <cell r="EZ591">
            <v>0</v>
          </cell>
          <cell r="FA591">
            <v>0</v>
          </cell>
          <cell r="FB591">
            <v>0</v>
          </cell>
          <cell r="FC591">
            <v>0</v>
          </cell>
          <cell r="FE591" t="str">
            <v/>
          </cell>
          <cell r="FF591">
            <v>0</v>
          </cell>
          <cell r="FG591">
            <v>0</v>
          </cell>
          <cell r="FI591">
            <v>0</v>
          </cell>
          <cell r="FJ591">
            <v>0</v>
          </cell>
          <cell r="FO591">
            <v>0</v>
          </cell>
          <cell r="FP591">
            <v>0</v>
          </cell>
          <cell r="FS591">
            <v>0</v>
          </cell>
        </row>
        <row r="592">
          <cell r="C592" t="str">
            <v/>
          </cell>
          <cell r="D592" t="str">
            <v/>
          </cell>
          <cell r="E592" t="str">
            <v/>
          </cell>
          <cell r="G592" t="str">
            <v/>
          </cell>
          <cell r="J592" t="str">
            <v/>
          </cell>
          <cell r="Q592">
            <v>0</v>
          </cell>
          <cell r="R592">
            <v>0</v>
          </cell>
          <cell r="T592" t="str">
            <v/>
          </cell>
          <cell r="U592" t="str">
            <v/>
          </cell>
          <cell r="V592">
            <v>0</v>
          </cell>
          <cell r="X592">
            <v>0</v>
          </cell>
          <cell r="Y592">
            <v>0</v>
          </cell>
          <cell r="Z592">
            <v>0</v>
          </cell>
          <cell r="AA592">
            <v>0</v>
          </cell>
          <cell r="AB592">
            <v>0</v>
          </cell>
          <cell r="AC592">
            <v>0</v>
          </cell>
          <cell r="AD592">
            <v>0</v>
          </cell>
          <cell r="AE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BT592">
            <v>0</v>
          </cell>
          <cell r="BU592">
            <v>0</v>
          </cell>
          <cell r="BV592">
            <v>0</v>
          </cell>
          <cell r="BW592">
            <v>0</v>
          </cell>
          <cell r="BX592">
            <v>0</v>
          </cell>
          <cell r="BY592">
            <v>0</v>
          </cell>
          <cell r="BZ592">
            <v>0</v>
          </cell>
          <cell r="CA592">
            <v>0</v>
          </cell>
          <cell r="CB592">
            <v>0</v>
          </cell>
          <cell r="CC592">
            <v>0</v>
          </cell>
          <cell r="CD592">
            <v>0</v>
          </cell>
          <cell r="CR592">
            <v>0</v>
          </cell>
          <cell r="CS592">
            <v>0</v>
          </cell>
          <cell r="CT592">
            <v>0</v>
          </cell>
          <cell r="CU592">
            <v>0</v>
          </cell>
          <cell r="CV592">
            <v>0</v>
          </cell>
          <cell r="CW592">
            <v>0</v>
          </cell>
          <cell r="CX592">
            <v>0</v>
          </cell>
          <cell r="CY592">
            <v>0</v>
          </cell>
          <cell r="CZ592">
            <v>0</v>
          </cell>
          <cell r="DA592">
            <v>0</v>
          </cell>
          <cell r="DB592">
            <v>0</v>
          </cell>
          <cell r="DC592">
            <v>0</v>
          </cell>
          <cell r="DD592">
            <v>0</v>
          </cell>
          <cell r="DE592">
            <v>0</v>
          </cell>
          <cell r="DF592">
            <v>0</v>
          </cell>
          <cell r="DG592">
            <v>0</v>
          </cell>
          <cell r="DH592">
            <v>0</v>
          </cell>
          <cell r="DJ592">
            <v>0</v>
          </cell>
          <cell r="DK592">
            <v>0</v>
          </cell>
          <cell r="DL592">
            <v>0</v>
          </cell>
          <cell r="DM592">
            <v>0</v>
          </cell>
          <cell r="DN592">
            <v>0</v>
          </cell>
          <cell r="DO592">
            <v>0</v>
          </cell>
          <cell r="DQ592">
            <v>0</v>
          </cell>
          <cell r="DR592">
            <v>0</v>
          </cell>
          <cell r="DT592">
            <v>0</v>
          </cell>
          <cell r="DU592">
            <v>0</v>
          </cell>
          <cell r="DV592">
            <v>0</v>
          </cell>
          <cell r="DW592">
            <v>0</v>
          </cell>
          <cell r="DX592">
            <v>0</v>
          </cell>
          <cell r="DY592">
            <v>0</v>
          </cell>
          <cell r="DZ592">
            <v>0</v>
          </cell>
          <cell r="EF592">
            <v>0</v>
          </cell>
          <cell r="EG592">
            <v>0</v>
          </cell>
          <cell r="EH592">
            <v>0</v>
          </cell>
          <cell r="EI592">
            <v>0</v>
          </cell>
          <cell r="EJ592">
            <v>0</v>
          </cell>
          <cell r="EK592">
            <v>0</v>
          </cell>
          <cell r="EL592">
            <v>0</v>
          </cell>
          <cell r="EM592">
            <v>0</v>
          </cell>
          <cell r="EN592">
            <v>0</v>
          </cell>
          <cell r="EO592">
            <v>0</v>
          </cell>
          <cell r="EP592">
            <v>0</v>
          </cell>
          <cell r="EQ592">
            <v>0</v>
          </cell>
          <cell r="ER592">
            <v>0</v>
          </cell>
          <cell r="ES592">
            <v>0</v>
          </cell>
          <cell r="ET592">
            <v>0</v>
          </cell>
          <cell r="EU592">
            <v>0</v>
          </cell>
          <cell r="EV592">
            <v>0</v>
          </cell>
          <cell r="EW592">
            <v>0</v>
          </cell>
          <cell r="EX592">
            <v>0</v>
          </cell>
          <cell r="EY592">
            <v>0</v>
          </cell>
          <cell r="EZ592">
            <v>0</v>
          </cell>
          <cell r="FA592">
            <v>0</v>
          </cell>
          <cell r="FB592">
            <v>0</v>
          </cell>
          <cell r="FC592">
            <v>0</v>
          </cell>
          <cell r="FE592" t="str">
            <v/>
          </cell>
          <cell r="FF592">
            <v>0</v>
          </cell>
          <cell r="FG592">
            <v>0</v>
          </cell>
          <cell r="FI592">
            <v>0</v>
          </cell>
          <cell r="FJ592">
            <v>0</v>
          </cell>
          <cell r="FO592">
            <v>0</v>
          </cell>
          <cell r="FP592">
            <v>0</v>
          </cell>
          <cell r="FS592">
            <v>0</v>
          </cell>
        </row>
        <row r="593">
          <cell r="C593" t="str">
            <v/>
          </cell>
          <cell r="D593" t="str">
            <v/>
          </cell>
          <cell r="E593" t="str">
            <v/>
          </cell>
          <cell r="G593" t="str">
            <v/>
          </cell>
          <cell r="J593" t="str">
            <v/>
          </cell>
          <cell r="Q593">
            <v>0</v>
          </cell>
          <cell r="R593">
            <v>0</v>
          </cell>
          <cell r="T593" t="str">
            <v/>
          </cell>
          <cell r="U593" t="str">
            <v/>
          </cell>
          <cell r="V593">
            <v>0</v>
          </cell>
          <cell r="X593">
            <v>0</v>
          </cell>
          <cell r="Y593">
            <v>0</v>
          </cell>
          <cell r="Z593">
            <v>0</v>
          </cell>
          <cell r="AA593">
            <v>0</v>
          </cell>
          <cell r="AB593">
            <v>0</v>
          </cell>
          <cell r="AC593">
            <v>0</v>
          </cell>
          <cell r="AD593">
            <v>0</v>
          </cell>
          <cell r="AE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cell r="BU593">
            <v>0</v>
          </cell>
          <cell r="BV593">
            <v>0</v>
          </cell>
          <cell r="BW593">
            <v>0</v>
          </cell>
          <cell r="BX593">
            <v>0</v>
          </cell>
          <cell r="BY593">
            <v>0</v>
          </cell>
          <cell r="BZ593">
            <v>0</v>
          </cell>
          <cell r="CA593">
            <v>0</v>
          </cell>
          <cell r="CB593">
            <v>0</v>
          </cell>
          <cell r="CC593">
            <v>0</v>
          </cell>
          <cell r="CD593">
            <v>0</v>
          </cell>
          <cell r="CR593">
            <v>0</v>
          </cell>
          <cell r="CS593">
            <v>0</v>
          </cell>
          <cell r="CT593">
            <v>0</v>
          </cell>
          <cell r="CU593">
            <v>0</v>
          </cell>
          <cell r="CV593">
            <v>0</v>
          </cell>
          <cell r="CW593">
            <v>0</v>
          </cell>
          <cell r="CX593">
            <v>0</v>
          </cell>
          <cell r="CY593">
            <v>0</v>
          </cell>
          <cell r="CZ593">
            <v>0</v>
          </cell>
          <cell r="DA593">
            <v>0</v>
          </cell>
          <cell r="DB593">
            <v>0</v>
          </cell>
          <cell r="DC593">
            <v>0</v>
          </cell>
          <cell r="DD593">
            <v>0</v>
          </cell>
          <cell r="DE593">
            <v>0</v>
          </cell>
          <cell r="DF593">
            <v>0</v>
          </cell>
          <cell r="DG593">
            <v>0</v>
          </cell>
          <cell r="DH593">
            <v>0</v>
          </cell>
          <cell r="DJ593">
            <v>0</v>
          </cell>
          <cell r="DK593">
            <v>0</v>
          </cell>
          <cell r="DL593">
            <v>0</v>
          </cell>
          <cell r="DM593">
            <v>0</v>
          </cell>
          <cell r="DN593">
            <v>0</v>
          </cell>
          <cell r="DO593">
            <v>0</v>
          </cell>
          <cell r="DQ593">
            <v>0</v>
          </cell>
          <cell r="DR593">
            <v>0</v>
          </cell>
          <cell r="DT593">
            <v>0</v>
          </cell>
          <cell r="DU593">
            <v>0</v>
          </cell>
          <cell r="DV593">
            <v>0</v>
          </cell>
          <cell r="DW593">
            <v>0</v>
          </cell>
          <cell r="DX593">
            <v>0</v>
          </cell>
          <cell r="DY593">
            <v>0</v>
          </cell>
          <cell r="DZ593">
            <v>0</v>
          </cell>
          <cell r="EF593">
            <v>0</v>
          </cell>
          <cell r="EG593">
            <v>0</v>
          </cell>
          <cell r="EH593">
            <v>0</v>
          </cell>
          <cell r="EI593">
            <v>0</v>
          </cell>
          <cell r="EJ593">
            <v>0</v>
          </cell>
          <cell r="EK593">
            <v>0</v>
          </cell>
          <cell r="EL593">
            <v>0</v>
          </cell>
          <cell r="EM593">
            <v>0</v>
          </cell>
          <cell r="EN593">
            <v>0</v>
          </cell>
          <cell r="EO593">
            <v>0</v>
          </cell>
          <cell r="EP593">
            <v>0</v>
          </cell>
          <cell r="EQ593">
            <v>0</v>
          </cell>
          <cell r="ER593">
            <v>0</v>
          </cell>
          <cell r="ES593">
            <v>0</v>
          </cell>
          <cell r="ET593">
            <v>0</v>
          </cell>
          <cell r="EU593">
            <v>0</v>
          </cell>
          <cell r="EV593">
            <v>0</v>
          </cell>
          <cell r="EW593">
            <v>0</v>
          </cell>
          <cell r="EX593">
            <v>0</v>
          </cell>
          <cell r="EY593">
            <v>0</v>
          </cell>
          <cell r="EZ593">
            <v>0</v>
          </cell>
          <cell r="FA593">
            <v>0</v>
          </cell>
          <cell r="FB593">
            <v>0</v>
          </cell>
          <cell r="FC593">
            <v>0</v>
          </cell>
          <cell r="FE593" t="str">
            <v/>
          </cell>
          <cell r="FF593">
            <v>0</v>
          </cell>
          <cell r="FG593">
            <v>0</v>
          </cell>
          <cell r="FI593">
            <v>0</v>
          </cell>
          <cell r="FJ593">
            <v>0</v>
          </cell>
          <cell r="FO593">
            <v>0</v>
          </cell>
          <cell r="FP593">
            <v>0</v>
          </cell>
          <cell r="FS593">
            <v>0</v>
          </cell>
        </row>
        <row r="594">
          <cell r="T594" t="str">
            <v/>
          </cell>
          <cell r="FE594" t="str">
            <v/>
          </cell>
        </row>
        <row r="595">
          <cell r="T595" t="str">
            <v/>
          </cell>
          <cell r="FE595" t="str">
            <v/>
          </cell>
        </row>
        <row r="596">
          <cell r="T596" t="str">
            <v/>
          </cell>
          <cell r="FE596" t="str">
            <v/>
          </cell>
        </row>
        <row r="597">
          <cell r="BZ597">
            <v>0</v>
          </cell>
        </row>
        <row r="599">
          <cell r="B599">
            <v>100</v>
          </cell>
          <cell r="E599" t="str">
            <v>ALL　TOTAL</v>
          </cell>
          <cell r="Q599">
            <v>7841.3612162868885</v>
          </cell>
          <cell r="R599">
            <v>2372.0100000000002</v>
          </cell>
          <cell r="V599">
            <v>139</v>
          </cell>
          <cell r="X599">
            <v>94</v>
          </cell>
          <cell r="Y599">
            <v>0</v>
          </cell>
          <cell r="Z599">
            <v>87</v>
          </cell>
          <cell r="AA599">
            <v>5</v>
          </cell>
          <cell r="AB599">
            <v>2</v>
          </cell>
          <cell r="AC599">
            <v>0</v>
          </cell>
          <cell r="AD599">
            <v>44</v>
          </cell>
          <cell r="AE599">
            <v>0</v>
          </cell>
          <cell r="AN599">
            <v>19318090</v>
          </cell>
          <cell r="AO599">
            <v>312334</v>
          </cell>
          <cell r="AP599">
            <v>930710</v>
          </cell>
          <cell r="AQ599">
            <v>19735</v>
          </cell>
          <cell r="AR599">
            <v>0</v>
          </cell>
          <cell r="AS599">
            <v>0</v>
          </cell>
          <cell r="AT599">
            <v>0</v>
          </cell>
          <cell r="AU599">
            <v>0</v>
          </cell>
          <cell r="AV599">
            <v>0</v>
          </cell>
          <cell r="AW599">
            <v>0</v>
          </cell>
          <cell r="AX599">
            <v>575000</v>
          </cell>
          <cell r="AY599">
            <v>28750</v>
          </cell>
          <cell r="AZ599">
            <v>0</v>
          </cell>
          <cell r="BA599">
            <v>0</v>
          </cell>
          <cell r="BB599">
            <v>0</v>
          </cell>
          <cell r="BC599">
            <v>0</v>
          </cell>
          <cell r="BD599">
            <v>0</v>
          </cell>
          <cell r="BF599">
            <v>19318090</v>
          </cell>
          <cell r="BG599">
            <v>312334</v>
          </cell>
          <cell r="BH599">
            <v>930710</v>
          </cell>
          <cell r="BI599">
            <v>19735</v>
          </cell>
          <cell r="BJ599">
            <v>0</v>
          </cell>
          <cell r="BK599">
            <v>0</v>
          </cell>
          <cell r="BL599">
            <v>0</v>
          </cell>
          <cell r="BM599">
            <v>0</v>
          </cell>
          <cell r="BN599">
            <v>0</v>
          </cell>
          <cell r="BO599">
            <v>0</v>
          </cell>
          <cell r="BP599">
            <v>575000</v>
          </cell>
          <cell r="BQ599">
            <v>28750</v>
          </cell>
          <cell r="BR599">
            <v>0</v>
          </cell>
          <cell r="BS599">
            <v>0</v>
          </cell>
          <cell r="BT599">
            <v>0</v>
          </cell>
          <cell r="BU599">
            <v>0</v>
          </cell>
          <cell r="BV599">
            <v>0</v>
          </cell>
          <cell r="BW599">
            <v>159502310</v>
          </cell>
          <cell r="BX599">
            <v>1497871</v>
          </cell>
          <cell r="BY599">
            <v>1208000</v>
          </cell>
          <cell r="BZ599">
            <v>1208000</v>
          </cell>
          <cell r="CA599">
            <v>0</v>
          </cell>
          <cell r="CB599">
            <v>0</v>
          </cell>
          <cell r="CC599">
            <v>0</v>
          </cell>
          <cell r="CD599">
            <v>0</v>
          </cell>
          <cell r="CR599">
            <v>6439357</v>
          </cell>
          <cell r="CS599">
            <v>104111</v>
          </cell>
          <cell r="CT599">
            <v>310236</v>
          </cell>
          <cell r="CU599">
            <v>6579</v>
          </cell>
          <cell r="CV599">
            <v>0</v>
          </cell>
          <cell r="CW599">
            <v>0</v>
          </cell>
          <cell r="CX599">
            <v>0</v>
          </cell>
          <cell r="CY599">
            <v>0</v>
          </cell>
          <cell r="CZ599">
            <v>0</v>
          </cell>
          <cell r="DA599">
            <v>0</v>
          </cell>
          <cell r="DB599">
            <v>191675</v>
          </cell>
          <cell r="DC599">
            <v>9575</v>
          </cell>
          <cell r="DD599">
            <v>0</v>
          </cell>
          <cell r="DE599">
            <v>0</v>
          </cell>
          <cell r="DG599">
            <v>0</v>
          </cell>
          <cell r="DH599">
            <v>0</v>
          </cell>
          <cell r="DJ599">
            <v>0</v>
          </cell>
          <cell r="DK599">
            <v>0</v>
          </cell>
          <cell r="DL599">
            <v>0</v>
          </cell>
          <cell r="DM599">
            <v>0</v>
          </cell>
          <cell r="DN599">
            <v>0</v>
          </cell>
          <cell r="DO599">
            <v>0</v>
          </cell>
          <cell r="DQ599">
            <v>0</v>
          </cell>
          <cell r="DR599">
            <v>0</v>
          </cell>
          <cell r="DT599">
            <v>0</v>
          </cell>
          <cell r="DU599">
            <v>0</v>
          </cell>
          <cell r="DV599">
            <v>0</v>
          </cell>
          <cell r="DW599">
            <v>0</v>
          </cell>
          <cell r="DY599">
            <v>0</v>
          </cell>
          <cell r="DZ599">
            <v>0</v>
          </cell>
          <cell r="EF599">
            <v>12878733</v>
          </cell>
          <cell r="EG599">
            <v>208223</v>
          </cell>
          <cell r="EH599">
            <v>620474</v>
          </cell>
          <cell r="EI599">
            <v>13156</v>
          </cell>
          <cell r="EJ599">
            <v>0</v>
          </cell>
          <cell r="EK599">
            <v>0</v>
          </cell>
          <cell r="EL599">
            <v>0</v>
          </cell>
          <cell r="EM599">
            <v>0</v>
          </cell>
          <cell r="EN599">
            <v>0</v>
          </cell>
          <cell r="EO599">
            <v>0</v>
          </cell>
          <cell r="EP599">
            <v>383325</v>
          </cell>
          <cell r="EQ599">
            <v>19175</v>
          </cell>
          <cell r="ER599">
            <v>0</v>
          </cell>
          <cell r="ES599">
            <v>0</v>
          </cell>
          <cell r="EU599">
            <v>0</v>
          </cell>
          <cell r="EV599">
            <v>0</v>
          </cell>
          <cell r="EW599">
            <v>13882532</v>
          </cell>
          <cell r="EX599">
            <v>240554</v>
          </cell>
          <cell r="FF599">
            <v>0</v>
          </cell>
          <cell r="FG599">
            <v>0</v>
          </cell>
          <cell r="FI599">
            <v>0</v>
          </cell>
          <cell r="FJ599">
            <v>0</v>
          </cell>
          <cell r="FO599">
            <v>0</v>
          </cell>
          <cell r="FP599">
            <v>0</v>
          </cell>
          <cell r="FQ599">
            <v>0</v>
          </cell>
          <cell r="FR599">
            <v>0</v>
          </cell>
          <cell r="FS599">
            <v>0</v>
          </cell>
          <cell r="FT599">
            <v>439860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eral"/>
      <sheetName val="P-Sum1"/>
      <sheetName val="P-Sum2"/>
      <sheetName val="P-SumLender"/>
      <sheetName val="Summary-CF"/>
      <sheetName val="P-Sum3"/>
      <sheetName val="P-Sum4"/>
      <sheetName val="Summary-CF(Q)"/>
      <sheetName val="A-Sel"/>
      <sheetName val="PriceAlloc"/>
      <sheetName val="O-Property"/>
      <sheetName val="O-UW1"/>
      <sheetName val="O-UW2"/>
      <sheetName val="O-Exp"/>
      <sheetName val="O-Exp2"/>
      <sheetName val="O-RevBase"/>
      <sheetName val="O-RevCAM"/>
      <sheetName val="O-RevMkt"/>
      <sheetName val="O-RevOther"/>
      <sheetName val="O-Dispo"/>
      <sheetName val="O-SD&amp;Dpre"/>
      <sheetName val="O-OccBldg"/>
      <sheetName val="O-OccParking"/>
      <sheetName val="O-Other"/>
      <sheetName val="Def"/>
      <sheetName val="Tier 1"/>
      <sheetName val="Property Information Summary"/>
      <sheetName val="Data"/>
    </sheetNames>
    <sheetDataSet>
      <sheetData sheetId="0" refreshError="1">
        <row r="14">
          <cell r="AN14" t="str">
            <v>Project Century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合シート"/>
      <sheetName val="個別シート"/>
      <sheetName val="PM"/>
      <sheetName val="Data"/>
      <sheetName val="賃貸収支(Plan)"/>
      <sheetName val="賃貸収支(修正Plan)"/>
      <sheetName val="賃貸収支 (Actual)"/>
      <sheetName val="実績"/>
      <sheetName val="固都税"/>
      <sheetName val="メモ"/>
      <sheetName val="A-General"/>
    </sheetNames>
    <sheetDataSet>
      <sheetData sheetId="0"/>
      <sheetData sheetId="1"/>
      <sheetData sheetId="2"/>
      <sheetData sheetId="3" refreshError="1">
        <row r="2699">
          <cell r="B2699" t="str">
            <v>建物Serial#</v>
          </cell>
          <cell r="C2699" t="str">
            <v>新目論見書 No.</v>
          </cell>
          <cell r="D2699" t="str">
            <v>ｼｽﾃﾑのNo.</v>
          </cell>
          <cell r="E2699" t="str">
            <v>Property Name</v>
          </cell>
          <cell r="G2699" t="str">
            <v>竣工</v>
          </cell>
          <cell r="J2699" t="str">
            <v>地域</v>
          </cell>
          <cell r="L2699">
            <v>9</v>
          </cell>
          <cell r="Q2699" t="str">
            <v>専有面積(㎡）</v>
          </cell>
          <cell r="R2699" t="str">
            <v>専有面積（坪）</v>
          </cell>
          <cell r="V2699" t="str">
            <v>所有戸数（Parking含む）</v>
          </cell>
          <cell r="W2699">
            <v>20</v>
          </cell>
          <cell r="X2699" t="str">
            <v>Total</v>
          </cell>
          <cell r="Y2699" t="str">
            <v>One-Room</v>
          </cell>
          <cell r="Z2699" t="str">
            <v>Family</v>
          </cell>
          <cell r="AA2699" t="str">
            <v>Office</v>
          </cell>
          <cell r="AB2699" t="str">
            <v>Shop</v>
          </cell>
          <cell r="AC2699" t="str">
            <v>Other</v>
          </cell>
          <cell r="AD2699" t="str">
            <v>Parking</v>
          </cell>
          <cell r="AE2699" t="str">
            <v>Bike Parking</v>
          </cell>
          <cell r="AF2699" t="str">
            <v>戸数稼働率</v>
          </cell>
          <cell r="AG2699" t="str">
            <v>金額加重（面積）</v>
          </cell>
          <cell r="AI2699" t="str">
            <v>購入価格（税抜）　M</v>
          </cell>
          <cell r="AM2699" t="str">
            <v>金額加重（面積）</v>
          </cell>
          <cell r="AN2699" t="str">
            <v>面積稼働率</v>
          </cell>
          <cell r="AO2699" t="str">
            <v>Total</v>
          </cell>
          <cell r="AP2699" t="str">
            <v>One-Room</v>
          </cell>
          <cell r="AQ2699" t="str">
            <v>Family</v>
          </cell>
          <cell r="AR2699" t="str">
            <v>Office</v>
          </cell>
          <cell r="AS2699" t="str">
            <v>Shop</v>
          </cell>
          <cell r="AT2699" t="str">
            <v>Other</v>
          </cell>
          <cell r="AU2699" t="str">
            <v>Parking</v>
          </cell>
          <cell r="AV2699" t="str">
            <v>Bike Parking</v>
          </cell>
          <cell r="AX2699" t="str">
            <v>Total</v>
          </cell>
          <cell r="AY2699" t="str">
            <v>One-Room</v>
          </cell>
          <cell r="AZ2699" t="str">
            <v>Family</v>
          </cell>
          <cell r="BA2699" t="str">
            <v>Office</v>
          </cell>
          <cell r="BB2699" t="str">
            <v>Shop</v>
          </cell>
          <cell r="BC2699" t="str">
            <v>Other</v>
          </cell>
          <cell r="BD2699" t="str">
            <v>Parking</v>
          </cell>
          <cell r="BE2699" t="str">
            <v>Bike Parking</v>
          </cell>
        </row>
        <row r="2700">
          <cell r="C2700">
            <v>2</v>
          </cell>
          <cell r="D2700">
            <v>3</v>
          </cell>
          <cell r="E2700">
            <v>4</v>
          </cell>
          <cell r="F2700">
            <v>5</v>
          </cell>
          <cell r="G2700">
            <v>6</v>
          </cell>
          <cell r="H2700">
            <v>7</v>
          </cell>
          <cell r="I2700">
            <v>8</v>
          </cell>
          <cell r="J2700">
            <v>9</v>
          </cell>
          <cell r="K2700">
            <v>10</v>
          </cell>
          <cell r="L2700">
            <v>11</v>
          </cell>
          <cell r="M2700">
            <v>12</v>
          </cell>
          <cell r="N2700">
            <v>13</v>
          </cell>
          <cell r="O2700">
            <v>14</v>
          </cell>
          <cell r="P2700">
            <v>15</v>
          </cell>
          <cell r="Q2700">
            <v>16</v>
          </cell>
          <cell r="R2700">
            <v>17</v>
          </cell>
          <cell r="S2700">
            <v>18</v>
          </cell>
          <cell r="T2700">
            <v>19</v>
          </cell>
          <cell r="U2700">
            <v>20</v>
          </cell>
          <cell r="V2700">
            <v>21</v>
          </cell>
          <cell r="W2700">
            <v>22</v>
          </cell>
          <cell r="X2700">
            <v>23</v>
          </cell>
          <cell r="Y2700">
            <v>24</v>
          </cell>
          <cell r="Z2700">
            <v>25</v>
          </cell>
          <cell r="AA2700">
            <v>26</v>
          </cell>
          <cell r="AB2700">
            <v>27</v>
          </cell>
          <cell r="AC2700">
            <v>28</v>
          </cell>
          <cell r="AD2700">
            <v>29</v>
          </cell>
          <cell r="AE2700">
            <v>30</v>
          </cell>
          <cell r="AF2700">
            <v>31</v>
          </cell>
          <cell r="AG2700">
            <v>32</v>
          </cell>
          <cell r="AI2700">
            <v>34</v>
          </cell>
          <cell r="AM2700">
            <v>38</v>
          </cell>
          <cell r="AN2700">
            <v>39</v>
          </cell>
          <cell r="AO2700">
            <v>40</v>
          </cell>
          <cell r="AP2700">
            <v>41</v>
          </cell>
          <cell r="AQ2700">
            <v>42</v>
          </cell>
          <cell r="AR2700">
            <v>43</v>
          </cell>
          <cell r="AS2700">
            <v>44</v>
          </cell>
          <cell r="AT2700">
            <v>45</v>
          </cell>
          <cell r="AU2700">
            <v>46</v>
          </cell>
          <cell r="AV2700">
            <v>47</v>
          </cell>
          <cell r="AX2700">
            <v>49</v>
          </cell>
          <cell r="AY2700">
            <v>50</v>
          </cell>
          <cell r="AZ2700">
            <v>51</v>
          </cell>
          <cell r="BA2700">
            <v>52</v>
          </cell>
          <cell r="BB2700">
            <v>53</v>
          </cell>
          <cell r="BC2700">
            <v>54</v>
          </cell>
          <cell r="BD2700">
            <v>55</v>
          </cell>
          <cell r="BE2700">
            <v>56</v>
          </cell>
        </row>
        <row r="2701">
          <cell r="B2701">
            <v>1</v>
          </cell>
          <cell r="C2701" t="str">
            <v>S-1</v>
          </cell>
          <cell r="D2701">
            <v>50001</v>
          </cell>
          <cell r="E2701" t="str">
            <v>グレンパーク新川</v>
          </cell>
          <cell r="G2701">
            <v>37653</v>
          </cell>
          <cell r="J2701" t="str">
            <v>東京23区</v>
          </cell>
          <cell r="L2701" t="str">
            <v>エイブル保証株式会社</v>
          </cell>
          <cell r="P2701">
            <v>2764.7</v>
          </cell>
          <cell r="Q2701">
            <v>2764.6999999999989</v>
          </cell>
          <cell r="R2701">
            <v>836.32</v>
          </cell>
          <cell r="S2701">
            <v>0</v>
          </cell>
          <cell r="T2701">
            <v>1</v>
          </cell>
          <cell r="U2701">
            <v>91</v>
          </cell>
          <cell r="V2701">
            <v>91</v>
          </cell>
          <cell r="X2701">
            <v>83</v>
          </cell>
          <cell r="Y2701">
            <v>80</v>
          </cell>
          <cell r="Z2701">
            <v>3</v>
          </cell>
          <cell r="AA2701">
            <v>0</v>
          </cell>
          <cell r="AB2701">
            <v>0</v>
          </cell>
          <cell r="AC2701">
            <v>0</v>
          </cell>
          <cell r="AD2701">
            <v>8</v>
          </cell>
          <cell r="AE2701">
            <v>0</v>
          </cell>
          <cell r="AF2701">
            <v>1</v>
          </cell>
          <cell r="AG2701">
            <v>2050</v>
          </cell>
          <cell r="AI2701">
            <v>2050</v>
          </cell>
          <cell r="AM2701">
            <v>2050</v>
          </cell>
          <cell r="AN2701">
            <v>1</v>
          </cell>
          <cell r="AO2701">
            <v>83</v>
          </cell>
          <cell r="AP2701">
            <v>80</v>
          </cell>
          <cell r="AQ2701">
            <v>3</v>
          </cell>
          <cell r="AR2701">
            <v>0</v>
          </cell>
          <cell r="AS2701">
            <v>0</v>
          </cell>
          <cell r="AT2701">
            <v>0</v>
          </cell>
          <cell r="AU2701">
            <v>8</v>
          </cell>
          <cell r="AV2701">
            <v>0</v>
          </cell>
          <cell r="AX2701">
            <v>2764.6999999999989</v>
          </cell>
          <cell r="AY2701">
            <v>2601.6799999999989</v>
          </cell>
          <cell r="AZ2701">
            <v>163.02000000000001</v>
          </cell>
          <cell r="BA2701">
            <v>0</v>
          </cell>
          <cell r="BB2701">
            <v>0</v>
          </cell>
          <cell r="BC2701">
            <v>0</v>
          </cell>
          <cell r="BD2701">
            <v>0</v>
          </cell>
          <cell r="BE2701">
            <v>0</v>
          </cell>
        </row>
        <row r="2702">
          <cell r="B2702">
            <v>2</v>
          </cell>
          <cell r="C2702" t="str">
            <v>S-2</v>
          </cell>
          <cell r="D2702">
            <v>50002</v>
          </cell>
          <cell r="E2702" t="str">
            <v>メゾン・ド・ヴィレ芝大門Ⅱ</v>
          </cell>
          <cell r="G2702">
            <v>37561</v>
          </cell>
          <cell r="J2702" t="str">
            <v>都心主要5区</v>
          </cell>
          <cell r="L2702" t="str">
            <v>株式会社ダーウィン</v>
          </cell>
          <cell r="P2702">
            <v>2209.98</v>
          </cell>
          <cell r="Q2702">
            <v>2209.9799999999991</v>
          </cell>
          <cell r="R2702">
            <v>668.52</v>
          </cell>
          <cell r="S2702">
            <v>0</v>
          </cell>
          <cell r="T2702">
            <v>92</v>
          </cell>
          <cell r="U2702">
            <v>195</v>
          </cell>
          <cell r="V2702">
            <v>104</v>
          </cell>
          <cell r="X2702">
            <v>63</v>
          </cell>
          <cell r="Y2702">
            <v>54</v>
          </cell>
          <cell r="Z2702">
            <v>9</v>
          </cell>
          <cell r="AA2702">
            <v>0</v>
          </cell>
          <cell r="AB2702">
            <v>0</v>
          </cell>
          <cell r="AC2702">
            <v>0</v>
          </cell>
          <cell r="AD2702">
            <v>7</v>
          </cell>
          <cell r="AE2702">
            <v>34</v>
          </cell>
          <cell r="AF2702">
            <v>0.88888888888888884</v>
          </cell>
          <cell r="AG2702">
            <v>1688.89</v>
          </cell>
          <cell r="AI2702">
            <v>1900</v>
          </cell>
          <cell r="AM2702">
            <v>1715.4</v>
          </cell>
          <cell r="AN2702">
            <v>0.90284074969004247</v>
          </cell>
          <cell r="AO2702">
            <v>56</v>
          </cell>
          <cell r="AP2702">
            <v>47</v>
          </cell>
          <cell r="AQ2702">
            <v>9</v>
          </cell>
          <cell r="AR2702">
            <v>0</v>
          </cell>
          <cell r="AS2702">
            <v>0</v>
          </cell>
          <cell r="AT2702">
            <v>0</v>
          </cell>
          <cell r="AU2702">
            <v>3</v>
          </cell>
          <cell r="AV2702">
            <v>9</v>
          </cell>
          <cell r="AX2702">
            <v>1995.2599999999993</v>
          </cell>
          <cell r="AY2702">
            <v>1432.1500000000003</v>
          </cell>
          <cell r="AZ2702">
            <v>563.11</v>
          </cell>
          <cell r="BA2702">
            <v>0</v>
          </cell>
          <cell r="BB2702">
            <v>0</v>
          </cell>
          <cell r="BC2702">
            <v>0</v>
          </cell>
          <cell r="BD2702">
            <v>0</v>
          </cell>
          <cell r="BE2702">
            <v>0</v>
          </cell>
        </row>
        <row r="2703">
          <cell r="B2703">
            <v>3</v>
          </cell>
          <cell r="C2703" t="str">
            <v>S-3</v>
          </cell>
          <cell r="D2703">
            <v>50003</v>
          </cell>
          <cell r="E2703" t="str">
            <v>グレンパーク参宮橋</v>
          </cell>
          <cell r="G2703">
            <v>37681</v>
          </cell>
          <cell r="J2703" t="str">
            <v>都心主要5区</v>
          </cell>
          <cell r="L2703" t="str">
            <v>藤和不動産流通サービス株式会社</v>
          </cell>
          <cell r="P2703">
            <v>1211.74</v>
          </cell>
          <cell r="Q2703">
            <v>1211.7400000000002</v>
          </cell>
          <cell r="R2703">
            <v>366.55</v>
          </cell>
          <cell r="S2703">
            <v>0</v>
          </cell>
          <cell r="T2703">
            <v>196</v>
          </cell>
          <cell r="U2703">
            <v>227</v>
          </cell>
          <cell r="V2703">
            <v>32</v>
          </cell>
          <cell r="X2703">
            <v>27</v>
          </cell>
          <cell r="Y2703">
            <v>19</v>
          </cell>
          <cell r="Z2703">
            <v>8</v>
          </cell>
          <cell r="AA2703">
            <v>0</v>
          </cell>
          <cell r="AB2703">
            <v>0</v>
          </cell>
          <cell r="AC2703">
            <v>0</v>
          </cell>
          <cell r="AD2703">
            <v>5</v>
          </cell>
          <cell r="AE2703">
            <v>0</v>
          </cell>
          <cell r="AF2703">
            <v>0.81481481481481477</v>
          </cell>
          <cell r="AG2703">
            <v>847.41</v>
          </cell>
          <cell r="AI2703">
            <v>1040</v>
          </cell>
          <cell r="AM2703">
            <v>794.45</v>
          </cell>
          <cell r="AN2703">
            <v>0.76389324442537176</v>
          </cell>
          <cell r="AO2703">
            <v>22</v>
          </cell>
          <cell r="AP2703">
            <v>17</v>
          </cell>
          <cell r="AQ2703">
            <v>5</v>
          </cell>
          <cell r="AR2703">
            <v>0</v>
          </cell>
          <cell r="AS2703">
            <v>0</v>
          </cell>
          <cell r="AT2703">
            <v>0</v>
          </cell>
          <cell r="AU2703">
            <v>2</v>
          </cell>
          <cell r="AV2703">
            <v>0</v>
          </cell>
          <cell r="AX2703">
            <v>925.6400000000001</v>
          </cell>
          <cell r="AY2703">
            <v>633.43000000000006</v>
          </cell>
          <cell r="AZ2703">
            <v>292.21000000000004</v>
          </cell>
          <cell r="BA2703">
            <v>0</v>
          </cell>
          <cell r="BB2703">
            <v>0</v>
          </cell>
          <cell r="BC2703">
            <v>0</v>
          </cell>
          <cell r="BD2703">
            <v>0</v>
          </cell>
          <cell r="BE2703">
            <v>0</v>
          </cell>
        </row>
        <row r="2704">
          <cell r="B2704">
            <v>4</v>
          </cell>
          <cell r="C2704" t="str">
            <v>S-4</v>
          </cell>
          <cell r="D2704">
            <v>50004</v>
          </cell>
          <cell r="E2704" t="str">
            <v>フレスカ代々木上原Ⅱ</v>
          </cell>
          <cell r="G2704">
            <v>35004</v>
          </cell>
          <cell r="J2704" t="str">
            <v>都心主要5区</v>
          </cell>
          <cell r="L2704" t="str">
            <v>東急コミュニティ株式会社</v>
          </cell>
          <cell r="P2704">
            <v>694.42</v>
          </cell>
          <cell r="Q2704">
            <v>694.42000000000007</v>
          </cell>
          <cell r="R2704">
            <v>210.06</v>
          </cell>
          <cell r="S2704">
            <v>0</v>
          </cell>
          <cell r="T2704">
            <v>228</v>
          </cell>
          <cell r="U2704">
            <v>248</v>
          </cell>
          <cell r="V2704">
            <v>21</v>
          </cell>
          <cell r="X2704">
            <v>17</v>
          </cell>
          <cell r="Y2704">
            <v>13</v>
          </cell>
          <cell r="Z2704">
            <v>1</v>
          </cell>
          <cell r="AA2704">
            <v>3</v>
          </cell>
          <cell r="AB2704">
            <v>0</v>
          </cell>
          <cell r="AC2704">
            <v>0</v>
          </cell>
          <cell r="AD2704">
            <v>3</v>
          </cell>
          <cell r="AE2704">
            <v>0</v>
          </cell>
          <cell r="AF2704">
            <v>1</v>
          </cell>
          <cell r="AG2704">
            <v>524</v>
          </cell>
          <cell r="AI2704">
            <v>524</v>
          </cell>
          <cell r="AM2704">
            <v>524</v>
          </cell>
          <cell r="AN2704">
            <v>1</v>
          </cell>
          <cell r="AO2704">
            <v>17</v>
          </cell>
          <cell r="AP2704">
            <v>13</v>
          </cell>
          <cell r="AQ2704">
            <v>1</v>
          </cell>
          <cell r="AR2704">
            <v>3</v>
          </cell>
          <cell r="AS2704">
            <v>0</v>
          </cell>
          <cell r="AT2704">
            <v>0</v>
          </cell>
          <cell r="AU2704">
            <v>3</v>
          </cell>
          <cell r="AV2704">
            <v>0</v>
          </cell>
          <cell r="AX2704">
            <v>694.42000000000007</v>
          </cell>
          <cell r="AY2704">
            <v>407.94</v>
          </cell>
          <cell r="AZ2704">
            <v>79.2</v>
          </cell>
          <cell r="BA2704">
            <v>207.28</v>
          </cell>
          <cell r="BB2704">
            <v>0</v>
          </cell>
          <cell r="BC2704">
            <v>0</v>
          </cell>
          <cell r="BD2704">
            <v>0</v>
          </cell>
          <cell r="BE2704">
            <v>0</v>
          </cell>
        </row>
        <row r="2705">
          <cell r="B2705">
            <v>5</v>
          </cell>
          <cell r="C2705" t="str">
            <v>S-5</v>
          </cell>
          <cell r="D2705">
            <v>50005</v>
          </cell>
          <cell r="E2705" t="str">
            <v>レオパレス宇田川町マンション</v>
          </cell>
          <cell r="G2705">
            <v>37104</v>
          </cell>
          <cell r="J2705" t="str">
            <v>都心主要5区</v>
          </cell>
          <cell r="L2705" t="str">
            <v>株式会社レオパレス２１</v>
          </cell>
          <cell r="P2705">
            <v>623.79999999999995</v>
          </cell>
          <cell r="Q2705">
            <v>623.80000000000007</v>
          </cell>
          <cell r="R2705">
            <v>188.7</v>
          </cell>
          <cell r="S2705">
            <v>0</v>
          </cell>
          <cell r="T2705">
            <v>249</v>
          </cell>
          <cell r="U2705">
            <v>279</v>
          </cell>
          <cell r="V2705">
            <v>31</v>
          </cell>
          <cell r="X2705">
            <v>30</v>
          </cell>
          <cell r="Y2705">
            <v>30</v>
          </cell>
          <cell r="Z2705">
            <v>0</v>
          </cell>
          <cell r="AA2705">
            <v>0</v>
          </cell>
          <cell r="AB2705">
            <v>0</v>
          </cell>
          <cell r="AC2705">
            <v>0</v>
          </cell>
          <cell r="AD2705">
            <v>1</v>
          </cell>
          <cell r="AE2705">
            <v>0</v>
          </cell>
          <cell r="AF2705">
            <v>1</v>
          </cell>
          <cell r="AG2705">
            <v>569</v>
          </cell>
          <cell r="AI2705">
            <v>569</v>
          </cell>
          <cell r="AM2705">
            <v>569</v>
          </cell>
          <cell r="AN2705">
            <v>1</v>
          </cell>
          <cell r="AO2705">
            <v>30</v>
          </cell>
          <cell r="AP2705">
            <v>30</v>
          </cell>
          <cell r="AQ2705">
            <v>0</v>
          </cell>
          <cell r="AR2705">
            <v>0</v>
          </cell>
          <cell r="AS2705">
            <v>0</v>
          </cell>
          <cell r="AT2705">
            <v>0</v>
          </cell>
          <cell r="AU2705">
            <v>1</v>
          </cell>
          <cell r="AV2705">
            <v>0</v>
          </cell>
          <cell r="AX2705">
            <v>623.80000000000007</v>
          </cell>
          <cell r="AY2705">
            <v>623.80000000000007</v>
          </cell>
          <cell r="AZ2705">
            <v>0</v>
          </cell>
          <cell r="BA2705">
            <v>0</v>
          </cell>
          <cell r="BB2705">
            <v>0</v>
          </cell>
          <cell r="BC2705">
            <v>0</v>
          </cell>
          <cell r="BD2705">
            <v>0</v>
          </cell>
          <cell r="BE2705">
            <v>0</v>
          </cell>
        </row>
        <row r="2706">
          <cell r="B2706">
            <v>6</v>
          </cell>
          <cell r="C2706" t="str">
            <v>S-6</v>
          </cell>
          <cell r="D2706">
            <v>50006</v>
          </cell>
          <cell r="E2706" t="str">
            <v>ヴェール喜久井町</v>
          </cell>
          <cell r="G2706">
            <v>35855</v>
          </cell>
          <cell r="J2706" t="str">
            <v>都心主要5区</v>
          </cell>
          <cell r="L2706" t="str">
            <v>トータルハウジング株式会社</v>
          </cell>
          <cell r="P2706">
            <v>843.6</v>
          </cell>
          <cell r="Q2706">
            <v>843.60000000000048</v>
          </cell>
          <cell r="R2706">
            <v>255.19</v>
          </cell>
          <cell r="S2706">
            <v>0</v>
          </cell>
          <cell r="T2706">
            <v>280</v>
          </cell>
          <cell r="U2706">
            <v>320</v>
          </cell>
          <cell r="V2706">
            <v>41</v>
          </cell>
          <cell r="X2706">
            <v>41</v>
          </cell>
          <cell r="Y2706">
            <v>41</v>
          </cell>
          <cell r="Z2706">
            <v>0</v>
          </cell>
          <cell r="AA2706">
            <v>0</v>
          </cell>
          <cell r="AB2706">
            <v>0</v>
          </cell>
          <cell r="AC2706">
            <v>0</v>
          </cell>
          <cell r="AD2706">
            <v>0</v>
          </cell>
          <cell r="AE2706">
            <v>0</v>
          </cell>
          <cell r="AF2706">
            <v>1</v>
          </cell>
          <cell r="AG2706">
            <v>520</v>
          </cell>
          <cell r="AI2706">
            <v>520</v>
          </cell>
          <cell r="AM2706">
            <v>520</v>
          </cell>
          <cell r="AN2706">
            <v>1</v>
          </cell>
          <cell r="AO2706">
            <v>41</v>
          </cell>
          <cell r="AP2706">
            <v>41</v>
          </cell>
          <cell r="AQ2706">
            <v>0</v>
          </cell>
          <cell r="AR2706">
            <v>0</v>
          </cell>
          <cell r="AS2706">
            <v>0</v>
          </cell>
          <cell r="AT2706">
            <v>0</v>
          </cell>
          <cell r="AU2706">
            <v>0</v>
          </cell>
          <cell r="AV2706">
            <v>0</v>
          </cell>
          <cell r="AX2706">
            <v>843.60000000000048</v>
          </cell>
          <cell r="AY2706">
            <v>843.60000000000048</v>
          </cell>
          <cell r="AZ2706">
            <v>0</v>
          </cell>
          <cell r="BA2706">
            <v>0</v>
          </cell>
          <cell r="BB2706">
            <v>0</v>
          </cell>
          <cell r="BC2706">
            <v>0</v>
          </cell>
          <cell r="BD2706">
            <v>0</v>
          </cell>
          <cell r="BE2706">
            <v>0</v>
          </cell>
        </row>
        <row r="2707">
          <cell r="B2707">
            <v>7</v>
          </cell>
          <cell r="C2707" t="str">
            <v>S-7</v>
          </cell>
          <cell r="D2707">
            <v>50007</v>
          </cell>
          <cell r="E2707" t="str">
            <v>エスコート上池袋</v>
          </cell>
          <cell r="G2707">
            <v>37226</v>
          </cell>
          <cell r="J2707" t="str">
            <v>東京23区</v>
          </cell>
          <cell r="L2707" t="str">
            <v>トータルハウジング株式会社</v>
          </cell>
          <cell r="P2707">
            <v>979.04</v>
          </cell>
          <cell r="Q2707">
            <v>979.03999999999974</v>
          </cell>
          <cell r="R2707">
            <v>296.16000000000003</v>
          </cell>
          <cell r="S2707">
            <v>0</v>
          </cell>
          <cell r="T2707">
            <v>321</v>
          </cell>
          <cell r="U2707">
            <v>393</v>
          </cell>
          <cell r="V2707">
            <v>73</v>
          </cell>
          <cell r="X2707">
            <v>44</v>
          </cell>
          <cell r="Y2707">
            <v>44</v>
          </cell>
          <cell r="Z2707">
            <v>0</v>
          </cell>
          <cell r="AA2707">
            <v>0</v>
          </cell>
          <cell r="AB2707">
            <v>0</v>
          </cell>
          <cell r="AC2707">
            <v>0</v>
          </cell>
          <cell r="AD2707">
            <v>5</v>
          </cell>
          <cell r="AE2707">
            <v>24</v>
          </cell>
          <cell r="AF2707">
            <v>0.95454545454545459</v>
          </cell>
          <cell r="AG2707">
            <v>614.73</v>
          </cell>
          <cell r="AI2707">
            <v>644</v>
          </cell>
          <cell r="AM2707">
            <v>613.75</v>
          </cell>
          <cell r="AN2707">
            <v>0.95302541264912566</v>
          </cell>
          <cell r="AO2707">
            <v>42</v>
          </cell>
          <cell r="AP2707">
            <v>42</v>
          </cell>
          <cell r="AQ2707">
            <v>0</v>
          </cell>
          <cell r="AR2707">
            <v>0</v>
          </cell>
          <cell r="AS2707">
            <v>0</v>
          </cell>
          <cell r="AT2707">
            <v>0</v>
          </cell>
          <cell r="AU2707">
            <v>3</v>
          </cell>
          <cell r="AV2707">
            <v>7</v>
          </cell>
          <cell r="AX2707">
            <v>933.04999999999973</v>
          </cell>
          <cell r="AY2707">
            <v>933.04999999999973</v>
          </cell>
          <cell r="AZ2707">
            <v>0</v>
          </cell>
          <cell r="BA2707">
            <v>0</v>
          </cell>
          <cell r="BB2707">
            <v>0</v>
          </cell>
          <cell r="BC2707">
            <v>0</v>
          </cell>
          <cell r="BD2707">
            <v>0</v>
          </cell>
          <cell r="BE2707">
            <v>0</v>
          </cell>
        </row>
        <row r="2708">
          <cell r="B2708">
            <v>8</v>
          </cell>
          <cell r="C2708" t="str">
            <v>S-8</v>
          </cell>
          <cell r="D2708">
            <v>50008</v>
          </cell>
          <cell r="E2708" t="str">
            <v>パシフィックレジデンス新中野</v>
          </cell>
          <cell r="G2708">
            <v>37408</v>
          </cell>
          <cell r="J2708" t="str">
            <v>東京23区</v>
          </cell>
          <cell r="L2708" t="str">
            <v>三井不動産住宅リース株式会社</v>
          </cell>
          <cell r="P2708">
            <v>615.28</v>
          </cell>
          <cell r="Q2708">
            <v>615.28</v>
          </cell>
          <cell r="R2708">
            <v>186.12</v>
          </cell>
          <cell r="S2708">
            <v>0</v>
          </cell>
          <cell r="T2708">
            <v>394</v>
          </cell>
          <cell r="U2708">
            <v>422</v>
          </cell>
          <cell r="V2708">
            <v>29</v>
          </cell>
          <cell r="X2708">
            <v>24</v>
          </cell>
          <cell r="Y2708">
            <v>24</v>
          </cell>
          <cell r="Z2708">
            <v>0</v>
          </cell>
          <cell r="AA2708">
            <v>0</v>
          </cell>
          <cell r="AB2708">
            <v>0</v>
          </cell>
          <cell r="AC2708">
            <v>0</v>
          </cell>
          <cell r="AD2708">
            <v>2</v>
          </cell>
          <cell r="AE2708">
            <v>3</v>
          </cell>
          <cell r="AF2708">
            <v>0.875</v>
          </cell>
          <cell r="AG2708">
            <v>392</v>
          </cell>
          <cell r="AI2708">
            <v>448</v>
          </cell>
          <cell r="AM2708">
            <v>403.07</v>
          </cell>
          <cell r="AN2708">
            <v>0.89970419971395132</v>
          </cell>
          <cell r="AO2708">
            <v>21</v>
          </cell>
          <cell r="AP2708">
            <v>21</v>
          </cell>
          <cell r="AQ2708">
            <v>0</v>
          </cell>
          <cell r="AR2708">
            <v>0</v>
          </cell>
          <cell r="AS2708">
            <v>0</v>
          </cell>
          <cell r="AT2708">
            <v>0</v>
          </cell>
          <cell r="AU2708">
            <v>1</v>
          </cell>
          <cell r="AV2708">
            <v>1</v>
          </cell>
          <cell r="AX2708">
            <v>553.56999999999994</v>
          </cell>
          <cell r="AY2708">
            <v>553.56999999999994</v>
          </cell>
          <cell r="AZ2708">
            <v>0</v>
          </cell>
          <cell r="BA2708">
            <v>0</v>
          </cell>
          <cell r="BB2708">
            <v>0</v>
          </cell>
          <cell r="BC2708">
            <v>0</v>
          </cell>
          <cell r="BD2708">
            <v>0</v>
          </cell>
          <cell r="BE2708">
            <v>0</v>
          </cell>
        </row>
        <row r="2709">
          <cell r="B2709">
            <v>9</v>
          </cell>
          <cell r="C2709" t="str">
            <v>S-9</v>
          </cell>
          <cell r="D2709">
            <v>50009</v>
          </cell>
          <cell r="E2709" t="str">
            <v>ドミトリー原町田</v>
          </cell>
          <cell r="G2709">
            <v>33786</v>
          </cell>
          <cell r="J2709" t="str">
            <v>首都圏</v>
          </cell>
          <cell r="L2709" t="str">
            <v>三井不動産住宅リース株式会社</v>
          </cell>
          <cell r="P2709">
            <v>1830.96</v>
          </cell>
          <cell r="Q2709">
            <v>1830.9600000000003</v>
          </cell>
          <cell r="R2709">
            <v>553.87</v>
          </cell>
          <cell r="S2709">
            <v>0</v>
          </cell>
          <cell r="T2709">
            <v>423</v>
          </cell>
          <cell r="U2709">
            <v>529</v>
          </cell>
          <cell r="V2709">
            <v>107</v>
          </cell>
          <cell r="X2709">
            <v>73</v>
          </cell>
          <cell r="Y2709">
            <v>70</v>
          </cell>
          <cell r="Z2709">
            <v>0</v>
          </cell>
          <cell r="AA2709">
            <v>2</v>
          </cell>
          <cell r="AB2709">
            <v>1</v>
          </cell>
          <cell r="AC2709">
            <v>0</v>
          </cell>
          <cell r="AD2709">
            <v>34</v>
          </cell>
          <cell r="AE2709">
            <v>0</v>
          </cell>
          <cell r="AF2709">
            <v>0.95890410958904104</v>
          </cell>
          <cell r="AG2709">
            <v>469.86</v>
          </cell>
          <cell r="AI2709">
            <v>490</v>
          </cell>
          <cell r="AM2709">
            <v>472.15</v>
          </cell>
          <cell r="AN2709">
            <v>0.96356556123563597</v>
          </cell>
          <cell r="AO2709">
            <v>70</v>
          </cell>
          <cell r="AP2709">
            <v>67</v>
          </cell>
          <cell r="AQ2709">
            <v>0</v>
          </cell>
          <cell r="AR2709">
            <v>2</v>
          </cell>
          <cell r="AS2709">
            <v>1</v>
          </cell>
          <cell r="AT2709">
            <v>0</v>
          </cell>
          <cell r="AU2709">
            <v>28</v>
          </cell>
          <cell r="AV2709">
            <v>0</v>
          </cell>
          <cell r="AX2709">
            <v>1764.2500000000002</v>
          </cell>
          <cell r="AY2709">
            <v>1435.62</v>
          </cell>
          <cell r="AZ2709">
            <v>0</v>
          </cell>
          <cell r="BA2709">
            <v>160.35</v>
          </cell>
          <cell r="BB2709">
            <v>168.28</v>
          </cell>
          <cell r="BC2709">
            <v>0</v>
          </cell>
          <cell r="BD2709">
            <v>0</v>
          </cell>
          <cell r="BE2709">
            <v>0</v>
          </cell>
        </row>
        <row r="2710">
          <cell r="B2710">
            <v>10</v>
          </cell>
          <cell r="C2710" t="str">
            <v>S-10</v>
          </cell>
          <cell r="D2710">
            <v>50010</v>
          </cell>
          <cell r="E2710" t="str">
            <v>Jステージ南浦和</v>
          </cell>
          <cell r="G2710">
            <v>33817</v>
          </cell>
          <cell r="J2710" t="str">
            <v>首都圏</v>
          </cell>
          <cell r="L2710" t="str">
            <v>藤和不動産流通サービス株式会社</v>
          </cell>
          <cell r="P2710">
            <v>1835.9</v>
          </cell>
          <cell r="Q2710">
            <v>1835.9000000000015</v>
          </cell>
          <cell r="R2710">
            <v>555.36</v>
          </cell>
          <cell r="S2710">
            <v>0</v>
          </cell>
          <cell r="T2710">
            <v>530</v>
          </cell>
          <cell r="U2710">
            <v>621</v>
          </cell>
          <cell r="V2710">
            <v>92</v>
          </cell>
          <cell r="X2710">
            <v>63</v>
          </cell>
          <cell r="Y2710">
            <v>60</v>
          </cell>
          <cell r="Z2710">
            <v>0</v>
          </cell>
          <cell r="AA2710">
            <v>2</v>
          </cell>
          <cell r="AB2710">
            <v>1</v>
          </cell>
          <cell r="AC2710">
            <v>0</v>
          </cell>
          <cell r="AD2710">
            <v>28</v>
          </cell>
          <cell r="AE2710">
            <v>0</v>
          </cell>
          <cell r="AF2710">
            <v>0.93650793650793651</v>
          </cell>
          <cell r="AG2710">
            <v>655.56</v>
          </cell>
          <cell r="AI2710">
            <v>700</v>
          </cell>
          <cell r="AM2710">
            <v>578.73</v>
          </cell>
          <cell r="AN2710">
            <v>0.82675526989487436</v>
          </cell>
          <cell r="AO2710">
            <v>59</v>
          </cell>
          <cell r="AP2710">
            <v>58</v>
          </cell>
          <cell r="AQ2710">
            <v>0</v>
          </cell>
          <cell r="AR2710">
            <v>1</v>
          </cell>
          <cell r="AS2710">
            <v>0</v>
          </cell>
          <cell r="AT2710">
            <v>0</v>
          </cell>
          <cell r="AU2710">
            <v>15</v>
          </cell>
          <cell r="AV2710">
            <v>0</v>
          </cell>
          <cell r="AX2710">
            <v>1517.8400000000011</v>
          </cell>
          <cell r="AY2710">
            <v>1391.700000000001</v>
          </cell>
          <cell r="AZ2710">
            <v>0</v>
          </cell>
          <cell r="BA2710">
            <v>126.14</v>
          </cell>
          <cell r="BB2710">
            <v>0</v>
          </cell>
          <cell r="BC2710">
            <v>0</v>
          </cell>
          <cell r="BD2710">
            <v>0</v>
          </cell>
          <cell r="BE2710">
            <v>0</v>
          </cell>
        </row>
        <row r="2711">
          <cell r="B2711">
            <v>11</v>
          </cell>
          <cell r="C2711" t="str">
            <v>S-11</v>
          </cell>
          <cell r="D2711">
            <v>50011</v>
          </cell>
          <cell r="E2711" t="str">
            <v>シティフォーラム上本郷</v>
          </cell>
          <cell r="G2711">
            <v>33298</v>
          </cell>
          <cell r="J2711" t="str">
            <v>首都圏</v>
          </cell>
          <cell r="L2711" t="str">
            <v>藤和不動産流通サービス株式会社</v>
          </cell>
          <cell r="P2711">
            <v>4324.79</v>
          </cell>
          <cell r="Q2711">
            <v>4324.7900000000154</v>
          </cell>
          <cell r="R2711">
            <v>1308.25</v>
          </cell>
          <cell r="S2711">
            <v>-1.546140993013978E-11</v>
          </cell>
          <cell r="T2711">
            <v>622</v>
          </cell>
          <cell r="U2711">
            <v>847</v>
          </cell>
          <cell r="V2711">
            <v>226</v>
          </cell>
          <cell r="X2711">
            <v>181</v>
          </cell>
          <cell r="Y2711">
            <v>181</v>
          </cell>
          <cell r="Z2711">
            <v>0</v>
          </cell>
          <cell r="AA2711">
            <v>0</v>
          </cell>
          <cell r="AB2711">
            <v>0</v>
          </cell>
          <cell r="AC2711">
            <v>0</v>
          </cell>
          <cell r="AD2711">
            <v>45</v>
          </cell>
          <cell r="AE2711">
            <v>0</v>
          </cell>
          <cell r="AF2711">
            <v>0.76795580110497241</v>
          </cell>
          <cell r="AG2711">
            <v>875.47</v>
          </cell>
          <cell r="AI2711">
            <v>1140</v>
          </cell>
          <cell r="AM2711">
            <v>839.08</v>
          </cell>
          <cell r="AN2711">
            <v>0.73603573815144729</v>
          </cell>
          <cell r="AO2711">
            <v>139</v>
          </cell>
          <cell r="AP2711">
            <v>139</v>
          </cell>
          <cell r="AQ2711">
            <v>0</v>
          </cell>
          <cell r="AR2711">
            <v>0</v>
          </cell>
          <cell r="AS2711">
            <v>0</v>
          </cell>
          <cell r="AT2711">
            <v>0</v>
          </cell>
          <cell r="AU2711">
            <v>14</v>
          </cell>
          <cell r="AV2711">
            <v>0</v>
          </cell>
          <cell r="AX2711">
            <v>3183.2000000000089</v>
          </cell>
          <cell r="AY2711">
            <v>3183.2000000000089</v>
          </cell>
          <cell r="AZ2711">
            <v>0</v>
          </cell>
          <cell r="BA2711">
            <v>0</v>
          </cell>
          <cell r="BB2711">
            <v>0</v>
          </cell>
          <cell r="BC2711">
            <v>0</v>
          </cell>
          <cell r="BD2711">
            <v>0</v>
          </cell>
          <cell r="BE2711">
            <v>0</v>
          </cell>
        </row>
        <row r="2712">
          <cell r="B2712">
            <v>12</v>
          </cell>
          <cell r="C2712" t="str">
            <v>S-12</v>
          </cell>
          <cell r="D2712">
            <v>50012</v>
          </cell>
          <cell r="E2712" t="str">
            <v>ボーン宇治Ⅰ</v>
          </cell>
          <cell r="G2712">
            <v>31837</v>
          </cell>
          <cell r="J2712" t="str">
            <v>政令指定都市</v>
          </cell>
          <cell r="L2712" t="str">
            <v>東急コミュニティ株式会社</v>
          </cell>
          <cell r="P2712">
            <v>4191.3100000000004</v>
          </cell>
          <cell r="Q2712">
            <v>2762.2100000000078</v>
          </cell>
          <cell r="R2712">
            <v>835.57</v>
          </cell>
          <cell r="S2712">
            <v>0</v>
          </cell>
          <cell r="T2712">
            <v>848</v>
          </cell>
          <cell r="U2712">
            <v>981</v>
          </cell>
          <cell r="V2712">
            <v>134</v>
          </cell>
          <cell r="X2712">
            <v>134</v>
          </cell>
          <cell r="Y2712">
            <v>129</v>
          </cell>
          <cell r="Z2712">
            <v>0</v>
          </cell>
          <cell r="AA2712">
            <v>0</v>
          </cell>
          <cell r="AB2712">
            <v>5</v>
          </cell>
          <cell r="AC2712">
            <v>0</v>
          </cell>
          <cell r="AD2712">
            <v>0</v>
          </cell>
          <cell r="AE2712">
            <v>0</v>
          </cell>
          <cell r="AF2712">
            <v>0.76865671641791045</v>
          </cell>
          <cell r="AG2712">
            <v>968.51</v>
          </cell>
          <cell r="AI2712">
            <v>1260</v>
          </cell>
          <cell r="AM2712">
            <v>1005.32</v>
          </cell>
          <cell r="AN2712">
            <v>0.79787561409161312</v>
          </cell>
          <cell r="AO2712">
            <v>103</v>
          </cell>
          <cell r="AP2712">
            <v>98</v>
          </cell>
          <cell r="AQ2712">
            <v>0</v>
          </cell>
          <cell r="AR2712">
            <v>0</v>
          </cell>
          <cell r="AS2712">
            <v>5</v>
          </cell>
          <cell r="AT2712">
            <v>0</v>
          </cell>
          <cell r="AU2712">
            <v>0</v>
          </cell>
          <cell r="AV2712">
            <v>0</v>
          </cell>
          <cell r="AX2712">
            <v>2203.900000000001</v>
          </cell>
          <cell r="AY2712">
            <v>1764.9799999999993</v>
          </cell>
          <cell r="AZ2712">
            <v>0</v>
          </cell>
          <cell r="BA2712">
            <v>0</v>
          </cell>
          <cell r="BB2712">
            <v>438.91999999999996</v>
          </cell>
          <cell r="BC2712">
            <v>0</v>
          </cell>
          <cell r="BD2712">
            <v>0</v>
          </cell>
          <cell r="BE2712">
            <v>0</v>
          </cell>
        </row>
        <row r="2713">
          <cell r="B2713">
            <v>13</v>
          </cell>
          <cell r="C2713" t="str">
            <v>S-12</v>
          </cell>
          <cell r="D2713">
            <v>50013</v>
          </cell>
          <cell r="E2713" t="str">
            <v>ボーン宇治Ⅱ</v>
          </cell>
          <cell r="G2713">
            <v>31837</v>
          </cell>
          <cell r="J2713" t="str">
            <v>政令指定都市</v>
          </cell>
          <cell r="L2713" t="str">
            <v>東急コミュニティ株式会社</v>
          </cell>
          <cell r="Q2713">
            <v>1429.0999999999992</v>
          </cell>
          <cell r="R2713">
            <v>432.3</v>
          </cell>
          <cell r="T2713">
            <v>982</v>
          </cell>
          <cell r="U2713">
            <v>1090</v>
          </cell>
          <cell r="V2713">
            <v>109</v>
          </cell>
          <cell r="X2713">
            <v>74</v>
          </cell>
          <cell r="Y2713">
            <v>73</v>
          </cell>
          <cell r="Z2713">
            <v>0</v>
          </cell>
          <cell r="AA2713">
            <v>0</v>
          </cell>
          <cell r="AB2713">
            <v>1</v>
          </cell>
          <cell r="AC2713">
            <v>0</v>
          </cell>
          <cell r="AD2713">
            <v>31</v>
          </cell>
          <cell r="AE2713">
            <v>0</v>
          </cell>
          <cell r="AF2713">
            <v>0.81081081081081086</v>
          </cell>
          <cell r="AG2713">
            <v>0</v>
          </cell>
          <cell r="AI2713">
            <v>0</v>
          </cell>
          <cell r="AM2713">
            <v>0</v>
          </cell>
          <cell r="AN2713">
            <v>0.82210482121615036</v>
          </cell>
          <cell r="AO2713">
            <v>60</v>
          </cell>
          <cell r="AP2713">
            <v>59</v>
          </cell>
          <cell r="AQ2713">
            <v>0</v>
          </cell>
          <cell r="AR2713">
            <v>0</v>
          </cell>
          <cell r="AS2713">
            <v>1</v>
          </cell>
          <cell r="AT2713">
            <v>0</v>
          </cell>
          <cell r="AU2713">
            <v>27</v>
          </cell>
          <cell r="AV2713">
            <v>0</v>
          </cell>
          <cell r="AX2713">
            <v>1174.8699999999999</v>
          </cell>
          <cell r="AY2713">
            <v>1078.45</v>
          </cell>
          <cell r="AZ2713">
            <v>0</v>
          </cell>
          <cell r="BA2713">
            <v>0</v>
          </cell>
          <cell r="BB2713">
            <v>96.42</v>
          </cell>
          <cell r="BC2713">
            <v>0</v>
          </cell>
          <cell r="BD2713">
            <v>0</v>
          </cell>
          <cell r="BE2713">
            <v>0</v>
          </cell>
        </row>
        <row r="2714">
          <cell r="B2714">
            <v>14</v>
          </cell>
          <cell r="C2714" t="str">
            <v>S-13</v>
          </cell>
          <cell r="D2714">
            <v>50014</v>
          </cell>
          <cell r="E2714" t="str">
            <v>吉塚AGビル6号館</v>
          </cell>
          <cell r="G2714">
            <v>31837</v>
          </cell>
          <cell r="J2714" t="str">
            <v>政令指定都市</v>
          </cell>
          <cell r="L2714" t="str">
            <v>東急コミュニティ株式会社</v>
          </cell>
          <cell r="P2714">
            <v>2016.96</v>
          </cell>
          <cell r="Q2714">
            <v>1099.73</v>
          </cell>
          <cell r="R2714">
            <v>332.67</v>
          </cell>
          <cell r="S2714">
            <v>0</v>
          </cell>
          <cell r="T2714">
            <v>1091</v>
          </cell>
          <cell r="U2714">
            <v>1156</v>
          </cell>
          <cell r="V2714">
            <v>66</v>
          </cell>
          <cell r="X2714">
            <v>49</v>
          </cell>
          <cell r="Y2714">
            <v>49</v>
          </cell>
          <cell r="Z2714">
            <v>0</v>
          </cell>
          <cell r="AA2714">
            <v>0</v>
          </cell>
          <cell r="AB2714">
            <v>0</v>
          </cell>
          <cell r="AC2714">
            <v>0</v>
          </cell>
          <cell r="AD2714">
            <v>15</v>
          </cell>
          <cell r="AE2714">
            <v>0</v>
          </cell>
          <cell r="AF2714">
            <v>0.89795918367346939</v>
          </cell>
          <cell r="AG2714">
            <v>384.33</v>
          </cell>
          <cell r="AI2714">
            <v>428</v>
          </cell>
          <cell r="AM2714">
            <v>383.68</v>
          </cell>
          <cell r="AN2714">
            <v>0.89645640293526607</v>
          </cell>
          <cell r="AO2714">
            <v>44</v>
          </cell>
          <cell r="AP2714">
            <v>44</v>
          </cell>
          <cell r="AQ2714">
            <v>0</v>
          </cell>
          <cell r="AR2714">
            <v>0</v>
          </cell>
          <cell r="AS2714">
            <v>0</v>
          </cell>
          <cell r="AT2714">
            <v>0</v>
          </cell>
          <cell r="AU2714">
            <v>13</v>
          </cell>
          <cell r="AV2714">
            <v>0</v>
          </cell>
          <cell r="AX2714">
            <v>985.86000000000013</v>
          </cell>
          <cell r="AY2714">
            <v>985.86000000000013</v>
          </cell>
          <cell r="AZ2714">
            <v>0</v>
          </cell>
          <cell r="BA2714">
            <v>0</v>
          </cell>
          <cell r="BB2714">
            <v>0</v>
          </cell>
          <cell r="BC2714">
            <v>0</v>
          </cell>
          <cell r="BD2714">
            <v>0</v>
          </cell>
          <cell r="BE2714">
            <v>0</v>
          </cell>
        </row>
        <row r="2715">
          <cell r="B2715">
            <v>15</v>
          </cell>
          <cell r="C2715" t="str">
            <v>S-13</v>
          </cell>
          <cell r="D2715">
            <v>50015</v>
          </cell>
          <cell r="E2715" t="str">
            <v>吉塚AGビル7号館</v>
          </cell>
          <cell r="G2715">
            <v>32143</v>
          </cell>
          <cell r="J2715" t="str">
            <v>政令指定都市</v>
          </cell>
          <cell r="L2715" t="str">
            <v>東急コミュニティ株式会社</v>
          </cell>
          <cell r="Q2715">
            <v>917.22999999999956</v>
          </cell>
          <cell r="R2715">
            <v>277.45999999999998</v>
          </cell>
          <cell r="T2715">
            <v>1157</v>
          </cell>
          <cell r="U2715">
            <v>1198</v>
          </cell>
          <cell r="V2715">
            <v>42</v>
          </cell>
          <cell r="X2715">
            <v>37</v>
          </cell>
          <cell r="Y2715">
            <v>37</v>
          </cell>
          <cell r="Z2715">
            <v>0</v>
          </cell>
          <cell r="AA2715">
            <v>0</v>
          </cell>
          <cell r="AB2715">
            <v>0</v>
          </cell>
          <cell r="AC2715">
            <v>0</v>
          </cell>
          <cell r="AD2715">
            <v>3</v>
          </cell>
          <cell r="AE2715">
            <v>0</v>
          </cell>
          <cell r="AF2715">
            <v>0.91891891891891897</v>
          </cell>
          <cell r="AG2715">
            <v>0</v>
          </cell>
          <cell r="AI2715">
            <v>0</v>
          </cell>
          <cell r="AM2715">
            <v>0</v>
          </cell>
          <cell r="AN2715">
            <v>0.91891891891891897</v>
          </cell>
          <cell r="AO2715">
            <v>34</v>
          </cell>
          <cell r="AP2715">
            <v>34</v>
          </cell>
          <cell r="AQ2715">
            <v>0</v>
          </cell>
          <cell r="AR2715">
            <v>0</v>
          </cell>
          <cell r="AS2715">
            <v>0</v>
          </cell>
          <cell r="AT2715">
            <v>0</v>
          </cell>
          <cell r="AU2715">
            <v>3</v>
          </cell>
          <cell r="AV2715">
            <v>0</v>
          </cell>
          <cell r="AX2715">
            <v>842.85999999999967</v>
          </cell>
          <cell r="AY2715">
            <v>842.85999999999967</v>
          </cell>
          <cell r="AZ2715">
            <v>0</v>
          </cell>
          <cell r="BA2715">
            <v>0</v>
          </cell>
          <cell r="BB2715">
            <v>0</v>
          </cell>
          <cell r="BC2715">
            <v>0</v>
          </cell>
          <cell r="BD2715">
            <v>0</v>
          </cell>
          <cell r="BE2715">
            <v>0</v>
          </cell>
        </row>
        <row r="2716">
          <cell r="B2716">
            <v>16</v>
          </cell>
          <cell r="C2716" t="str">
            <v>C-1</v>
          </cell>
          <cell r="D2716">
            <v>51001</v>
          </cell>
          <cell r="E2716" t="str">
            <v>パシフィックレジデンス文京音羽</v>
          </cell>
          <cell r="G2716">
            <v>37834</v>
          </cell>
          <cell r="J2716" t="str">
            <v>東京23区</v>
          </cell>
          <cell r="L2716" t="str">
            <v>エイブル保証株式会社</v>
          </cell>
          <cell r="P2716">
            <v>5970.11</v>
          </cell>
          <cell r="Q2716">
            <v>5970.1099999999979</v>
          </cell>
          <cell r="R2716">
            <v>1805.96</v>
          </cell>
          <cell r="S2716">
            <v>0</v>
          </cell>
          <cell r="T2716">
            <v>1199</v>
          </cell>
          <cell r="U2716">
            <v>1340</v>
          </cell>
          <cell r="V2716">
            <v>142</v>
          </cell>
          <cell r="X2716">
            <v>104</v>
          </cell>
          <cell r="Y2716">
            <v>21</v>
          </cell>
          <cell r="Z2716">
            <v>83</v>
          </cell>
          <cell r="AA2716">
            <v>0</v>
          </cell>
          <cell r="AB2716">
            <v>0</v>
          </cell>
          <cell r="AC2716">
            <v>0</v>
          </cell>
          <cell r="AD2716">
            <v>38</v>
          </cell>
          <cell r="AE2716">
            <v>0</v>
          </cell>
          <cell r="AF2716">
            <v>1</v>
          </cell>
          <cell r="AG2716">
            <v>3590</v>
          </cell>
          <cell r="AI2716">
            <v>3590</v>
          </cell>
          <cell r="AM2716">
            <v>3590</v>
          </cell>
          <cell r="AN2716">
            <v>1</v>
          </cell>
          <cell r="AO2716">
            <v>104</v>
          </cell>
          <cell r="AP2716">
            <v>21</v>
          </cell>
          <cell r="AQ2716">
            <v>83</v>
          </cell>
          <cell r="AR2716">
            <v>0</v>
          </cell>
          <cell r="AS2716">
            <v>0</v>
          </cell>
          <cell r="AT2716">
            <v>0</v>
          </cell>
          <cell r="AU2716">
            <v>38</v>
          </cell>
          <cell r="AV2716">
            <v>0</v>
          </cell>
          <cell r="AX2716">
            <v>5970.1099999999979</v>
          </cell>
          <cell r="AY2716">
            <v>926.62000000000012</v>
          </cell>
          <cell r="AZ2716">
            <v>5043.4899999999989</v>
          </cell>
          <cell r="BA2716">
            <v>0</v>
          </cell>
          <cell r="BB2716">
            <v>0</v>
          </cell>
          <cell r="BC2716">
            <v>0</v>
          </cell>
          <cell r="BD2716">
            <v>0</v>
          </cell>
          <cell r="BE2716">
            <v>0</v>
          </cell>
        </row>
        <row r="2717">
          <cell r="B2717">
            <v>17</v>
          </cell>
          <cell r="C2717" t="str">
            <v>C-2</v>
          </cell>
          <cell r="D2717">
            <v>51002</v>
          </cell>
          <cell r="E2717" t="str">
            <v>パシフィックレジデンス千石</v>
          </cell>
          <cell r="G2717">
            <v>37653</v>
          </cell>
          <cell r="J2717" t="str">
            <v>東京23区</v>
          </cell>
          <cell r="L2717" t="str">
            <v>株式会社ジョイント・アセット・マネジメント</v>
          </cell>
          <cell r="P2717">
            <v>1104.5</v>
          </cell>
          <cell r="Q2717">
            <v>1104.5000000000005</v>
          </cell>
          <cell r="R2717">
            <v>334.11</v>
          </cell>
          <cell r="S2717">
            <v>0</v>
          </cell>
          <cell r="T2717">
            <v>1341</v>
          </cell>
          <cell r="U2717">
            <v>1373</v>
          </cell>
          <cell r="V2717">
            <v>33</v>
          </cell>
          <cell r="X2717">
            <v>33</v>
          </cell>
          <cell r="Y2717">
            <v>33</v>
          </cell>
          <cell r="Z2717">
            <v>0</v>
          </cell>
          <cell r="AA2717">
            <v>0</v>
          </cell>
          <cell r="AB2717">
            <v>0</v>
          </cell>
          <cell r="AC2717">
            <v>0</v>
          </cell>
          <cell r="AD2717">
            <v>0</v>
          </cell>
          <cell r="AE2717">
            <v>0</v>
          </cell>
          <cell r="AF2717">
            <v>0.90909090909090906</v>
          </cell>
          <cell r="AG2717">
            <v>690.91</v>
          </cell>
          <cell r="AI2717">
            <v>760</v>
          </cell>
          <cell r="AM2717">
            <v>693.83</v>
          </cell>
          <cell r="AN2717">
            <v>0.91292892711634221</v>
          </cell>
          <cell r="AO2717">
            <v>30</v>
          </cell>
          <cell r="AP2717">
            <v>30</v>
          </cell>
          <cell r="AQ2717">
            <v>0</v>
          </cell>
          <cell r="AR2717">
            <v>0</v>
          </cell>
          <cell r="AS2717">
            <v>0</v>
          </cell>
          <cell r="AT2717">
            <v>0</v>
          </cell>
          <cell r="AU2717">
            <v>0</v>
          </cell>
          <cell r="AV2717">
            <v>0</v>
          </cell>
          <cell r="AX2717">
            <v>1008.3300000000004</v>
          </cell>
          <cell r="AY2717">
            <v>1008.3300000000004</v>
          </cell>
          <cell r="AZ2717">
            <v>0</v>
          </cell>
          <cell r="BA2717">
            <v>0</v>
          </cell>
          <cell r="BB2717">
            <v>0</v>
          </cell>
          <cell r="BC2717">
            <v>0</v>
          </cell>
          <cell r="BD2717">
            <v>0</v>
          </cell>
          <cell r="BE2717">
            <v>0</v>
          </cell>
        </row>
        <row r="2718">
          <cell r="B2718">
            <v>18</v>
          </cell>
          <cell r="C2718" t="str">
            <v>C-3</v>
          </cell>
          <cell r="D2718">
            <v>51003</v>
          </cell>
          <cell r="E2718" t="str">
            <v>ジョアナ自由が丘</v>
          </cell>
          <cell r="G2718">
            <v>37316</v>
          </cell>
          <cell r="J2718" t="str">
            <v>都心主要5区</v>
          </cell>
          <cell r="L2718" t="str">
            <v>東急コミュニティ株式会社</v>
          </cell>
          <cell r="P2718">
            <v>1435.93</v>
          </cell>
          <cell r="Q2718">
            <v>1435.9299999999998</v>
          </cell>
          <cell r="R2718">
            <v>434.37</v>
          </cell>
          <cell r="S2718">
            <v>0</v>
          </cell>
          <cell r="T2718">
            <v>1374</v>
          </cell>
          <cell r="U2718">
            <v>1407</v>
          </cell>
          <cell r="V2718">
            <v>34</v>
          </cell>
          <cell r="X2718">
            <v>28</v>
          </cell>
          <cell r="Y2718">
            <v>11</v>
          </cell>
          <cell r="Z2718">
            <v>17</v>
          </cell>
          <cell r="AA2718">
            <v>0</v>
          </cell>
          <cell r="AB2718">
            <v>0</v>
          </cell>
          <cell r="AC2718">
            <v>0</v>
          </cell>
          <cell r="AD2718">
            <v>6</v>
          </cell>
          <cell r="AE2718">
            <v>0</v>
          </cell>
          <cell r="AF2718">
            <v>1</v>
          </cell>
          <cell r="AG2718">
            <v>1080</v>
          </cell>
          <cell r="AI2718">
            <v>1080</v>
          </cell>
          <cell r="AM2718">
            <v>1080</v>
          </cell>
          <cell r="AN2718">
            <v>1</v>
          </cell>
          <cell r="AO2718">
            <v>28</v>
          </cell>
          <cell r="AP2718">
            <v>11</v>
          </cell>
          <cell r="AQ2718">
            <v>17</v>
          </cell>
          <cell r="AR2718">
            <v>0</v>
          </cell>
          <cell r="AS2718">
            <v>0</v>
          </cell>
          <cell r="AT2718">
            <v>0</v>
          </cell>
          <cell r="AU2718">
            <v>6</v>
          </cell>
          <cell r="AV2718">
            <v>0</v>
          </cell>
          <cell r="AX2718">
            <v>1435.9299999999998</v>
          </cell>
          <cell r="AY2718">
            <v>463.64</v>
          </cell>
          <cell r="AZ2718">
            <v>972.28999999999974</v>
          </cell>
          <cell r="BA2718">
            <v>0</v>
          </cell>
          <cell r="BB2718">
            <v>0</v>
          </cell>
          <cell r="BC2718">
            <v>0</v>
          </cell>
          <cell r="BD2718">
            <v>0</v>
          </cell>
          <cell r="BE2718">
            <v>0</v>
          </cell>
        </row>
        <row r="2719">
          <cell r="B2719">
            <v>19</v>
          </cell>
          <cell r="C2719" t="str">
            <v>C-4</v>
          </cell>
          <cell r="D2719">
            <v>51004</v>
          </cell>
          <cell r="E2719" t="str">
            <v>パシフィックレジデンス湯島</v>
          </cell>
          <cell r="G2719">
            <v>37653</v>
          </cell>
          <cell r="J2719" t="str">
            <v>東京23区</v>
          </cell>
          <cell r="L2719" t="str">
            <v>三井不動産住宅リース株式会社</v>
          </cell>
          <cell r="P2719">
            <v>1623.62</v>
          </cell>
          <cell r="Q2719">
            <v>1623.6200000000001</v>
          </cell>
          <cell r="R2719">
            <v>491.15</v>
          </cell>
          <cell r="S2719">
            <v>0</v>
          </cell>
          <cell r="T2719">
            <v>1408</v>
          </cell>
          <cell r="U2719">
            <v>1452</v>
          </cell>
          <cell r="V2719">
            <v>45</v>
          </cell>
          <cell r="X2719">
            <v>39</v>
          </cell>
          <cell r="Y2719">
            <v>28</v>
          </cell>
          <cell r="Z2719">
            <v>11</v>
          </cell>
          <cell r="AA2719">
            <v>0</v>
          </cell>
          <cell r="AB2719">
            <v>0</v>
          </cell>
          <cell r="AC2719">
            <v>0</v>
          </cell>
          <cell r="AD2719">
            <v>6</v>
          </cell>
          <cell r="AE2719">
            <v>0</v>
          </cell>
          <cell r="AF2719">
            <v>0.89743589743589747</v>
          </cell>
          <cell r="AG2719">
            <v>996.15</v>
          </cell>
          <cell r="AI2719">
            <v>1110</v>
          </cell>
          <cell r="AM2719">
            <v>994.84</v>
          </cell>
          <cell r="AN2719">
            <v>0.8962565132235375</v>
          </cell>
          <cell r="AO2719">
            <v>35</v>
          </cell>
          <cell r="AP2719">
            <v>26</v>
          </cell>
          <cell r="AQ2719">
            <v>9</v>
          </cell>
          <cell r="AR2719">
            <v>0</v>
          </cell>
          <cell r="AS2719">
            <v>0</v>
          </cell>
          <cell r="AT2719">
            <v>0</v>
          </cell>
          <cell r="AU2719">
            <v>6</v>
          </cell>
          <cell r="AV2719">
            <v>0</v>
          </cell>
          <cell r="AX2719">
            <v>1455.18</v>
          </cell>
          <cell r="AY2719">
            <v>976.81000000000006</v>
          </cell>
          <cell r="AZ2719">
            <v>478.36999999999995</v>
          </cell>
          <cell r="BA2719">
            <v>0</v>
          </cell>
          <cell r="BB2719">
            <v>0</v>
          </cell>
          <cell r="BC2719">
            <v>0</v>
          </cell>
          <cell r="BD2719">
            <v>0</v>
          </cell>
          <cell r="BE2719">
            <v>0</v>
          </cell>
        </row>
        <row r="2720">
          <cell r="B2720">
            <v>20</v>
          </cell>
          <cell r="C2720" t="str">
            <v>C-5</v>
          </cell>
          <cell r="D2720">
            <v>51005</v>
          </cell>
          <cell r="E2720" t="str">
            <v>ヴェール小日向</v>
          </cell>
          <cell r="G2720">
            <v>35855</v>
          </cell>
          <cell r="J2720" t="str">
            <v>東京23区</v>
          </cell>
          <cell r="L2720" t="str">
            <v>トータルハウジング株式会社</v>
          </cell>
          <cell r="P2720">
            <v>583.71</v>
          </cell>
          <cell r="Q2720">
            <v>583.70999999999992</v>
          </cell>
          <cell r="R2720">
            <v>176.57</v>
          </cell>
          <cell r="S2720">
            <v>0</v>
          </cell>
          <cell r="T2720">
            <v>1453</v>
          </cell>
          <cell r="U2720">
            <v>1474</v>
          </cell>
          <cell r="V2720">
            <v>22</v>
          </cell>
          <cell r="X2720">
            <v>11</v>
          </cell>
          <cell r="Y2720">
            <v>2</v>
          </cell>
          <cell r="Z2720">
            <v>9</v>
          </cell>
          <cell r="AA2720">
            <v>0</v>
          </cell>
          <cell r="AB2720">
            <v>0</v>
          </cell>
          <cell r="AC2720">
            <v>0</v>
          </cell>
          <cell r="AD2720">
            <v>0</v>
          </cell>
          <cell r="AE2720">
            <v>0</v>
          </cell>
          <cell r="AF2720">
            <v>0.90909090909090906</v>
          </cell>
          <cell r="AG2720">
            <v>248.18</v>
          </cell>
          <cell r="AI2720">
            <v>273</v>
          </cell>
          <cell r="AM2720">
            <v>247.62</v>
          </cell>
          <cell r="AN2720">
            <v>0.90702574908773193</v>
          </cell>
          <cell r="AO2720">
            <v>10</v>
          </cell>
          <cell r="AP2720">
            <v>2</v>
          </cell>
          <cell r="AQ2720">
            <v>8</v>
          </cell>
          <cell r="AR2720">
            <v>0</v>
          </cell>
          <cell r="AS2720">
            <v>0</v>
          </cell>
          <cell r="AT2720">
            <v>0</v>
          </cell>
          <cell r="AU2720">
            <v>0</v>
          </cell>
          <cell r="AV2720">
            <v>0</v>
          </cell>
          <cell r="AX2720">
            <v>529.43999999999994</v>
          </cell>
          <cell r="AY2720">
            <v>81.53</v>
          </cell>
          <cell r="AZ2720">
            <v>447.90999999999997</v>
          </cell>
          <cell r="BA2720">
            <v>0</v>
          </cell>
          <cell r="BB2720">
            <v>0</v>
          </cell>
          <cell r="BC2720">
            <v>0</v>
          </cell>
          <cell r="BD2720">
            <v>0</v>
          </cell>
          <cell r="BE2720">
            <v>0</v>
          </cell>
        </row>
        <row r="2721">
          <cell r="B2721">
            <v>21</v>
          </cell>
          <cell r="C2721" t="str">
            <v>C-6</v>
          </cell>
          <cell r="D2721">
            <v>51006</v>
          </cell>
          <cell r="E2721" t="str">
            <v>Zesty池上A棟</v>
          </cell>
          <cell r="G2721">
            <v>37803</v>
          </cell>
          <cell r="J2721" t="str">
            <v>東京23区</v>
          </cell>
          <cell r="L2721" t="str">
            <v>藤和不動産流通サービス株式会社</v>
          </cell>
          <cell r="P2721">
            <v>764.84</v>
          </cell>
          <cell r="Q2721">
            <v>287.83999999999997</v>
          </cell>
          <cell r="R2721">
            <v>87.07</v>
          </cell>
          <cell r="S2721">
            <v>0</v>
          </cell>
          <cell r="T2721">
            <v>1475</v>
          </cell>
          <cell r="U2721">
            <v>1483</v>
          </cell>
          <cell r="V2721">
            <v>9</v>
          </cell>
          <cell r="X2721">
            <v>9</v>
          </cell>
          <cell r="Y2721">
            <v>9</v>
          </cell>
          <cell r="Z2721">
            <v>0</v>
          </cell>
          <cell r="AA2721">
            <v>0</v>
          </cell>
          <cell r="AB2721">
            <v>0</v>
          </cell>
          <cell r="AC2721">
            <v>0</v>
          </cell>
          <cell r="AD2721">
            <v>0</v>
          </cell>
          <cell r="AE2721">
            <v>0</v>
          </cell>
          <cell r="AF2721">
            <v>1</v>
          </cell>
          <cell r="AG2721">
            <v>381</v>
          </cell>
          <cell r="AI2721">
            <v>381</v>
          </cell>
          <cell r="AM2721">
            <v>381</v>
          </cell>
          <cell r="AN2721">
            <v>1</v>
          </cell>
          <cell r="AO2721">
            <v>9</v>
          </cell>
          <cell r="AP2721">
            <v>9</v>
          </cell>
          <cell r="AQ2721">
            <v>0</v>
          </cell>
          <cell r="AR2721">
            <v>0</v>
          </cell>
          <cell r="AS2721">
            <v>0</v>
          </cell>
          <cell r="AT2721">
            <v>0</v>
          </cell>
          <cell r="AU2721">
            <v>0</v>
          </cell>
          <cell r="AV2721">
            <v>0</v>
          </cell>
          <cell r="AX2721">
            <v>287.83999999999997</v>
          </cell>
          <cell r="AY2721">
            <v>287.83999999999997</v>
          </cell>
          <cell r="AZ2721">
            <v>0</v>
          </cell>
          <cell r="BA2721">
            <v>0</v>
          </cell>
          <cell r="BB2721">
            <v>0</v>
          </cell>
          <cell r="BC2721">
            <v>0</v>
          </cell>
          <cell r="BD2721">
            <v>0</v>
          </cell>
          <cell r="BE2721">
            <v>0</v>
          </cell>
        </row>
        <row r="2722">
          <cell r="B2722">
            <v>22</v>
          </cell>
          <cell r="C2722" t="str">
            <v>C-6</v>
          </cell>
          <cell r="D2722">
            <v>51007</v>
          </cell>
          <cell r="E2722" t="str">
            <v>Zesty池上B棟</v>
          </cell>
          <cell r="G2722">
            <v>37803</v>
          </cell>
          <cell r="J2722" t="str">
            <v>東京23区</v>
          </cell>
          <cell r="L2722" t="str">
            <v>藤和不動産流通サービス株式会社</v>
          </cell>
          <cell r="Q2722">
            <v>477.00000000000006</v>
          </cell>
          <cell r="R2722">
            <v>144.29</v>
          </cell>
          <cell r="T2722">
            <v>1484</v>
          </cell>
          <cell r="U2722">
            <v>1493</v>
          </cell>
          <cell r="V2722">
            <v>10</v>
          </cell>
          <cell r="X2722">
            <v>10</v>
          </cell>
          <cell r="Y2722">
            <v>10</v>
          </cell>
          <cell r="Z2722">
            <v>0</v>
          </cell>
          <cell r="AA2722">
            <v>0</v>
          </cell>
          <cell r="AB2722">
            <v>0</v>
          </cell>
          <cell r="AC2722">
            <v>0</v>
          </cell>
          <cell r="AD2722">
            <v>0</v>
          </cell>
          <cell r="AE2722">
            <v>0</v>
          </cell>
          <cell r="AF2722">
            <v>1</v>
          </cell>
          <cell r="AG2722">
            <v>0</v>
          </cell>
          <cell r="AI2722">
            <v>0</v>
          </cell>
          <cell r="AM2722">
            <v>0</v>
          </cell>
          <cell r="AN2722">
            <v>1</v>
          </cell>
          <cell r="AO2722">
            <v>10</v>
          </cell>
          <cell r="AP2722">
            <v>10</v>
          </cell>
          <cell r="AQ2722">
            <v>0</v>
          </cell>
          <cell r="AR2722">
            <v>0</v>
          </cell>
          <cell r="AS2722">
            <v>0</v>
          </cell>
          <cell r="AT2722">
            <v>0</v>
          </cell>
          <cell r="AU2722">
            <v>0</v>
          </cell>
          <cell r="AV2722">
            <v>0</v>
          </cell>
          <cell r="AX2722">
            <v>477.00000000000006</v>
          </cell>
          <cell r="AY2722">
            <v>477.00000000000006</v>
          </cell>
          <cell r="AZ2722">
            <v>0</v>
          </cell>
          <cell r="BA2722">
            <v>0</v>
          </cell>
          <cell r="BB2722">
            <v>0</v>
          </cell>
          <cell r="BC2722">
            <v>0</v>
          </cell>
          <cell r="BD2722">
            <v>0</v>
          </cell>
          <cell r="BE2722">
            <v>0</v>
          </cell>
        </row>
        <row r="2723">
          <cell r="B2723">
            <v>23</v>
          </cell>
          <cell r="C2723" t="str">
            <v>C-7</v>
          </cell>
          <cell r="D2723">
            <v>51008</v>
          </cell>
          <cell r="E2723" t="str">
            <v>ワコーレ東日暮里Ⅱ</v>
          </cell>
          <cell r="G2723">
            <v>33270</v>
          </cell>
          <cell r="J2723" t="str">
            <v>東京23区</v>
          </cell>
          <cell r="L2723" t="str">
            <v>藤和不動産流通サービス株式会社</v>
          </cell>
          <cell r="P2723">
            <v>2476.9</v>
          </cell>
          <cell r="Q2723">
            <v>2476.8999999999992</v>
          </cell>
          <cell r="R2723">
            <v>749.26</v>
          </cell>
          <cell r="S2723">
            <v>0</v>
          </cell>
          <cell r="T2723">
            <v>1494</v>
          </cell>
          <cell r="U2723">
            <v>1569</v>
          </cell>
          <cell r="V2723">
            <v>76</v>
          </cell>
          <cell r="X2723">
            <v>57</v>
          </cell>
          <cell r="Y2723">
            <v>53</v>
          </cell>
          <cell r="Z2723">
            <v>2</v>
          </cell>
          <cell r="AA2723">
            <v>2</v>
          </cell>
          <cell r="AB2723">
            <v>0</v>
          </cell>
          <cell r="AC2723">
            <v>0</v>
          </cell>
          <cell r="AD2723">
            <v>19</v>
          </cell>
          <cell r="AE2723">
            <v>0</v>
          </cell>
          <cell r="AF2723">
            <v>0.80701754385964908</v>
          </cell>
          <cell r="AG2723">
            <v>784.42</v>
          </cell>
          <cell r="AI2723">
            <v>972</v>
          </cell>
          <cell r="AM2723">
            <v>786.19</v>
          </cell>
          <cell r="AN2723">
            <v>0.8088416972828939</v>
          </cell>
          <cell r="AO2723">
            <v>46</v>
          </cell>
          <cell r="AP2723">
            <v>42</v>
          </cell>
          <cell r="AQ2723">
            <v>2</v>
          </cell>
          <cell r="AR2723">
            <v>2</v>
          </cell>
          <cell r="AS2723">
            <v>0</v>
          </cell>
          <cell r="AT2723">
            <v>0</v>
          </cell>
          <cell r="AU2723">
            <v>9</v>
          </cell>
          <cell r="AV2723">
            <v>0</v>
          </cell>
          <cell r="AX2723">
            <v>2003.4199999999992</v>
          </cell>
          <cell r="AY2723">
            <v>1790.0999999999997</v>
          </cell>
          <cell r="AZ2723">
            <v>101.62</v>
          </cell>
          <cell r="BA2723">
            <v>111.69999999999999</v>
          </cell>
          <cell r="BB2723">
            <v>0</v>
          </cell>
          <cell r="BC2723">
            <v>0</v>
          </cell>
          <cell r="BD2723">
            <v>0</v>
          </cell>
          <cell r="BE2723">
            <v>0</v>
          </cell>
        </row>
        <row r="2724">
          <cell r="B2724">
            <v>24</v>
          </cell>
          <cell r="C2724" t="str">
            <v>C-8</v>
          </cell>
          <cell r="D2724">
            <v>51009</v>
          </cell>
          <cell r="E2724" t="str">
            <v>リーベンスハイム八王子Ⅰ</v>
          </cell>
          <cell r="G2724">
            <v>32143</v>
          </cell>
          <cell r="J2724" t="str">
            <v>首都圏</v>
          </cell>
          <cell r="L2724" t="str">
            <v>東急コミュニティ株式会社</v>
          </cell>
          <cell r="P2724">
            <v>2106.67</v>
          </cell>
          <cell r="Q2724">
            <v>2106.6700000000005</v>
          </cell>
          <cell r="R2724">
            <v>637.27</v>
          </cell>
          <cell r="S2724">
            <v>0</v>
          </cell>
          <cell r="T2724">
            <v>1570</v>
          </cell>
          <cell r="U2724">
            <v>1610</v>
          </cell>
          <cell r="V2724">
            <v>41</v>
          </cell>
          <cell r="X2724">
            <v>40</v>
          </cell>
          <cell r="Y2724">
            <v>34</v>
          </cell>
          <cell r="Z2724">
            <v>0</v>
          </cell>
          <cell r="AA2724">
            <v>6</v>
          </cell>
          <cell r="AB2724">
            <v>0</v>
          </cell>
          <cell r="AC2724">
            <v>0</v>
          </cell>
          <cell r="AD2724">
            <v>0</v>
          </cell>
          <cell r="AE2724">
            <v>0</v>
          </cell>
          <cell r="AF2724">
            <v>0.95</v>
          </cell>
          <cell r="AG2724">
            <v>665</v>
          </cell>
          <cell r="AI2724">
            <v>700</v>
          </cell>
          <cell r="AM2724">
            <v>674.95</v>
          </cell>
          <cell r="AN2724">
            <v>0.9642089173909536</v>
          </cell>
          <cell r="AO2724">
            <v>38</v>
          </cell>
          <cell r="AP2724">
            <v>32</v>
          </cell>
          <cell r="AQ2724">
            <v>0</v>
          </cell>
          <cell r="AR2724">
            <v>6</v>
          </cell>
          <cell r="AS2724">
            <v>0</v>
          </cell>
          <cell r="AT2724">
            <v>0</v>
          </cell>
          <cell r="AU2724">
            <v>0</v>
          </cell>
          <cell r="AV2724">
            <v>0</v>
          </cell>
          <cell r="AX2724">
            <v>2031.2700000000007</v>
          </cell>
          <cell r="AY2724">
            <v>1189.3100000000002</v>
          </cell>
          <cell r="AZ2724">
            <v>0</v>
          </cell>
          <cell r="BA2724">
            <v>841.96</v>
          </cell>
          <cell r="BB2724">
            <v>0</v>
          </cell>
          <cell r="BC2724">
            <v>0</v>
          </cell>
          <cell r="BD2724">
            <v>0</v>
          </cell>
          <cell r="BE2724">
            <v>0</v>
          </cell>
        </row>
        <row r="2725">
          <cell r="B2725">
            <v>25</v>
          </cell>
          <cell r="C2725" t="str">
            <v>C-9</v>
          </cell>
          <cell r="D2725">
            <v>51010</v>
          </cell>
          <cell r="E2725" t="str">
            <v>グランドハイツ日比野</v>
          </cell>
          <cell r="G2725">
            <v>33695</v>
          </cell>
          <cell r="J2725" t="str">
            <v>政令指定都市等</v>
          </cell>
          <cell r="L2725" t="str">
            <v>積和不動産中部株式会社</v>
          </cell>
          <cell r="P2725">
            <v>7573.65</v>
          </cell>
          <cell r="Q2725">
            <v>7573.6499999999924</v>
          </cell>
          <cell r="R2725">
            <v>2291.0300000000002</v>
          </cell>
          <cell r="S2725">
            <v>7.2759576141834259E-12</v>
          </cell>
          <cell r="T2725">
            <v>1611</v>
          </cell>
          <cell r="U2725">
            <v>1800</v>
          </cell>
          <cell r="V2725">
            <v>190</v>
          </cell>
          <cell r="X2725">
            <v>123</v>
          </cell>
          <cell r="Y2725">
            <v>0</v>
          </cell>
          <cell r="Z2725">
            <v>123</v>
          </cell>
          <cell r="AA2725">
            <v>0</v>
          </cell>
          <cell r="AB2725">
            <v>0</v>
          </cell>
          <cell r="AC2725">
            <v>0</v>
          </cell>
          <cell r="AD2725">
            <v>63</v>
          </cell>
          <cell r="AE2725">
            <v>0</v>
          </cell>
          <cell r="AF2725">
            <v>0.99186991869918695</v>
          </cell>
          <cell r="AG2725">
            <v>1220</v>
          </cell>
          <cell r="AI2725">
            <v>1230</v>
          </cell>
          <cell r="AM2725">
            <v>1219.26</v>
          </cell>
          <cell r="AN2725">
            <v>0.99126577013725226</v>
          </cell>
          <cell r="AO2725">
            <v>122</v>
          </cell>
          <cell r="AP2725">
            <v>0</v>
          </cell>
          <cell r="AQ2725">
            <v>122</v>
          </cell>
          <cell r="AR2725">
            <v>0</v>
          </cell>
          <cell r="AS2725">
            <v>0</v>
          </cell>
          <cell r="AT2725">
            <v>0</v>
          </cell>
          <cell r="AU2725">
            <v>57</v>
          </cell>
          <cell r="AV2725">
            <v>0</v>
          </cell>
          <cell r="AX2725">
            <v>7507.4999999999927</v>
          </cell>
          <cell r="AY2725">
            <v>0</v>
          </cell>
          <cell r="AZ2725">
            <v>7507.4999999999927</v>
          </cell>
          <cell r="BA2725">
            <v>0</v>
          </cell>
          <cell r="BB2725">
            <v>0</v>
          </cell>
          <cell r="BC2725">
            <v>0</v>
          </cell>
          <cell r="BD2725">
            <v>0</v>
          </cell>
          <cell r="BE2725">
            <v>0</v>
          </cell>
        </row>
        <row r="2726">
          <cell r="B2726">
            <v>26</v>
          </cell>
          <cell r="C2726" t="str">
            <v>C-10</v>
          </cell>
          <cell r="D2726">
            <v>51011</v>
          </cell>
          <cell r="E2726" t="str">
            <v>ヴェール向陽</v>
          </cell>
          <cell r="G2726">
            <v>36557</v>
          </cell>
          <cell r="J2726" t="str">
            <v>政令指定都市等</v>
          </cell>
          <cell r="L2726" t="str">
            <v>東京建物不動産販売株式会社</v>
          </cell>
          <cell r="P2726">
            <v>1816</v>
          </cell>
          <cell r="Q2726">
            <v>1816.0000000000011</v>
          </cell>
          <cell r="R2726">
            <v>549.34</v>
          </cell>
          <cell r="S2726">
            <v>0</v>
          </cell>
          <cell r="T2726">
            <v>1801</v>
          </cell>
          <cell r="U2726">
            <v>1864</v>
          </cell>
          <cell r="V2726">
            <v>64</v>
          </cell>
          <cell r="X2726">
            <v>40</v>
          </cell>
          <cell r="Y2726">
            <v>40</v>
          </cell>
          <cell r="Z2726">
            <v>0</v>
          </cell>
          <cell r="AA2726">
            <v>0</v>
          </cell>
          <cell r="AB2726">
            <v>0</v>
          </cell>
          <cell r="AC2726">
            <v>0</v>
          </cell>
          <cell r="AD2726">
            <v>24</v>
          </cell>
          <cell r="AE2726">
            <v>0</v>
          </cell>
          <cell r="AF2726">
            <v>1</v>
          </cell>
          <cell r="AG2726">
            <v>454</v>
          </cell>
          <cell r="AI2726">
            <v>454</v>
          </cell>
          <cell r="AM2726">
            <v>454</v>
          </cell>
          <cell r="AN2726">
            <v>1</v>
          </cell>
          <cell r="AO2726">
            <v>40</v>
          </cell>
          <cell r="AP2726">
            <v>40</v>
          </cell>
          <cell r="AQ2726">
            <v>0</v>
          </cell>
          <cell r="AR2726">
            <v>0</v>
          </cell>
          <cell r="AS2726">
            <v>0</v>
          </cell>
          <cell r="AT2726">
            <v>0</v>
          </cell>
          <cell r="AU2726">
            <v>24</v>
          </cell>
          <cell r="AV2726">
            <v>0</v>
          </cell>
          <cell r="AX2726">
            <v>1816.0000000000011</v>
          </cell>
          <cell r="AY2726">
            <v>1816.0000000000011</v>
          </cell>
          <cell r="AZ2726">
            <v>0</v>
          </cell>
          <cell r="BA2726">
            <v>0</v>
          </cell>
          <cell r="BB2726">
            <v>0</v>
          </cell>
          <cell r="BC2726">
            <v>0</v>
          </cell>
          <cell r="BD2726">
            <v>0</v>
          </cell>
          <cell r="BE2726">
            <v>0</v>
          </cell>
        </row>
        <row r="2727">
          <cell r="B2727">
            <v>27</v>
          </cell>
          <cell r="C2727" t="str">
            <v>F-1</v>
          </cell>
          <cell r="D2727">
            <v>52001</v>
          </cell>
          <cell r="E2727" t="str">
            <v>グレンパーク桜丘</v>
          </cell>
          <cell r="G2727">
            <v>37712</v>
          </cell>
          <cell r="J2727" t="str">
            <v>都心主要5区</v>
          </cell>
          <cell r="L2727" t="str">
            <v>藤和不動産流通サービス株式会社</v>
          </cell>
          <cell r="P2727">
            <v>4077.88</v>
          </cell>
          <cell r="Q2727">
            <v>4077.88</v>
          </cell>
          <cell r="R2727">
            <v>1233.56</v>
          </cell>
          <cell r="S2727">
            <v>0</v>
          </cell>
          <cell r="T2727">
            <v>1865</v>
          </cell>
          <cell r="U2727">
            <v>1959</v>
          </cell>
          <cell r="V2727">
            <v>95</v>
          </cell>
          <cell r="X2727">
            <v>66</v>
          </cell>
          <cell r="Y2727">
            <v>20</v>
          </cell>
          <cell r="Z2727">
            <v>46</v>
          </cell>
          <cell r="AA2727">
            <v>0</v>
          </cell>
          <cell r="AB2727">
            <v>0</v>
          </cell>
          <cell r="AC2727">
            <v>0</v>
          </cell>
          <cell r="AD2727">
            <v>25</v>
          </cell>
          <cell r="AE2727">
            <v>4</v>
          </cell>
          <cell r="AF2727">
            <v>0.93939393939393945</v>
          </cell>
          <cell r="AG2727">
            <v>3720</v>
          </cell>
          <cell r="AI2727">
            <v>3960</v>
          </cell>
          <cell r="AM2727">
            <v>3673.17</v>
          </cell>
          <cell r="AN2727">
            <v>0.92756775579467765</v>
          </cell>
          <cell r="AO2727">
            <v>62</v>
          </cell>
          <cell r="AP2727">
            <v>20</v>
          </cell>
          <cell r="AQ2727">
            <v>42</v>
          </cell>
          <cell r="AR2727">
            <v>0</v>
          </cell>
          <cell r="AS2727">
            <v>0</v>
          </cell>
          <cell r="AT2727">
            <v>0</v>
          </cell>
          <cell r="AU2727">
            <v>17</v>
          </cell>
          <cell r="AV2727">
            <v>4</v>
          </cell>
          <cell r="AX2727">
            <v>3782.51</v>
          </cell>
          <cell r="AY2727">
            <v>734.87999999999988</v>
          </cell>
          <cell r="AZ2727">
            <v>3047.6299999999992</v>
          </cell>
          <cell r="BA2727">
            <v>0</v>
          </cell>
          <cell r="BB2727">
            <v>0</v>
          </cell>
          <cell r="BC2727">
            <v>0</v>
          </cell>
          <cell r="BD2727">
            <v>0</v>
          </cell>
          <cell r="BE2727">
            <v>0</v>
          </cell>
        </row>
        <row r="2728">
          <cell r="B2728">
            <v>28</v>
          </cell>
          <cell r="C2728" t="str">
            <v>F-2</v>
          </cell>
          <cell r="D2728">
            <v>52002</v>
          </cell>
          <cell r="E2728" t="str">
            <v>目白御留山デュープレックス</v>
          </cell>
          <cell r="G2728">
            <v>37591</v>
          </cell>
          <cell r="J2728" t="str">
            <v>都心主要5区</v>
          </cell>
          <cell r="L2728" t="str">
            <v>ｱｰﾙ･ｴｰ･ｱｾｯﾄ･ﾏﾈｼﾞﾒﾝﾄ株式会社</v>
          </cell>
          <cell r="P2728">
            <v>1679.94</v>
          </cell>
          <cell r="Q2728">
            <v>1679.94</v>
          </cell>
          <cell r="R2728">
            <v>508.18</v>
          </cell>
          <cell r="S2728">
            <v>0</v>
          </cell>
          <cell r="T2728">
            <v>1960</v>
          </cell>
          <cell r="U2728">
            <v>1996</v>
          </cell>
          <cell r="V2728">
            <v>37</v>
          </cell>
          <cell r="X2728">
            <v>19</v>
          </cell>
          <cell r="Y2728">
            <v>0</v>
          </cell>
          <cell r="Z2728">
            <v>19</v>
          </cell>
          <cell r="AA2728">
            <v>0</v>
          </cell>
          <cell r="AB2728">
            <v>0</v>
          </cell>
          <cell r="AC2728">
            <v>0</v>
          </cell>
          <cell r="AD2728">
            <v>18</v>
          </cell>
          <cell r="AE2728">
            <v>0</v>
          </cell>
          <cell r="AF2728">
            <v>0.84210526315789469</v>
          </cell>
          <cell r="AG2728">
            <v>926.32</v>
          </cell>
          <cell r="AI2728">
            <v>1100</v>
          </cell>
          <cell r="AM2728">
            <v>898.35</v>
          </cell>
          <cell r="AN2728">
            <v>0.81668392918794719</v>
          </cell>
          <cell r="AO2728">
            <v>16</v>
          </cell>
          <cell r="AP2728">
            <v>0</v>
          </cell>
          <cell r="AQ2728">
            <v>16</v>
          </cell>
          <cell r="AR2728">
            <v>0</v>
          </cell>
          <cell r="AS2728">
            <v>0</v>
          </cell>
          <cell r="AT2728">
            <v>0</v>
          </cell>
          <cell r="AU2728">
            <v>14</v>
          </cell>
          <cell r="AV2728">
            <v>0</v>
          </cell>
          <cell r="AX2728">
            <v>1371.98</v>
          </cell>
          <cell r="AY2728">
            <v>0</v>
          </cell>
          <cell r="AZ2728">
            <v>1371.98</v>
          </cell>
          <cell r="BA2728">
            <v>0</v>
          </cell>
          <cell r="BB2728">
            <v>0</v>
          </cell>
          <cell r="BC2728">
            <v>0</v>
          </cell>
          <cell r="BD2728">
            <v>0</v>
          </cell>
          <cell r="BE2728">
            <v>0</v>
          </cell>
        </row>
        <row r="2729">
          <cell r="B2729">
            <v>29</v>
          </cell>
          <cell r="C2729" t="str">
            <v>F-3</v>
          </cell>
          <cell r="D2729">
            <v>52003</v>
          </cell>
          <cell r="E2729" t="str">
            <v>パシフィックレジデンス新川</v>
          </cell>
          <cell r="G2729">
            <v>37653</v>
          </cell>
          <cell r="J2729" t="str">
            <v>東京23区</v>
          </cell>
          <cell r="L2729" t="str">
            <v>株式会社ジョイント・アセット・マネジメント</v>
          </cell>
          <cell r="P2729">
            <v>2119.34</v>
          </cell>
          <cell r="Q2729">
            <v>2119.3399999999997</v>
          </cell>
          <cell r="R2729">
            <v>641.1</v>
          </cell>
          <cell r="S2729">
            <v>0</v>
          </cell>
          <cell r="T2729">
            <v>1997</v>
          </cell>
          <cell r="U2729">
            <v>2034</v>
          </cell>
          <cell r="V2729">
            <v>38</v>
          </cell>
          <cell r="X2729">
            <v>36</v>
          </cell>
          <cell r="Y2729">
            <v>9</v>
          </cell>
          <cell r="Z2729">
            <v>27</v>
          </cell>
          <cell r="AA2729">
            <v>0</v>
          </cell>
          <cell r="AB2729">
            <v>0</v>
          </cell>
          <cell r="AC2729">
            <v>0</v>
          </cell>
          <cell r="AD2729">
            <v>2</v>
          </cell>
          <cell r="AE2729">
            <v>0</v>
          </cell>
          <cell r="AF2729">
            <v>0.83333333333333337</v>
          </cell>
          <cell r="AG2729">
            <v>1183.33</v>
          </cell>
          <cell r="AI2729">
            <v>1420</v>
          </cell>
          <cell r="AM2729">
            <v>1168.76</v>
          </cell>
          <cell r="AN2729">
            <v>0.82306755876829574</v>
          </cell>
          <cell r="AO2729">
            <v>30</v>
          </cell>
          <cell r="AP2729">
            <v>8</v>
          </cell>
          <cell r="AQ2729">
            <v>22</v>
          </cell>
          <cell r="AR2729">
            <v>0</v>
          </cell>
          <cell r="AS2729">
            <v>0</v>
          </cell>
          <cell r="AT2729">
            <v>0</v>
          </cell>
          <cell r="AU2729">
            <v>2</v>
          </cell>
          <cell r="AV2729">
            <v>0</v>
          </cell>
          <cell r="AX2729">
            <v>1744.3599999999997</v>
          </cell>
          <cell r="AY2729">
            <v>260.8</v>
          </cell>
          <cell r="AZ2729">
            <v>1483.5599999999997</v>
          </cell>
          <cell r="BA2729">
            <v>0</v>
          </cell>
          <cell r="BB2729">
            <v>0</v>
          </cell>
          <cell r="BC2729">
            <v>0</v>
          </cell>
          <cell r="BD2729">
            <v>0</v>
          </cell>
          <cell r="BE2729">
            <v>0</v>
          </cell>
        </row>
        <row r="2730">
          <cell r="B2730">
            <v>30</v>
          </cell>
          <cell r="C2730" t="str">
            <v>F-4</v>
          </cell>
          <cell r="D2730">
            <v>52004</v>
          </cell>
          <cell r="E2730" t="str">
            <v>世田谷サンハイツ</v>
          </cell>
          <cell r="G2730">
            <v>33786</v>
          </cell>
          <cell r="J2730" t="str">
            <v>東京23区</v>
          </cell>
          <cell r="L2730" t="str">
            <v>住商建物株式会社</v>
          </cell>
          <cell r="P2730">
            <v>1998.24</v>
          </cell>
          <cell r="Q2730">
            <v>1998.24</v>
          </cell>
          <cell r="R2730">
            <v>604.47</v>
          </cell>
          <cell r="S2730">
            <v>0</v>
          </cell>
          <cell r="T2730">
            <v>2035</v>
          </cell>
          <cell r="U2730">
            <v>2082</v>
          </cell>
          <cell r="V2730">
            <v>48</v>
          </cell>
          <cell r="X2730">
            <v>38</v>
          </cell>
          <cell r="Y2730">
            <v>12</v>
          </cell>
          <cell r="Z2730">
            <v>26</v>
          </cell>
          <cell r="AA2730">
            <v>0</v>
          </cell>
          <cell r="AB2730">
            <v>0</v>
          </cell>
          <cell r="AC2730">
            <v>0</v>
          </cell>
          <cell r="AD2730">
            <v>10</v>
          </cell>
          <cell r="AE2730">
            <v>0</v>
          </cell>
          <cell r="AF2730">
            <v>1</v>
          </cell>
          <cell r="AG2730">
            <v>982</v>
          </cell>
          <cell r="AI2730">
            <v>982</v>
          </cell>
          <cell r="AM2730">
            <v>982</v>
          </cell>
          <cell r="AN2730">
            <v>1</v>
          </cell>
          <cell r="AO2730">
            <v>38</v>
          </cell>
          <cell r="AP2730">
            <v>12</v>
          </cell>
          <cell r="AQ2730">
            <v>26</v>
          </cell>
          <cell r="AR2730">
            <v>0</v>
          </cell>
          <cell r="AS2730">
            <v>0</v>
          </cell>
          <cell r="AT2730">
            <v>0</v>
          </cell>
          <cell r="AU2730">
            <v>10</v>
          </cell>
          <cell r="AV2730">
            <v>0</v>
          </cell>
          <cell r="AX2730">
            <v>1998.24</v>
          </cell>
          <cell r="AY2730">
            <v>252</v>
          </cell>
          <cell r="AZ2730">
            <v>1746.24</v>
          </cell>
          <cell r="BA2730">
            <v>0</v>
          </cell>
          <cell r="BB2730">
            <v>0</v>
          </cell>
          <cell r="BC2730">
            <v>0</v>
          </cell>
          <cell r="BD2730">
            <v>0</v>
          </cell>
          <cell r="BE2730">
            <v>0</v>
          </cell>
        </row>
        <row r="2731">
          <cell r="B2731">
            <v>31</v>
          </cell>
          <cell r="C2731" t="str">
            <v>F-5</v>
          </cell>
          <cell r="D2731">
            <v>52005</v>
          </cell>
          <cell r="E2731" t="str">
            <v>アルス新大塚</v>
          </cell>
          <cell r="G2731">
            <v>32568</v>
          </cell>
          <cell r="J2731" t="str">
            <v>東京23区</v>
          </cell>
          <cell r="L2731" t="str">
            <v>東急リバブル株式会社</v>
          </cell>
          <cell r="P2731">
            <v>2471.84</v>
          </cell>
          <cell r="Q2731">
            <v>2471.8399999999992</v>
          </cell>
          <cell r="R2731">
            <v>747.73</v>
          </cell>
          <cell r="S2731">
            <v>0</v>
          </cell>
          <cell r="T2731">
            <v>2083</v>
          </cell>
          <cell r="U2731">
            <v>2147</v>
          </cell>
          <cell r="V2731">
            <v>65</v>
          </cell>
          <cell r="X2731">
            <v>31</v>
          </cell>
          <cell r="Y2731">
            <v>1</v>
          </cell>
          <cell r="Z2731">
            <v>26</v>
          </cell>
          <cell r="AA2731">
            <v>4</v>
          </cell>
          <cell r="AB2731">
            <v>0</v>
          </cell>
          <cell r="AC2731">
            <v>0</v>
          </cell>
          <cell r="AD2731">
            <v>20</v>
          </cell>
          <cell r="AE2731">
            <v>0</v>
          </cell>
          <cell r="AF2731">
            <v>0.93548387096774188</v>
          </cell>
          <cell r="AG2731">
            <v>1044.94</v>
          </cell>
          <cell r="AI2731">
            <v>1117</v>
          </cell>
          <cell r="AM2731">
            <v>1026.08</v>
          </cell>
          <cell r="AN2731">
            <v>0.91859910026538949</v>
          </cell>
          <cell r="AO2731">
            <v>29</v>
          </cell>
          <cell r="AP2731">
            <v>1</v>
          </cell>
          <cell r="AQ2731">
            <v>25</v>
          </cell>
          <cell r="AR2731">
            <v>3</v>
          </cell>
          <cell r="AS2731">
            <v>0</v>
          </cell>
          <cell r="AT2731">
            <v>0</v>
          </cell>
          <cell r="AU2731">
            <v>10</v>
          </cell>
          <cell r="AV2731">
            <v>0</v>
          </cell>
          <cell r="AX2731">
            <v>2270.6299999999997</v>
          </cell>
          <cell r="AY2731">
            <v>48.38</v>
          </cell>
          <cell r="AZ2731">
            <v>1883.1099999999997</v>
          </cell>
          <cell r="BA2731">
            <v>339.14</v>
          </cell>
          <cell r="BB2731">
            <v>0</v>
          </cell>
          <cell r="BC2731">
            <v>0</v>
          </cell>
          <cell r="BD2731">
            <v>0</v>
          </cell>
          <cell r="BE2731">
            <v>0</v>
          </cell>
        </row>
        <row r="2732">
          <cell r="B2732">
            <v>32</v>
          </cell>
          <cell r="C2732" t="str">
            <v>F-6</v>
          </cell>
          <cell r="D2732">
            <v>52006</v>
          </cell>
          <cell r="E2732" t="str">
            <v>クレインマンション鶴見</v>
          </cell>
          <cell r="G2732">
            <v>33055</v>
          </cell>
          <cell r="J2732" t="str">
            <v>首都圏</v>
          </cell>
          <cell r="L2732" t="str">
            <v>藤和不動産流通サービス株式会社</v>
          </cell>
          <cell r="P2732">
            <v>3499.62</v>
          </cell>
          <cell r="Q2732">
            <v>3499.6200000000017</v>
          </cell>
          <cell r="R2732">
            <v>1058.6400000000001</v>
          </cell>
          <cell r="S2732">
            <v>0</v>
          </cell>
          <cell r="T2732">
            <v>2148</v>
          </cell>
          <cell r="U2732">
            <v>2244</v>
          </cell>
          <cell r="V2732">
            <v>97</v>
          </cell>
          <cell r="X2732">
            <v>59</v>
          </cell>
          <cell r="Y2732">
            <v>0</v>
          </cell>
          <cell r="Z2732">
            <v>57</v>
          </cell>
          <cell r="AA2732">
            <v>0</v>
          </cell>
          <cell r="AB2732">
            <v>2</v>
          </cell>
          <cell r="AC2732">
            <v>0</v>
          </cell>
          <cell r="AD2732">
            <v>38</v>
          </cell>
          <cell r="AE2732">
            <v>0</v>
          </cell>
          <cell r="AF2732">
            <v>0.93220338983050843</v>
          </cell>
          <cell r="AG2732">
            <v>978.81</v>
          </cell>
          <cell r="AI2732">
            <v>1050</v>
          </cell>
          <cell r="AM2732">
            <v>953.16</v>
          </cell>
          <cell r="AN2732">
            <v>0.90777284390876722</v>
          </cell>
          <cell r="AO2732">
            <v>55</v>
          </cell>
          <cell r="AP2732">
            <v>0</v>
          </cell>
          <cell r="AQ2732">
            <v>54</v>
          </cell>
          <cell r="AR2732">
            <v>0</v>
          </cell>
          <cell r="AS2732">
            <v>1</v>
          </cell>
          <cell r="AT2732">
            <v>0</v>
          </cell>
          <cell r="AU2732">
            <v>33</v>
          </cell>
          <cell r="AV2732">
            <v>0</v>
          </cell>
          <cell r="AX2732">
            <v>3176.8600000000015</v>
          </cell>
          <cell r="AY2732">
            <v>0</v>
          </cell>
          <cell r="AZ2732">
            <v>3050.6400000000012</v>
          </cell>
          <cell r="BA2732">
            <v>0</v>
          </cell>
          <cell r="BB2732">
            <v>126.22</v>
          </cell>
          <cell r="BC2732">
            <v>0</v>
          </cell>
          <cell r="BD2732">
            <v>0</v>
          </cell>
          <cell r="BE2732">
            <v>0</v>
          </cell>
        </row>
        <row r="2733">
          <cell r="B2733">
            <v>33</v>
          </cell>
          <cell r="C2733" t="str">
            <v>F-7</v>
          </cell>
          <cell r="D2733">
            <v>52007</v>
          </cell>
          <cell r="E2733" t="str">
            <v>マノア鷺沼</v>
          </cell>
          <cell r="G2733">
            <v>32540</v>
          </cell>
          <cell r="J2733" t="str">
            <v>首都圏</v>
          </cell>
          <cell r="L2733" t="str">
            <v>三井不動産住宅リース株式会社</v>
          </cell>
          <cell r="P2733">
            <v>1207.74</v>
          </cell>
          <cell r="Q2733">
            <v>1207.74</v>
          </cell>
          <cell r="R2733">
            <v>365.34</v>
          </cell>
          <cell r="S2733">
            <v>0</v>
          </cell>
          <cell r="T2733">
            <v>2245</v>
          </cell>
          <cell r="U2733">
            <v>2269</v>
          </cell>
          <cell r="V2733">
            <v>25</v>
          </cell>
          <cell r="X2733">
            <v>14</v>
          </cell>
          <cell r="Y2733">
            <v>0</v>
          </cell>
          <cell r="Z2733">
            <v>14</v>
          </cell>
          <cell r="AA2733">
            <v>0</v>
          </cell>
          <cell r="AB2733">
            <v>0</v>
          </cell>
          <cell r="AC2733">
            <v>0</v>
          </cell>
          <cell r="AD2733">
            <v>11</v>
          </cell>
          <cell r="AE2733">
            <v>0</v>
          </cell>
          <cell r="AF2733">
            <v>0.9285714285714286</v>
          </cell>
          <cell r="AG2733">
            <v>321.29000000000002</v>
          </cell>
          <cell r="AI2733">
            <v>346</v>
          </cell>
          <cell r="AM2733">
            <v>321.88</v>
          </cell>
          <cell r="AN2733">
            <v>0.93027472800437194</v>
          </cell>
          <cell r="AO2733">
            <v>13</v>
          </cell>
          <cell r="AP2733">
            <v>0</v>
          </cell>
          <cell r="AQ2733">
            <v>13</v>
          </cell>
          <cell r="AR2733">
            <v>0</v>
          </cell>
          <cell r="AS2733">
            <v>0</v>
          </cell>
          <cell r="AT2733">
            <v>0</v>
          </cell>
          <cell r="AU2733">
            <v>9</v>
          </cell>
          <cell r="AV2733">
            <v>0</v>
          </cell>
          <cell r="AX2733">
            <v>1123.5300000000002</v>
          </cell>
          <cell r="AY2733">
            <v>0</v>
          </cell>
          <cell r="AZ2733">
            <v>1123.5300000000002</v>
          </cell>
          <cell r="BA2733">
            <v>0</v>
          </cell>
          <cell r="BB2733">
            <v>0</v>
          </cell>
          <cell r="BC2733">
            <v>0</v>
          </cell>
          <cell r="BD2733">
            <v>0</v>
          </cell>
          <cell r="BE2733">
            <v>0</v>
          </cell>
        </row>
        <row r="2734">
          <cell r="B2734">
            <v>34</v>
          </cell>
          <cell r="C2734" t="str">
            <v>F-8</v>
          </cell>
          <cell r="D2734">
            <v>52008</v>
          </cell>
          <cell r="E2734" t="str">
            <v>メゾン柏</v>
          </cell>
          <cell r="G2734">
            <v>32813</v>
          </cell>
          <cell r="J2734" t="str">
            <v>首都圏</v>
          </cell>
          <cell r="L2734" t="str">
            <v>三井不動産住宅リース株式会社</v>
          </cell>
          <cell r="P2734">
            <v>4428.37</v>
          </cell>
          <cell r="Q2734">
            <v>4428.3699999999981</v>
          </cell>
          <cell r="R2734">
            <v>1339.58</v>
          </cell>
          <cell r="S2734">
            <v>0</v>
          </cell>
          <cell r="T2734">
            <v>2270</v>
          </cell>
          <cell r="U2734">
            <v>2342</v>
          </cell>
          <cell r="V2734">
            <v>73</v>
          </cell>
          <cell r="X2734">
            <v>56</v>
          </cell>
          <cell r="Y2734">
            <v>0</v>
          </cell>
          <cell r="Z2734">
            <v>56</v>
          </cell>
          <cell r="AA2734">
            <v>0</v>
          </cell>
          <cell r="AB2734">
            <v>0</v>
          </cell>
          <cell r="AC2734">
            <v>0</v>
          </cell>
          <cell r="AD2734">
            <v>17</v>
          </cell>
          <cell r="AE2734">
            <v>0</v>
          </cell>
          <cell r="AF2734">
            <v>0.9107142857142857</v>
          </cell>
          <cell r="AG2734">
            <v>765</v>
          </cell>
          <cell r="AI2734">
            <v>840</v>
          </cell>
          <cell r="AM2734">
            <v>765.91</v>
          </cell>
          <cell r="AN2734">
            <v>0.91179598814010587</v>
          </cell>
          <cell r="AO2734">
            <v>51</v>
          </cell>
          <cell r="AP2734">
            <v>0</v>
          </cell>
          <cell r="AQ2734">
            <v>51</v>
          </cell>
          <cell r="AR2734">
            <v>0</v>
          </cell>
          <cell r="AS2734">
            <v>0</v>
          </cell>
          <cell r="AT2734">
            <v>0</v>
          </cell>
          <cell r="AU2734">
            <v>14</v>
          </cell>
          <cell r="AV2734">
            <v>0</v>
          </cell>
          <cell r="AX2734">
            <v>4037.7699999999991</v>
          </cell>
          <cell r="AY2734">
            <v>0</v>
          </cell>
          <cell r="AZ2734">
            <v>4037.7699999999991</v>
          </cell>
          <cell r="BA2734">
            <v>0</v>
          </cell>
          <cell r="BB2734">
            <v>0</v>
          </cell>
          <cell r="BC2734">
            <v>0</v>
          </cell>
          <cell r="BD2734">
            <v>0</v>
          </cell>
          <cell r="BE2734">
            <v>0</v>
          </cell>
        </row>
        <row r="2735">
          <cell r="B2735">
            <v>35</v>
          </cell>
          <cell r="C2735" t="str">
            <v>F-9</v>
          </cell>
          <cell r="D2735">
            <v>52009</v>
          </cell>
          <cell r="E2735" t="str">
            <v>スカイハイツ平針</v>
          </cell>
          <cell r="G2735">
            <v>34731</v>
          </cell>
          <cell r="J2735" t="str">
            <v>政令指定都市等</v>
          </cell>
          <cell r="L2735" t="str">
            <v>東急コミュニティ株式会社</v>
          </cell>
          <cell r="P2735">
            <v>2268.92</v>
          </cell>
          <cell r="Q2735">
            <v>2268.9200000000005</v>
          </cell>
          <cell r="R2735">
            <v>686.35</v>
          </cell>
          <cell r="S2735">
            <v>0</v>
          </cell>
          <cell r="T2735">
            <v>2343</v>
          </cell>
          <cell r="U2735">
            <v>2430</v>
          </cell>
          <cell r="V2735">
            <v>88</v>
          </cell>
          <cell r="X2735">
            <v>36</v>
          </cell>
          <cell r="Y2735">
            <v>0</v>
          </cell>
          <cell r="Z2735">
            <v>32</v>
          </cell>
          <cell r="AA2735">
            <v>0</v>
          </cell>
          <cell r="AB2735">
            <v>4</v>
          </cell>
          <cell r="AC2735">
            <v>0</v>
          </cell>
          <cell r="AD2735">
            <v>51</v>
          </cell>
          <cell r="AE2735">
            <v>0</v>
          </cell>
          <cell r="AF2735">
            <v>0.86111111111111116</v>
          </cell>
          <cell r="AG2735">
            <v>477.06</v>
          </cell>
          <cell r="AI2735">
            <v>554</v>
          </cell>
          <cell r="AM2735">
            <v>477.14</v>
          </cell>
          <cell r="AN2735">
            <v>0.86125557533980934</v>
          </cell>
          <cell r="AO2735">
            <v>31</v>
          </cell>
          <cell r="AP2735">
            <v>0</v>
          </cell>
          <cell r="AQ2735">
            <v>27</v>
          </cell>
          <cell r="AR2735">
            <v>0</v>
          </cell>
          <cell r="AS2735">
            <v>4</v>
          </cell>
          <cell r="AT2735">
            <v>0</v>
          </cell>
          <cell r="AU2735">
            <v>31</v>
          </cell>
          <cell r="AV2735">
            <v>0</v>
          </cell>
          <cell r="AX2735">
            <v>1954.1200000000006</v>
          </cell>
          <cell r="AY2735">
            <v>0</v>
          </cell>
          <cell r="AZ2735">
            <v>1699.9200000000005</v>
          </cell>
          <cell r="BA2735">
            <v>0</v>
          </cell>
          <cell r="BB2735">
            <v>254.2</v>
          </cell>
          <cell r="BC2735">
            <v>0</v>
          </cell>
          <cell r="BD2735">
            <v>0</v>
          </cell>
          <cell r="BE2735">
            <v>0</v>
          </cell>
        </row>
        <row r="2736">
          <cell r="B2736">
            <v>36</v>
          </cell>
          <cell r="C2736" t="str">
            <v>L-1</v>
          </cell>
          <cell r="D2736">
            <v>53001</v>
          </cell>
          <cell r="E2736" t="str">
            <v>マノア岡本</v>
          </cell>
          <cell r="G2736">
            <v>32782</v>
          </cell>
          <cell r="J2736" t="str">
            <v>東京23区</v>
          </cell>
          <cell r="L2736" t="str">
            <v>三井不動産住宅リース株式会社</v>
          </cell>
          <cell r="P2736">
            <v>1146.45</v>
          </cell>
          <cell r="Q2736">
            <v>1146.4499999999998</v>
          </cell>
          <cell r="R2736">
            <v>346.8</v>
          </cell>
          <cell r="S2736">
            <v>0</v>
          </cell>
          <cell r="T2736">
            <v>2431</v>
          </cell>
          <cell r="U2736">
            <v>2469</v>
          </cell>
          <cell r="V2736">
            <v>39</v>
          </cell>
          <cell r="X2736">
            <v>12</v>
          </cell>
          <cell r="Y2736">
            <v>0</v>
          </cell>
          <cell r="Z2736">
            <v>12</v>
          </cell>
          <cell r="AA2736">
            <v>0</v>
          </cell>
          <cell r="AB2736">
            <v>0</v>
          </cell>
          <cell r="AC2736">
            <v>0</v>
          </cell>
          <cell r="AD2736">
            <v>27</v>
          </cell>
          <cell r="AE2736">
            <v>0</v>
          </cell>
          <cell r="AF2736">
            <v>0.5</v>
          </cell>
          <cell r="AG2736">
            <v>295</v>
          </cell>
          <cell r="AI2736">
            <v>590</v>
          </cell>
          <cell r="AM2736">
            <v>295.14</v>
          </cell>
          <cell r="AN2736">
            <v>0.50023114832744564</v>
          </cell>
          <cell r="AO2736">
            <v>6</v>
          </cell>
          <cell r="AP2736">
            <v>0</v>
          </cell>
          <cell r="AQ2736">
            <v>6</v>
          </cell>
          <cell r="AR2736">
            <v>0</v>
          </cell>
          <cell r="AS2736">
            <v>0</v>
          </cell>
          <cell r="AT2736">
            <v>0</v>
          </cell>
          <cell r="AU2736">
            <v>15</v>
          </cell>
          <cell r="AV2736">
            <v>0</v>
          </cell>
          <cell r="AX2736">
            <v>573.49</v>
          </cell>
          <cell r="AY2736">
            <v>0</v>
          </cell>
          <cell r="AZ2736">
            <v>573.49</v>
          </cell>
          <cell r="BA2736">
            <v>0</v>
          </cell>
          <cell r="BB2736">
            <v>0</v>
          </cell>
          <cell r="BC2736">
            <v>0</v>
          </cell>
          <cell r="BD2736">
            <v>0</v>
          </cell>
          <cell r="BE2736">
            <v>0</v>
          </cell>
        </row>
        <row r="2737">
          <cell r="B2737">
            <v>37</v>
          </cell>
          <cell r="C2737" t="str">
            <v>L-2</v>
          </cell>
          <cell r="D2737">
            <v>53002</v>
          </cell>
          <cell r="E2737" t="str">
            <v>ベルウッド</v>
          </cell>
          <cell r="G2737">
            <v>32752</v>
          </cell>
          <cell r="J2737" t="str">
            <v>都心主要5区</v>
          </cell>
          <cell r="L2737" t="str">
            <v>株式会社アンクレー</v>
          </cell>
          <cell r="P2737">
            <v>1340.28</v>
          </cell>
          <cell r="Q2737">
            <v>1340.2800000000002</v>
          </cell>
          <cell r="R2737">
            <v>405.43</v>
          </cell>
          <cell r="S2737">
            <v>0</v>
          </cell>
          <cell r="T2737">
            <v>2470</v>
          </cell>
          <cell r="U2737">
            <v>2475</v>
          </cell>
          <cell r="V2737">
            <v>6</v>
          </cell>
          <cell r="X2737">
            <v>6</v>
          </cell>
          <cell r="Y2737">
            <v>0</v>
          </cell>
          <cell r="Z2737">
            <v>6</v>
          </cell>
          <cell r="AA2737">
            <v>0</v>
          </cell>
          <cell r="AB2737">
            <v>0</v>
          </cell>
          <cell r="AC2737">
            <v>0</v>
          </cell>
          <cell r="AD2737">
            <v>0</v>
          </cell>
          <cell r="AE2737">
            <v>0</v>
          </cell>
          <cell r="AF2737">
            <v>0.83333333333333337</v>
          </cell>
          <cell r="AG2737">
            <v>1275</v>
          </cell>
          <cell r="AI2737">
            <v>1530</v>
          </cell>
          <cell r="AM2737">
            <v>1142.8800000000001</v>
          </cell>
          <cell r="AN2737">
            <v>0.74697824335213536</v>
          </cell>
          <cell r="AO2737">
            <v>5</v>
          </cell>
          <cell r="AP2737">
            <v>0</v>
          </cell>
          <cell r="AQ2737">
            <v>5</v>
          </cell>
          <cell r="AR2737">
            <v>0</v>
          </cell>
          <cell r="AS2737">
            <v>0</v>
          </cell>
          <cell r="AT2737">
            <v>0</v>
          </cell>
          <cell r="AU2737">
            <v>0</v>
          </cell>
          <cell r="AV2737">
            <v>0</v>
          </cell>
          <cell r="AX2737">
            <v>1001.1600000000001</v>
          </cell>
          <cell r="AY2737">
            <v>0</v>
          </cell>
          <cell r="AZ2737">
            <v>1001.1600000000001</v>
          </cell>
          <cell r="BA2737">
            <v>0</v>
          </cell>
          <cell r="BB2737">
            <v>0</v>
          </cell>
          <cell r="BC2737">
            <v>0</v>
          </cell>
          <cell r="BD2737">
            <v>0</v>
          </cell>
          <cell r="BE2737">
            <v>0</v>
          </cell>
        </row>
        <row r="2738">
          <cell r="B2738">
            <v>38</v>
          </cell>
          <cell r="C2738" t="str">
            <v>L-3</v>
          </cell>
          <cell r="D2738">
            <v>53003</v>
          </cell>
          <cell r="E2738" t="str">
            <v>グランフォルム市ヶ谷払方町</v>
          </cell>
          <cell r="G2738">
            <v>33055</v>
          </cell>
          <cell r="J2738" t="str">
            <v>都心主要5区</v>
          </cell>
          <cell r="L2738" t="str">
            <v>東急コミュニティ株式会社</v>
          </cell>
          <cell r="P2738">
            <v>1238.18</v>
          </cell>
          <cell r="Q2738">
            <v>1238.18</v>
          </cell>
          <cell r="R2738">
            <v>374.55</v>
          </cell>
          <cell r="S2738">
            <v>0</v>
          </cell>
          <cell r="T2738">
            <v>2476</v>
          </cell>
          <cell r="U2738">
            <v>2481</v>
          </cell>
          <cell r="V2738">
            <v>6</v>
          </cell>
          <cell r="X2738">
            <v>6</v>
          </cell>
          <cell r="Y2738">
            <v>0</v>
          </cell>
          <cell r="Z2738">
            <v>6</v>
          </cell>
          <cell r="AA2738">
            <v>0</v>
          </cell>
          <cell r="AB2738">
            <v>0</v>
          </cell>
          <cell r="AC2738">
            <v>0</v>
          </cell>
          <cell r="AD2738">
            <v>0</v>
          </cell>
          <cell r="AE2738">
            <v>0</v>
          </cell>
          <cell r="AF2738">
            <v>1</v>
          </cell>
          <cell r="AG2738">
            <v>970</v>
          </cell>
          <cell r="AI2738">
            <v>970</v>
          </cell>
          <cell r="AM2738">
            <v>970</v>
          </cell>
          <cell r="AN2738">
            <v>1</v>
          </cell>
          <cell r="AO2738">
            <v>6</v>
          </cell>
          <cell r="AP2738">
            <v>0</v>
          </cell>
          <cell r="AQ2738">
            <v>6</v>
          </cell>
          <cell r="AR2738">
            <v>0</v>
          </cell>
          <cell r="AS2738">
            <v>0</v>
          </cell>
          <cell r="AT2738">
            <v>0</v>
          </cell>
          <cell r="AU2738">
            <v>0</v>
          </cell>
          <cell r="AV2738">
            <v>0</v>
          </cell>
          <cell r="AX2738">
            <v>1238.18</v>
          </cell>
          <cell r="AY2738">
            <v>0</v>
          </cell>
          <cell r="AZ2738">
            <v>1238.18</v>
          </cell>
          <cell r="BA2738">
            <v>0</v>
          </cell>
          <cell r="BB2738">
            <v>0</v>
          </cell>
          <cell r="BC2738">
            <v>0</v>
          </cell>
          <cell r="BD2738">
            <v>0</v>
          </cell>
          <cell r="BE2738">
            <v>0</v>
          </cell>
        </row>
        <row r="2739">
          <cell r="B2739">
            <v>39</v>
          </cell>
          <cell r="C2739" t="str">
            <v>L-4</v>
          </cell>
          <cell r="D2739">
            <v>53004</v>
          </cell>
          <cell r="E2739" t="str">
            <v>目黒ヒルサイドコート</v>
          </cell>
          <cell r="G2739">
            <v>33270</v>
          </cell>
          <cell r="J2739" t="str">
            <v>都心主要5区</v>
          </cell>
          <cell r="L2739" t="str">
            <v>藤和不動産流通サービス株式会社</v>
          </cell>
          <cell r="P2739">
            <v>2090.4</v>
          </cell>
          <cell r="Q2739">
            <v>2090.3999999999992</v>
          </cell>
          <cell r="R2739">
            <v>632.35</v>
          </cell>
          <cell r="S2739">
            <v>0</v>
          </cell>
          <cell r="T2739">
            <v>2482</v>
          </cell>
          <cell r="U2739">
            <v>2512</v>
          </cell>
          <cell r="V2739">
            <v>31</v>
          </cell>
          <cell r="X2739">
            <v>18</v>
          </cell>
          <cell r="Y2739">
            <v>0</v>
          </cell>
          <cell r="Z2739">
            <v>18</v>
          </cell>
          <cell r="AA2739">
            <v>0</v>
          </cell>
          <cell r="AB2739">
            <v>0</v>
          </cell>
          <cell r="AC2739">
            <v>0</v>
          </cell>
          <cell r="AD2739">
            <v>13</v>
          </cell>
          <cell r="AE2739">
            <v>0</v>
          </cell>
          <cell r="AF2739">
            <v>0.88888888888888884</v>
          </cell>
          <cell r="AG2739">
            <v>888.89</v>
          </cell>
          <cell r="AI2739">
            <v>1000</v>
          </cell>
          <cell r="AM2739">
            <v>904.13</v>
          </cell>
          <cell r="AN2739">
            <v>0.90413318025258327</v>
          </cell>
          <cell r="AO2739">
            <v>16</v>
          </cell>
          <cell r="AP2739">
            <v>0</v>
          </cell>
          <cell r="AQ2739">
            <v>16</v>
          </cell>
          <cell r="AR2739">
            <v>0</v>
          </cell>
          <cell r="AS2739">
            <v>0</v>
          </cell>
          <cell r="AT2739">
            <v>0</v>
          </cell>
          <cell r="AU2739">
            <v>13</v>
          </cell>
          <cell r="AV2739">
            <v>0</v>
          </cell>
          <cell r="AX2739">
            <v>1889.9999999999993</v>
          </cell>
          <cell r="AY2739">
            <v>0</v>
          </cell>
          <cell r="AZ2739">
            <v>1889.9999999999993</v>
          </cell>
          <cell r="BA2739">
            <v>0</v>
          </cell>
          <cell r="BB2739">
            <v>0</v>
          </cell>
          <cell r="BC2739">
            <v>0</v>
          </cell>
          <cell r="BD2739">
            <v>0</v>
          </cell>
          <cell r="BE2739">
            <v>0</v>
          </cell>
        </row>
        <row r="2740">
          <cell r="B2740">
            <v>40</v>
          </cell>
          <cell r="C2740" t="str">
            <v>L-5</v>
          </cell>
          <cell r="D2740">
            <v>53005</v>
          </cell>
          <cell r="E2740" t="str">
            <v>プティ・クール砧</v>
          </cell>
          <cell r="G2740">
            <v>32964</v>
          </cell>
          <cell r="J2740" t="str">
            <v>東京23区</v>
          </cell>
          <cell r="L2740" t="str">
            <v>藤和不動産流通サービス株式会社</v>
          </cell>
          <cell r="P2740">
            <v>1304.49</v>
          </cell>
          <cell r="Q2740">
            <v>1304.4900000000002</v>
          </cell>
          <cell r="R2740">
            <v>394.61</v>
          </cell>
          <cell r="S2740">
            <v>0</v>
          </cell>
          <cell r="T2740">
            <v>2513</v>
          </cell>
          <cell r="U2740">
            <v>2559</v>
          </cell>
          <cell r="V2740">
            <v>47</v>
          </cell>
          <cell r="X2740">
            <v>11</v>
          </cell>
          <cell r="Y2740">
            <v>0</v>
          </cell>
          <cell r="Z2740">
            <v>11</v>
          </cell>
          <cell r="AA2740">
            <v>0</v>
          </cell>
          <cell r="AB2740">
            <v>0</v>
          </cell>
          <cell r="AC2740">
            <v>0</v>
          </cell>
          <cell r="AD2740">
            <v>11</v>
          </cell>
          <cell r="AE2740">
            <v>16</v>
          </cell>
          <cell r="AF2740">
            <v>0.90909090909090906</v>
          </cell>
          <cell r="AG2740">
            <v>621.82000000000005</v>
          </cell>
          <cell r="AI2740">
            <v>684</v>
          </cell>
          <cell r="AM2740">
            <v>617.03</v>
          </cell>
          <cell r="AN2740">
            <v>0.90208433947366407</v>
          </cell>
          <cell r="AO2740">
            <v>10</v>
          </cell>
          <cell r="AP2740">
            <v>0</v>
          </cell>
          <cell r="AQ2740">
            <v>10</v>
          </cell>
          <cell r="AR2740">
            <v>0</v>
          </cell>
          <cell r="AS2740">
            <v>0</v>
          </cell>
          <cell r="AT2740">
            <v>0</v>
          </cell>
          <cell r="AU2740">
            <v>9</v>
          </cell>
          <cell r="AV2740">
            <v>11</v>
          </cell>
          <cell r="AX2740">
            <v>1176.7600000000002</v>
          </cell>
          <cell r="AY2740">
            <v>0</v>
          </cell>
          <cell r="AZ2740">
            <v>1176.7600000000002</v>
          </cell>
          <cell r="BA2740">
            <v>0</v>
          </cell>
          <cell r="BB2740">
            <v>0</v>
          </cell>
          <cell r="BC2740">
            <v>0</v>
          </cell>
          <cell r="BD2740">
            <v>0</v>
          </cell>
          <cell r="BE2740">
            <v>0</v>
          </cell>
        </row>
        <row r="2741">
          <cell r="B2741">
            <v>41</v>
          </cell>
          <cell r="C2741" t="str">
            <v>L-6</v>
          </cell>
          <cell r="D2741">
            <v>53006</v>
          </cell>
          <cell r="E2741" t="str">
            <v>西荻窪アーベインホームズ</v>
          </cell>
          <cell r="G2741">
            <v>32629</v>
          </cell>
          <cell r="J2741" t="str">
            <v>東京23区</v>
          </cell>
          <cell r="L2741" t="str">
            <v>三井不動産住宅リース株式会社</v>
          </cell>
          <cell r="P2741">
            <v>2982.68</v>
          </cell>
          <cell r="Q2741">
            <v>2982.6800000000007</v>
          </cell>
          <cell r="R2741">
            <v>902.26</v>
          </cell>
          <cell r="S2741">
            <v>0</v>
          </cell>
          <cell r="T2741">
            <v>2560</v>
          </cell>
          <cell r="U2741">
            <v>2617</v>
          </cell>
          <cell r="V2741">
            <v>58</v>
          </cell>
          <cell r="X2741">
            <v>28</v>
          </cell>
          <cell r="Y2741">
            <v>0</v>
          </cell>
          <cell r="Z2741">
            <v>28</v>
          </cell>
          <cell r="AA2741">
            <v>0</v>
          </cell>
          <cell r="AB2741">
            <v>0</v>
          </cell>
          <cell r="AC2741">
            <v>0</v>
          </cell>
          <cell r="AD2741">
            <v>20</v>
          </cell>
          <cell r="AE2741">
            <v>0</v>
          </cell>
          <cell r="AF2741">
            <v>0.8214285714285714</v>
          </cell>
          <cell r="AG2741">
            <v>862.5</v>
          </cell>
          <cell r="AI2741">
            <v>1050</v>
          </cell>
          <cell r="AM2741">
            <v>1020.37</v>
          </cell>
          <cell r="AN2741">
            <v>0.97178041224670442</v>
          </cell>
          <cell r="AO2741">
            <v>23</v>
          </cell>
          <cell r="AP2741">
            <v>0</v>
          </cell>
          <cell r="AQ2741">
            <v>27</v>
          </cell>
          <cell r="AR2741">
            <v>0</v>
          </cell>
          <cell r="AS2741">
            <v>0</v>
          </cell>
          <cell r="AT2741">
            <v>0</v>
          </cell>
          <cell r="AU2741">
            <v>20</v>
          </cell>
          <cell r="AV2741">
            <v>0</v>
          </cell>
          <cell r="AX2741">
            <v>2898.5100000000011</v>
          </cell>
          <cell r="AY2741">
            <v>0</v>
          </cell>
          <cell r="AZ2741">
            <v>2898.5100000000011</v>
          </cell>
          <cell r="BA2741">
            <v>0</v>
          </cell>
          <cell r="BB2741">
            <v>0</v>
          </cell>
          <cell r="BC2741">
            <v>0</v>
          </cell>
          <cell r="BD2741">
            <v>0</v>
          </cell>
          <cell r="BE2741">
            <v>0</v>
          </cell>
        </row>
        <row r="2742">
          <cell r="B2742">
            <v>42</v>
          </cell>
          <cell r="C2742" t="str">
            <v>C-11</v>
          </cell>
          <cell r="D2742">
            <v>52012</v>
          </cell>
          <cell r="E2742" t="str">
            <v>ジェイパーク永田町</v>
          </cell>
          <cell r="J2742" t="str">
            <v>東京23区</v>
          </cell>
          <cell r="P2742">
            <v>1056.0899999999999</v>
          </cell>
          <cell r="Q2742">
            <v>1056.0899999999999</v>
          </cell>
          <cell r="R2742">
            <v>319.47000000000003</v>
          </cell>
          <cell r="S2742">
            <v>0</v>
          </cell>
          <cell r="T2742">
            <v>2618</v>
          </cell>
          <cell r="U2742">
            <v>2640</v>
          </cell>
          <cell r="V2742">
            <v>23</v>
          </cell>
          <cell r="X2742">
            <v>17</v>
          </cell>
          <cell r="Y2742">
            <v>14</v>
          </cell>
          <cell r="Z2742">
            <v>3</v>
          </cell>
          <cell r="AA2742">
            <v>0</v>
          </cell>
          <cell r="AB2742">
            <v>0</v>
          </cell>
          <cell r="AC2742">
            <v>0</v>
          </cell>
          <cell r="AD2742">
            <v>0</v>
          </cell>
          <cell r="AE2742">
            <v>0</v>
          </cell>
          <cell r="AF2742">
            <v>1</v>
          </cell>
          <cell r="AG2742">
            <v>1014</v>
          </cell>
          <cell r="AI2742">
            <v>1014</v>
          </cell>
          <cell r="AM2742">
            <v>736.38</v>
          </cell>
          <cell r="AN2742">
            <v>0.72621651563787182</v>
          </cell>
          <cell r="AO2742">
            <v>17</v>
          </cell>
          <cell r="AP2742">
            <v>14</v>
          </cell>
          <cell r="AQ2742">
            <v>3</v>
          </cell>
          <cell r="AR2742">
            <v>0</v>
          </cell>
          <cell r="AS2742">
            <v>0</v>
          </cell>
          <cell r="AT2742">
            <v>0</v>
          </cell>
          <cell r="AU2742">
            <v>0</v>
          </cell>
          <cell r="AV2742">
            <v>0</v>
          </cell>
          <cell r="AX2742">
            <v>766.94999999999993</v>
          </cell>
          <cell r="AY2742">
            <v>599.52</v>
          </cell>
          <cell r="AZ2742">
            <v>167.43</v>
          </cell>
          <cell r="BA2742">
            <v>0</v>
          </cell>
          <cell r="BB2742">
            <v>0</v>
          </cell>
          <cell r="BC2742">
            <v>0</v>
          </cell>
          <cell r="BD2742">
            <v>0</v>
          </cell>
          <cell r="BE2742">
            <v>0</v>
          </cell>
        </row>
        <row r="2743">
          <cell r="B2743">
            <v>43</v>
          </cell>
          <cell r="C2743" t="str">
            <v>C-12</v>
          </cell>
          <cell r="D2743">
            <v>52014</v>
          </cell>
          <cell r="E2743" t="str">
            <v>パシフィックレジデンス赤坂Ⅰ</v>
          </cell>
          <cell r="J2743" t="str">
            <v>東京23区</v>
          </cell>
          <cell r="P2743">
            <v>1352.02</v>
          </cell>
          <cell r="Q2743">
            <v>1352.02</v>
          </cell>
          <cell r="R2743">
            <v>408.99</v>
          </cell>
          <cell r="S2743">
            <v>0</v>
          </cell>
          <cell r="T2743">
            <v>2641</v>
          </cell>
          <cell r="U2743">
            <v>2677</v>
          </cell>
          <cell r="V2743">
            <v>37</v>
          </cell>
          <cell r="X2743">
            <v>37</v>
          </cell>
          <cell r="Y2743">
            <v>32</v>
          </cell>
          <cell r="Z2743">
            <v>5</v>
          </cell>
          <cell r="AA2743">
            <v>0</v>
          </cell>
          <cell r="AB2743">
            <v>0</v>
          </cell>
          <cell r="AC2743">
            <v>0</v>
          </cell>
          <cell r="AD2743">
            <v>0</v>
          </cell>
          <cell r="AE2743">
            <v>0</v>
          </cell>
          <cell r="AF2743">
            <v>0</v>
          </cell>
          <cell r="AG2743">
            <v>0</v>
          </cell>
          <cell r="AI2743">
            <v>1328</v>
          </cell>
          <cell r="AM2743">
            <v>0</v>
          </cell>
          <cell r="AN2743">
            <v>0</v>
          </cell>
          <cell r="AO2743">
            <v>0</v>
          </cell>
          <cell r="AP2743">
            <v>0</v>
          </cell>
          <cell r="AQ2743">
            <v>0</v>
          </cell>
          <cell r="AR2743">
            <v>0</v>
          </cell>
          <cell r="AS2743">
            <v>0</v>
          </cell>
          <cell r="AT2743">
            <v>0</v>
          </cell>
          <cell r="AU2743">
            <v>0</v>
          </cell>
          <cell r="AV2743">
            <v>0</v>
          </cell>
          <cell r="AX2743">
            <v>0</v>
          </cell>
          <cell r="AY2743">
            <v>0</v>
          </cell>
          <cell r="AZ2743">
            <v>0</v>
          </cell>
          <cell r="BA2743">
            <v>0</v>
          </cell>
          <cell r="BB2743">
            <v>0</v>
          </cell>
          <cell r="BC2743">
            <v>0</v>
          </cell>
          <cell r="BD2743">
            <v>0</v>
          </cell>
          <cell r="BE2743">
            <v>0</v>
          </cell>
        </row>
        <row r="2744">
          <cell r="Q2744">
            <v>0</v>
          </cell>
          <cell r="R2744">
            <v>0</v>
          </cell>
          <cell r="V2744">
            <v>0</v>
          </cell>
          <cell r="X2744">
            <v>0</v>
          </cell>
          <cell r="Y2744">
            <v>0</v>
          </cell>
          <cell r="Z2744">
            <v>0</v>
          </cell>
          <cell r="AA2744">
            <v>0</v>
          </cell>
          <cell r="AB2744">
            <v>0</v>
          </cell>
          <cell r="AC2744">
            <v>0</v>
          </cell>
          <cell r="AD2744">
            <v>0</v>
          </cell>
          <cell r="AE2744">
            <v>0</v>
          </cell>
          <cell r="AF2744" t="str">
            <v/>
          </cell>
          <cell r="AG2744" t="str">
            <v/>
          </cell>
          <cell r="AI2744" t="str">
            <v/>
          </cell>
          <cell r="AM2744" t="str">
            <v/>
          </cell>
          <cell r="AN2744" t="str">
            <v/>
          </cell>
          <cell r="AO2744">
            <v>0</v>
          </cell>
          <cell r="AP2744">
            <v>0</v>
          </cell>
          <cell r="AQ2744">
            <v>0</v>
          </cell>
          <cell r="AR2744">
            <v>0</v>
          </cell>
          <cell r="AS2744">
            <v>0</v>
          </cell>
          <cell r="AT2744">
            <v>0</v>
          </cell>
          <cell r="AU2744">
            <v>0</v>
          </cell>
          <cell r="AV2744">
            <v>0</v>
          </cell>
          <cell r="AX2744">
            <v>0</v>
          </cell>
          <cell r="AY2744">
            <v>0</v>
          </cell>
          <cell r="AZ2744">
            <v>0</v>
          </cell>
          <cell r="BA2744">
            <v>0</v>
          </cell>
          <cell r="BB2744">
            <v>0</v>
          </cell>
          <cell r="BC2744">
            <v>0</v>
          </cell>
          <cell r="BD2744">
            <v>0</v>
          </cell>
          <cell r="BE2744">
            <v>0</v>
          </cell>
        </row>
        <row r="2745">
          <cell r="Q2745">
            <v>0</v>
          </cell>
          <cell r="R2745">
            <v>0</v>
          </cell>
          <cell r="V2745">
            <v>0</v>
          </cell>
          <cell r="X2745">
            <v>0</v>
          </cell>
          <cell r="Y2745">
            <v>0</v>
          </cell>
          <cell r="Z2745">
            <v>0</v>
          </cell>
          <cell r="AA2745">
            <v>0</v>
          </cell>
          <cell r="AB2745">
            <v>0</v>
          </cell>
          <cell r="AC2745">
            <v>0</v>
          </cell>
          <cell r="AD2745">
            <v>0</v>
          </cell>
          <cell r="AE2745">
            <v>0</v>
          </cell>
          <cell r="AF2745" t="str">
            <v/>
          </cell>
          <cell r="AG2745" t="str">
            <v/>
          </cell>
          <cell r="AI2745" t="str">
            <v/>
          </cell>
          <cell r="AM2745" t="str">
            <v/>
          </cell>
          <cell r="AN2745" t="str">
            <v/>
          </cell>
          <cell r="AO2745">
            <v>0</v>
          </cell>
          <cell r="AP2745">
            <v>0</v>
          </cell>
          <cell r="AQ2745">
            <v>0</v>
          </cell>
          <cell r="AR2745">
            <v>0</v>
          </cell>
          <cell r="AS2745">
            <v>0</v>
          </cell>
          <cell r="AT2745">
            <v>0</v>
          </cell>
          <cell r="AU2745">
            <v>0</v>
          </cell>
          <cell r="AV2745">
            <v>0</v>
          </cell>
          <cell r="AX2745">
            <v>0</v>
          </cell>
          <cell r="AY2745">
            <v>0</v>
          </cell>
          <cell r="AZ2745">
            <v>0</v>
          </cell>
          <cell r="BA2745">
            <v>0</v>
          </cell>
          <cell r="BB2745">
            <v>0</v>
          </cell>
          <cell r="BC2745">
            <v>0</v>
          </cell>
          <cell r="BD2745">
            <v>0</v>
          </cell>
          <cell r="BE2745">
            <v>0</v>
          </cell>
        </row>
        <row r="2746">
          <cell r="Q2746">
            <v>0</v>
          </cell>
          <cell r="R2746">
            <v>0</v>
          </cell>
          <cell r="V2746">
            <v>0</v>
          </cell>
          <cell r="X2746">
            <v>0</v>
          </cell>
          <cell r="Y2746">
            <v>0</v>
          </cell>
          <cell r="Z2746">
            <v>0</v>
          </cell>
          <cell r="AA2746">
            <v>0</v>
          </cell>
          <cell r="AB2746">
            <v>0</v>
          </cell>
          <cell r="AC2746">
            <v>0</v>
          </cell>
          <cell r="AD2746">
            <v>0</v>
          </cell>
          <cell r="AE2746">
            <v>0</v>
          </cell>
          <cell r="AF2746" t="str">
            <v/>
          </cell>
          <cell r="AG2746" t="str">
            <v/>
          </cell>
          <cell r="AI2746" t="str">
            <v/>
          </cell>
          <cell r="AM2746" t="str">
            <v/>
          </cell>
          <cell r="AN2746" t="str">
            <v/>
          </cell>
          <cell r="AO2746">
            <v>0</v>
          </cell>
          <cell r="AP2746">
            <v>0</v>
          </cell>
          <cell r="AQ2746">
            <v>0</v>
          </cell>
          <cell r="AR2746">
            <v>0</v>
          </cell>
          <cell r="AS2746">
            <v>0</v>
          </cell>
          <cell r="AT2746">
            <v>0</v>
          </cell>
          <cell r="AU2746">
            <v>0</v>
          </cell>
          <cell r="AV2746">
            <v>0</v>
          </cell>
          <cell r="AX2746">
            <v>0</v>
          </cell>
          <cell r="AY2746">
            <v>0</v>
          </cell>
          <cell r="AZ2746">
            <v>0</v>
          </cell>
          <cell r="BA2746">
            <v>0</v>
          </cell>
          <cell r="BB2746">
            <v>0</v>
          </cell>
          <cell r="BC2746">
            <v>0</v>
          </cell>
          <cell r="BD2746">
            <v>0</v>
          </cell>
          <cell r="BE2746">
            <v>0</v>
          </cell>
        </row>
        <row r="2747">
          <cell r="Q2747">
            <v>0</v>
          </cell>
          <cell r="R2747">
            <v>0</v>
          </cell>
          <cell r="V2747">
            <v>0</v>
          </cell>
          <cell r="X2747">
            <v>0</v>
          </cell>
          <cell r="Y2747">
            <v>0</v>
          </cell>
          <cell r="Z2747">
            <v>0</v>
          </cell>
          <cell r="AA2747">
            <v>0</v>
          </cell>
          <cell r="AB2747">
            <v>0</v>
          </cell>
          <cell r="AC2747">
            <v>0</v>
          </cell>
          <cell r="AD2747">
            <v>0</v>
          </cell>
          <cell r="AE2747">
            <v>0</v>
          </cell>
          <cell r="AF2747" t="str">
            <v/>
          </cell>
          <cell r="AG2747" t="str">
            <v/>
          </cell>
          <cell r="AI2747" t="str">
            <v/>
          </cell>
          <cell r="AM2747" t="str">
            <v/>
          </cell>
          <cell r="AN2747" t="str">
            <v/>
          </cell>
          <cell r="AO2747">
            <v>0</v>
          </cell>
          <cell r="AP2747">
            <v>0</v>
          </cell>
          <cell r="AQ2747">
            <v>0</v>
          </cell>
          <cell r="AR2747">
            <v>0</v>
          </cell>
          <cell r="AS2747">
            <v>0</v>
          </cell>
          <cell r="AT2747">
            <v>0</v>
          </cell>
          <cell r="AU2747">
            <v>0</v>
          </cell>
          <cell r="AV2747">
            <v>0</v>
          </cell>
          <cell r="AX2747">
            <v>0</v>
          </cell>
          <cell r="AY2747">
            <v>0</v>
          </cell>
          <cell r="AZ2747">
            <v>0</v>
          </cell>
          <cell r="BA2747">
            <v>0</v>
          </cell>
          <cell r="BB2747">
            <v>0</v>
          </cell>
          <cell r="BC2747">
            <v>0</v>
          </cell>
          <cell r="BD2747">
            <v>0</v>
          </cell>
          <cell r="BE2747">
            <v>0</v>
          </cell>
        </row>
        <row r="2748">
          <cell r="Q2748">
            <v>0</v>
          </cell>
          <cell r="R2748">
            <v>0</v>
          </cell>
          <cell r="V2748">
            <v>0</v>
          </cell>
          <cell r="X2748">
            <v>0</v>
          </cell>
          <cell r="Y2748">
            <v>0</v>
          </cell>
          <cell r="Z2748">
            <v>0</v>
          </cell>
          <cell r="AA2748">
            <v>0</v>
          </cell>
          <cell r="AB2748">
            <v>0</v>
          </cell>
          <cell r="AC2748">
            <v>0</v>
          </cell>
          <cell r="AD2748">
            <v>0</v>
          </cell>
          <cell r="AE2748">
            <v>0</v>
          </cell>
          <cell r="AF2748" t="str">
            <v/>
          </cell>
          <cell r="AG2748" t="str">
            <v/>
          </cell>
          <cell r="AI2748" t="str">
            <v/>
          </cell>
          <cell r="AM2748" t="str">
            <v/>
          </cell>
          <cell r="AN2748" t="str">
            <v/>
          </cell>
          <cell r="AO2748">
            <v>0</v>
          </cell>
          <cell r="AP2748">
            <v>0</v>
          </cell>
          <cell r="AQ2748">
            <v>0</v>
          </cell>
          <cell r="AR2748">
            <v>0</v>
          </cell>
          <cell r="AS2748">
            <v>0</v>
          </cell>
          <cell r="AT2748">
            <v>0</v>
          </cell>
          <cell r="AU2748">
            <v>0</v>
          </cell>
          <cell r="AV2748">
            <v>0</v>
          </cell>
          <cell r="AX2748">
            <v>0</v>
          </cell>
          <cell r="AY2748">
            <v>0</v>
          </cell>
          <cell r="AZ2748">
            <v>0</v>
          </cell>
          <cell r="BA2748">
            <v>0</v>
          </cell>
          <cell r="BB2748">
            <v>0</v>
          </cell>
          <cell r="BC2748">
            <v>0</v>
          </cell>
          <cell r="BD2748">
            <v>0</v>
          </cell>
          <cell r="BE2748">
            <v>0</v>
          </cell>
        </row>
        <row r="2749">
          <cell r="Q2749">
            <v>0</v>
          </cell>
          <cell r="R2749">
            <v>0</v>
          </cell>
          <cell r="V2749">
            <v>0</v>
          </cell>
          <cell r="X2749">
            <v>0</v>
          </cell>
          <cell r="Y2749">
            <v>0</v>
          </cell>
          <cell r="Z2749">
            <v>0</v>
          </cell>
          <cell r="AA2749">
            <v>0</v>
          </cell>
          <cell r="AB2749">
            <v>0</v>
          </cell>
          <cell r="AC2749">
            <v>0</v>
          </cell>
          <cell r="AD2749">
            <v>0</v>
          </cell>
          <cell r="AE2749">
            <v>0</v>
          </cell>
          <cell r="AF2749" t="str">
            <v/>
          </cell>
          <cell r="AG2749" t="str">
            <v/>
          </cell>
          <cell r="AI2749" t="str">
            <v/>
          </cell>
          <cell r="AM2749" t="str">
            <v/>
          </cell>
          <cell r="AN2749" t="str">
            <v/>
          </cell>
          <cell r="AO2749">
            <v>0</v>
          </cell>
          <cell r="AP2749">
            <v>0</v>
          </cell>
          <cell r="AQ2749">
            <v>0</v>
          </cell>
          <cell r="AR2749">
            <v>0</v>
          </cell>
          <cell r="AS2749">
            <v>0</v>
          </cell>
          <cell r="AT2749">
            <v>0</v>
          </cell>
          <cell r="AU2749">
            <v>0</v>
          </cell>
          <cell r="AV2749">
            <v>0</v>
          </cell>
          <cell r="AX2749">
            <v>0</v>
          </cell>
          <cell r="AY2749">
            <v>0</v>
          </cell>
          <cell r="AZ2749">
            <v>0</v>
          </cell>
          <cell r="BA2749">
            <v>0</v>
          </cell>
          <cell r="BB2749">
            <v>0</v>
          </cell>
          <cell r="BC2749">
            <v>0</v>
          </cell>
          <cell r="BD2749">
            <v>0</v>
          </cell>
          <cell r="BE2749">
            <v>0</v>
          </cell>
        </row>
        <row r="2750">
          <cell r="Q2750">
            <v>0</v>
          </cell>
          <cell r="R2750">
            <v>0</v>
          </cell>
          <cell r="V2750">
            <v>0</v>
          </cell>
          <cell r="X2750">
            <v>0</v>
          </cell>
          <cell r="Y2750">
            <v>0</v>
          </cell>
          <cell r="Z2750">
            <v>0</v>
          </cell>
          <cell r="AA2750">
            <v>0</v>
          </cell>
          <cell r="AB2750">
            <v>0</v>
          </cell>
          <cell r="AC2750">
            <v>0</v>
          </cell>
          <cell r="AD2750">
            <v>0</v>
          </cell>
          <cell r="AE2750">
            <v>0</v>
          </cell>
          <cell r="AF2750" t="str">
            <v/>
          </cell>
          <cell r="AG2750" t="str">
            <v/>
          </cell>
          <cell r="AI2750" t="str">
            <v/>
          </cell>
          <cell r="AM2750" t="str">
            <v/>
          </cell>
          <cell r="AN2750" t="str">
            <v/>
          </cell>
          <cell r="AO2750">
            <v>0</v>
          </cell>
          <cell r="AP2750">
            <v>0</v>
          </cell>
          <cell r="AQ2750">
            <v>0</v>
          </cell>
          <cell r="AR2750">
            <v>0</v>
          </cell>
          <cell r="AS2750">
            <v>0</v>
          </cell>
          <cell r="AT2750">
            <v>0</v>
          </cell>
          <cell r="AU2750">
            <v>0</v>
          </cell>
          <cell r="AV2750">
            <v>0</v>
          </cell>
          <cell r="AX2750">
            <v>0</v>
          </cell>
          <cell r="AY2750">
            <v>0</v>
          </cell>
          <cell r="AZ2750">
            <v>0</v>
          </cell>
          <cell r="BA2750">
            <v>0</v>
          </cell>
          <cell r="BB2750">
            <v>0</v>
          </cell>
          <cell r="BC2750">
            <v>0</v>
          </cell>
          <cell r="BD2750">
            <v>0</v>
          </cell>
          <cell r="BE2750">
            <v>0</v>
          </cell>
        </row>
        <row r="2751">
          <cell r="Q2751">
            <v>0</v>
          </cell>
          <cell r="R2751">
            <v>0</v>
          </cell>
          <cell r="V2751">
            <v>0</v>
          </cell>
          <cell r="X2751">
            <v>0</v>
          </cell>
          <cell r="Y2751">
            <v>0</v>
          </cell>
          <cell r="Z2751">
            <v>0</v>
          </cell>
          <cell r="AA2751">
            <v>0</v>
          </cell>
          <cell r="AB2751">
            <v>0</v>
          </cell>
          <cell r="AC2751">
            <v>0</v>
          </cell>
          <cell r="AD2751">
            <v>0</v>
          </cell>
          <cell r="AE2751">
            <v>0</v>
          </cell>
          <cell r="AF2751" t="str">
            <v/>
          </cell>
          <cell r="AG2751" t="str">
            <v/>
          </cell>
          <cell r="AI2751" t="str">
            <v/>
          </cell>
          <cell r="AM2751" t="str">
            <v/>
          </cell>
          <cell r="AN2751" t="str">
            <v/>
          </cell>
          <cell r="AO2751">
            <v>0</v>
          </cell>
          <cell r="AP2751">
            <v>0</v>
          </cell>
          <cell r="AQ2751">
            <v>0</v>
          </cell>
          <cell r="AR2751">
            <v>0</v>
          </cell>
          <cell r="AS2751">
            <v>0</v>
          </cell>
          <cell r="AT2751">
            <v>0</v>
          </cell>
          <cell r="AU2751">
            <v>0</v>
          </cell>
          <cell r="AV2751">
            <v>0</v>
          </cell>
          <cell r="AX2751">
            <v>0</v>
          </cell>
          <cell r="AY2751">
            <v>0</v>
          </cell>
          <cell r="AZ2751">
            <v>0</v>
          </cell>
          <cell r="BA2751">
            <v>0</v>
          </cell>
          <cell r="BB2751">
            <v>0</v>
          </cell>
          <cell r="BC2751">
            <v>0</v>
          </cell>
          <cell r="BD2751">
            <v>0</v>
          </cell>
          <cell r="BE2751">
            <v>0</v>
          </cell>
        </row>
        <row r="2752">
          <cell r="Q2752">
            <v>0</v>
          </cell>
          <cell r="R2752">
            <v>0</v>
          </cell>
          <cell r="V2752">
            <v>0</v>
          </cell>
          <cell r="X2752">
            <v>0</v>
          </cell>
          <cell r="Y2752">
            <v>0</v>
          </cell>
          <cell r="Z2752">
            <v>0</v>
          </cell>
          <cell r="AA2752">
            <v>0</v>
          </cell>
          <cell r="AB2752">
            <v>0</v>
          </cell>
          <cell r="AC2752">
            <v>0</v>
          </cell>
          <cell r="AD2752">
            <v>0</v>
          </cell>
          <cell r="AE2752">
            <v>0</v>
          </cell>
          <cell r="AF2752" t="str">
            <v/>
          </cell>
          <cell r="AG2752" t="str">
            <v/>
          </cell>
          <cell r="AI2752" t="str">
            <v/>
          </cell>
          <cell r="AM2752" t="str">
            <v/>
          </cell>
          <cell r="AN2752" t="str">
            <v/>
          </cell>
          <cell r="AO2752">
            <v>0</v>
          </cell>
          <cell r="AP2752">
            <v>0</v>
          </cell>
          <cell r="AQ2752">
            <v>0</v>
          </cell>
          <cell r="AR2752">
            <v>0</v>
          </cell>
          <cell r="AS2752">
            <v>0</v>
          </cell>
          <cell r="AT2752">
            <v>0</v>
          </cell>
          <cell r="AU2752">
            <v>0</v>
          </cell>
          <cell r="AV2752">
            <v>0</v>
          </cell>
          <cell r="AX2752">
            <v>0</v>
          </cell>
          <cell r="AY2752">
            <v>0</v>
          </cell>
          <cell r="AZ2752">
            <v>0</v>
          </cell>
          <cell r="BA2752">
            <v>0</v>
          </cell>
          <cell r="BB2752">
            <v>0</v>
          </cell>
          <cell r="BC2752">
            <v>0</v>
          </cell>
          <cell r="BD2752">
            <v>0</v>
          </cell>
          <cell r="BE2752">
            <v>0</v>
          </cell>
        </row>
        <row r="2753">
          <cell r="Q2753">
            <v>0</v>
          </cell>
          <cell r="R2753">
            <v>0</v>
          </cell>
          <cell r="V2753">
            <v>0</v>
          </cell>
          <cell r="X2753">
            <v>0</v>
          </cell>
          <cell r="Y2753">
            <v>0</v>
          </cell>
          <cell r="Z2753">
            <v>0</v>
          </cell>
          <cell r="AA2753">
            <v>0</v>
          </cell>
          <cell r="AB2753">
            <v>0</v>
          </cell>
          <cell r="AC2753">
            <v>0</v>
          </cell>
          <cell r="AD2753">
            <v>0</v>
          </cell>
          <cell r="AE2753">
            <v>0</v>
          </cell>
          <cell r="AF2753" t="str">
            <v/>
          </cell>
          <cell r="AG2753" t="str">
            <v/>
          </cell>
          <cell r="AI2753" t="str">
            <v/>
          </cell>
          <cell r="AM2753" t="str">
            <v/>
          </cell>
          <cell r="AN2753" t="str">
            <v/>
          </cell>
          <cell r="AO2753">
            <v>0</v>
          </cell>
          <cell r="AP2753">
            <v>0</v>
          </cell>
          <cell r="AQ2753">
            <v>0</v>
          </cell>
          <cell r="AR2753">
            <v>0</v>
          </cell>
          <cell r="AS2753">
            <v>0</v>
          </cell>
          <cell r="AT2753">
            <v>0</v>
          </cell>
          <cell r="AU2753">
            <v>0</v>
          </cell>
          <cell r="AV2753">
            <v>0</v>
          </cell>
          <cell r="AX2753">
            <v>0</v>
          </cell>
          <cell r="AY2753">
            <v>0</v>
          </cell>
          <cell r="AZ2753">
            <v>0</v>
          </cell>
          <cell r="BA2753">
            <v>0</v>
          </cell>
          <cell r="BB2753">
            <v>0</v>
          </cell>
          <cell r="BC2753">
            <v>0</v>
          </cell>
          <cell r="BD2753">
            <v>0</v>
          </cell>
          <cell r="BE2753">
            <v>0</v>
          </cell>
        </row>
        <row r="2754">
          <cell r="Q2754">
            <v>0</v>
          </cell>
          <cell r="R2754">
            <v>0</v>
          </cell>
          <cell r="V2754">
            <v>0</v>
          </cell>
          <cell r="X2754">
            <v>0</v>
          </cell>
          <cell r="Y2754">
            <v>0</v>
          </cell>
          <cell r="Z2754">
            <v>0</v>
          </cell>
          <cell r="AA2754">
            <v>0</v>
          </cell>
          <cell r="AB2754">
            <v>0</v>
          </cell>
          <cell r="AC2754">
            <v>0</v>
          </cell>
          <cell r="AD2754">
            <v>0</v>
          </cell>
          <cell r="AE2754">
            <v>0</v>
          </cell>
          <cell r="AF2754" t="str">
            <v/>
          </cell>
          <cell r="AG2754" t="str">
            <v/>
          </cell>
          <cell r="AI2754" t="str">
            <v/>
          </cell>
          <cell r="AM2754" t="str">
            <v/>
          </cell>
          <cell r="AN2754" t="str">
            <v/>
          </cell>
          <cell r="AO2754">
            <v>0</v>
          </cell>
          <cell r="AP2754">
            <v>0</v>
          </cell>
          <cell r="AQ2754">
            <v>0</v>
          </cell>
          <cell r="AR2754">
            <v>0</v>
          </cell>
          <cell r="AS2754">
            <v>0</v>
          </cell>
          <cell r="AT2754">
            <v>0</v>
          </cell>
          <cell r="AU2754">
            <v>0</v>
          </cell>
          <cell r="AV2754">
            <v>0</v>
          </cell>
          <cell r="AX2754">
            <v>0</v>
          </cell>
          <cell r="AY2754">
            <v>0</v>
          </cell>
          <cell r="AZ2754">
            <v>0</v>
          </cell>
          <cell r="BA2754">
            <v>0</v>
          </cell>
          <cell r="BB2754">
            <v>0</v>
          </cell>
          <cell r="BC2754">
            <v>0</v>
          </cell>
          <cell r="BD2754">
            <v>0</v>
          </cell>
          <cell r="BE2754">
            <v>0</v>
          </cell>
        </row>
        <row r="2755">
          <cell r="Q2755">
            <v>0</v>
          </cell>
          <cell r="R2755">
            <v>0</v>
          </cell>
          <cell r="V2755">
            <v>0</v>
          </cell>
          <cell r="X2755">
            <v>0</v>
          </cell>
          <cell r="Y2755">
            <v>0</v>
          </cell>
          <cell r="Z2755">
            <v>0</v>
          </cell>
          <cell r="AA2755">
            <v>0</v>
          </cell>
          <cell r="AB2755">
            <v>0</v>
          </cell>
          <cell r="AC2755">
            <v>0</v>
          </cell>
          <cell r="AD2755">
            <v>0</v>
          </cell>
          <cell r="AE2755">
            <v>0</v>
          </cell>
          <cell r="AF2755" t="str">
            <v/>
          </cell>
          <cell r="AG2755" t="str">
            <v/>
          </cell>
          <cell r="AI2755" t="str">
            <v/>
          </cell>
          <cell r="AM2755" t="str">
            <v/>
          </cell>
          <cell r="AN2755" t="str">
            <v/>
          </cell>
          <cell r="AO2755">
            <v>0</v>
          </cell>
          <cell r="AP2755">
            <v>0</v>
          </cell>
          <cell r="AQ2755">
            <v>0</v>
          </cell>
          <cell r="AR2755">
            <v>0</v>
          </cell>
          <cell r="AS2755">
            <v>0</v>
          </cell>
          <cell r="AT2755">
            <v>0</v>
          </cell>
          <cell r="AU2755">
            <v>0</v>
          </cell>
          <cell r="AV2755">
            <v>0</v>
          </cell>
          <cell r="AX2755">
            <v>0</v>
          </cell>
          <cell r="AY2755">
            <v>0</v>
          </cell>
          <cell r="AZ2755">
            <v>0</v>
          </cell>
          <cell r="BA2755">
            <v>0</v>
          </cell>
          <cell r="BB2755">
            <v>0</v>
          </cell>
          <cell r="BC2755">
            <v>0</v>
          </cell>
          <cell r="BD2755">
            <v>0</v>
          </cell>
          <cell r="BE2755">
            <v>0</v>
          </cell>
        </row>
        <row r="2756">
          <cell r="Q2756">
            <v>0</v>
          </cell>
          <cell r="R2756">
            <v>0</v>
          </cell>
          <cell r="V2756">
            <v>0</v>
          </cell>
          <cell r="X2756">
            <v>0</v>
          </cell>
          <cell r="Y2756">
            <v>0</v>
          </cell>
          <cell r="Z2756">
            <v>0</v>
          </cell>
          <cell r="AA2756">
            <v>0</v>
          </cell>
          <cell r="AB2756">
            <v>0</v>
          </cell>
          <cell r="AC2756">
            <v>0</v>
          </cell>
          <cell r="AD2756">
            <v>0</v>
          </cell>
          <cell r="AE2756">
            <v>0</v>
          </cell>
          <cell r="AF2756" t="str">
            <v/>
          </cell>
          <cell r="AG2756" t="str">
            <v/>
          </cell>
          <cell r="AI2756" t="str">
            <v/>
          </cell>
          <cell r="AM2756" t="str">
            <v/>
          </cell>
          <cell r="AN2756" t="str">
            <v/>
          </cell>
          <cell r="AO2756">
            <v>0</v>
          </cell>
          <cell r="AP2756">
            <v>0</v>
          </cell>
          <cell r="AQ2756">
            <v>0</v>
          </cell>
          <cell r="AR2756">
            <v>0</v>
          </cell>
          <cell r="AS2756">
            <v>0</v>
          </cell>
          <cell r="AT2756">
            <v>0</v>
          </cell>
          <cell r="AU2756">
            <v>0</v>
          </cell>
          <cell r="AV2756">
            <v>0</v>
          </cell>
          <cell r="AX2756">
            <v>0</v>
          </cell>
          <cell r="AY2756">
            <v>0</v>
          </cell>
          <cell r="AZ2756">
            <v>0</v>
          </cell>
          <cell r="BA2756">
            <v>0</v>
          </cell>
          <cell r="BB2756">
            <v>0</v>
          </cell>
          <cell r="BC2756">
            <v>0</v>
          </cell>
          <cell r="BD2756">
            <v>0</v>
          </cell>
          <cell r="BE2756">
            <v>0</v>
          </cell>
        </row>
        <row r="2757">
          <cell r="Q2757">
            <v>0</v>
          </cell>
          <cell r="R2757">
            <v>0</v>
          </cell>
          <cell r="V2757">
            <v>0</v>
          </cell>
          <cell r="X2757">
            <v>0</v>
          </cell>
          <cell r="Y2757">
            <v>0</v>
          </cell>
          <cell r="Z2757">
            <v>0</v>
          </cell>
          <cell r="AA2757">
            <v>0</v>
          </cell>
          <cell r="AB2757">
            <v>0</v>
          </cell>
          <cell r="AC2757">
            <v>0</v>
          </cell>
          <cell r="AD2757">
            <v>0</v>
          </cell>
          <cell r="AE2757">
            <v>0</v>
          </cell>
          <cell r="AF2757" t="str">
            <v/>
          </cell>
          <cell r="AG2757" t="str">
            <v/>
          </cell>
          <cell r="AI2757" t="str">
            <v/>
          </cell>
          <cell r="AM2757" t="str">
            <v/>
          </cell>
          <cell r="AN2757" t="str">
            <v/>
          </cell>
          <cell r="AO2757">
            <v>0</v>
          </cell>
          <cell r="AP2757">
            <v>0</v>
          </cell>
          <cell r="AQ2757">
            <v>0</v>
          </cell>
          <cell r="AR2757">
            <v>0</v>
          </cell>
          <cell r="AS2757">
            <v>0</v>
          </cell>
          <cell r="AT2757">
            <v>0</v>
          </cell>
          <cell r="AU2757">
            <v>0</v>
          </cell>
          <cell r="AV2757">
            <v>0</v>
          </cell>
          <cell r="AX2757">
            <v>0</v>
          </cell>
          <cell r="AY2757">
            <v>0</v>
          </cell>
          <cell r="AZ2757">
            <v>0</v>
          </cell>
          <cell r="BA2757">
            <v>0</v>
          </cell>
          <cell r="BB2757">
            <v>0</v>
          </cell>
          <cell r="BC2757">
            <v>0</v>
          </cell>
          <cell r="BD2757">
            <v>0</v>
          </cell>
          <cell r="BE2757">
            <v>0</v>
          </cell>
        </row>
        <row r="2758">
          <cell r="Q2758">
            <v>0</v>
          </cell>
          <cell r="R2758">
            <v>0</v>
          </cell>
          <cell r="V2758">
            <v>0</v>
          </cell>
          <cell r="X2758">
            <v>0</v>
          </cell>
          <cell r="Y2758">
            <v>0</v>
          </cell>
          <cell r="Z2758">
            <v>0</v>
          </cell>
          <cell r="AA2758">
            <v>0</v>
          </cell>
          <cell r="AB2758">
            <v>0</v>
          </cell>
          <cell r="AC2758">
            <v>0</v>
          </cell>
          <cell r="AD2758">
            <v>0</v>
          </cell>
          <cell r="AE2758">
            <v>0</v>
          </cell>
          <cell r="AF2758" t="str">
            <v/>
          </cell>
          <cell r="AG2758" t="str">
            <v/>
          </cell>
          <cell r="AI2758" t="str">
            <v/>
          </cell>
          <cell r="AM2758" t="str">
            <v/>
          </cell>
          <cell r="AN2758" t="str">
            <v/>
          </cell>
          <cell r="AO2758">
            <v>0</v>
          </cell>
          <cell r="AP2758">
            <v>0</v>
          </cell>
          <cell r="AQ2758">
            <v>0</v>
          </cell>
          <cell r="AR2758">
            <v>0</v>
          </cell>
          <cell r="AS2758">
            <v>0</v>
          </cell>
          <cell r="AT2758">
            <v>0</v>
          </cell>
          <cell r="AU2758">
            <v>0</v>
          </cell>
          <cell r="AV2758">
            <v>0</v>
          </cell>
          <cell r="AX2758">
            <v>0</v>
          </cell>
          <cell r="AY2758">
            <v>0</v>
          </cell>
          <cell r="AZ2758">
            <v>0</v>
          </cell>
          <cell r="BA2758">
            <v>0</v>
          </cell>
          <cell r="BB2758">
            <v>0</v>
          </cell>
          <cell r="BC2758">
            <v>0</v>
          </cell>
          <cell r="BD2758">
            <v>0</v>
          </cell>
          <cell r="BE2758">
            <v>0</v>
          </cell>
        </row>
        <row r="2759">
          <cell r="Q2759">
            <v>0</v>
          </cell>
          <cell r="R2759">
            <v>0</v>
          </cell>
          <cell r="V2759">
            <v>0</v>
          </cell>
          <cell r="X2759">
            <v>0</v>
          </cell>
          <cell r="Y2759">
            <v>0</v>
          </cell>
          <cell r="Z2759">
            <v>0</v>
          </cell>
          <cell r="AA2759">
            <v>0</v>
          </cell>
          <cell r="AB2759">
            <v>0</v>
          </cell>
          <cell r="AC2759">
            <v>0</v>
          </cell>
          <cell r="AD2759">
            <v>0</v>
          </cell>
          <cell r="AE2759">
            <v>0</v>
          </cell>
          <cell r="AF2759" t="str">
            <v/>
          </cell>
          <cell r="AG2759" t="str">
            <v/>
          </cell>
          <cell r="AI2759" t="str">
            <v/>
          </cell>
          <cell r="AM2759" t="str">
            <v/>
          </cell>
          <cell r="AN2759" t="str">
            <v/>
          </cell>
          <cell r="AO2759">
            <v>0</v>
          </cell>
          <cell r="AP2759">
            <v>0</v>
          </cell>
          <cell r="AQ2759">
            <v>0</v>
          </cell>
          <cell r="AR2759">
            <v>0</v>
          </cell>
          <cell r="AS2759">
            <v>0</v>
          </cell>
          <cell r="AT2759">
            <v>0</v>
          </cell>
          <cell r="AU2759">
            <v>0</v>
          </cell>
          <cell r="AV2759">
            <v>0</v>
          </cell>
          <cell r="AX2759">
            <v>0</v>
          </cell>
          <cell r="AY2759">
            <v>0</v>
          </cell>
          <cell r="AZ2759">
            <v>0</v>
          </cell>
          <cell r="BA2759">
            <v>0</v>
          </cell>
          <cell r="BB2759">
            <v>0</v>
          </cell>
          <cell r="BC2759">
            <v>0</v>
          </cell>
          <cell r="BD2759">
            <v>0</v>
          </cell>
          <cell r="BE2759">
            <v>0</v>
          </cell>
        </row>
        <row r="2760">
          <cell r="Q2760">
            <v>0</v>
          </cell>
          <cell r="R2760">
            <v>0</v>
          </cell>
          <cell r="V2760">
            <v>0</v>
          </cell>
          <cell r="X2760">
            <v>0</v>
          </cell>
          <cell r="Y2760">
            <v>0</v>
          </cell>
          <cell r="Z2760">
            <v>0</v>
          </cell>
          <cell r="AA2760">
            <v>0</v>
          </cell>
          <cell r="AB2760">
            <v>0</v>
          </cell>
          <cell r="AC2760">
            <v>0</v>
          </cell>
          <cell r="AD2760">
            <v>0</v>
          </cell>
          <cell r="AE2760">
            <v>0</v>
          </cell>
          <cell r="AF2760" t="str">
            <v/>
          </cell>
          <cell r="AG2760" t="str">
            <v/>
          </cell>
          <cell r="AI2760" t="str">
            <v/>
          </cell>
          <cell r="AM2760" t="str">
            <v/>
          </cell>
          <cell r="AN2760" t="str">
            <v/>
          </cell>
          <cell r="AO2760">
            <v>0</v>
          </cell>
          <cell r="AP2760">
            <v>0</v>
          </cell>
          <cell r="AQ2760">
            <v>0</v>
          </cell>
          <cell r="AR2760">
            <v>0</v>
          </cell>
          <cell r="AS2760">
            <v>0</v>
          </cell>
          <cell r="AT2760">
            <v>0</v>
          </cell>
          <cell r="AU2760">
            <v>0</v>
          </cell>
          <cell r="AV2760">
            <v>0</v>
          </cell>
          <cell r="AX2760">
            <v>0</v>
          </cell>
          <cell r="AY2760">
            <v>0</v>
          </cell>
          <cell r="AZ2760">
            <v>0</v>
          </cell>
          <cell r="BA2760">
            <v>0</v>
          </cell>
          <cell r="BB2760">
            <v>0</v>
          </cell>
          <cell r="BC2760">
            <v>0</v>
          </cell>
          <cell r="BD2760">
            <v>0</v>
          </cell>
          <cell r="BE2760">
            <v>0</v>
          </cell>
        </row>
        <row r="2761">
          <cell r="Q2761">
            <v>0</v>
          </cell>
          <cell r="R2761">
            <v>0</v>
          </cell>
          <cell r="V2761">
            <v>0</v>
          </cell>
          <cell r="X2761">
            <v>0</v>
          </cell>
          <cell r="Y2761">
            <v>0</v>
          </cell>
          <cell r="Z2761">
            <v>0</v>
          </cell>
          <cell r="AA2761">
            <v>0</v>
          </cell>
          <cell r="AB2761">
            <v>0</v>
          </cell>
          <cell r="AC2761">
            <v>0</v>
          </cell>
          <cell r="AD2761">
            <v>0</v>
          </cell>
          <cell r="AE2761">
            <v>0</v>
          </cell>
          <cell r="AF2761" t="str">
            <v/>
          </cell>
          <cell r="AG2761" t="str">
            <v/>
          </cell>
          <cell r="AI2761" t="str">
            <v/>
          </cell>
          <cell r="AM2761" t="str">
            <v/>
          </cell>
          <cell r="AN2761" t="str">
            <v/>
          </cell>
          <cell r="AO2761">
            <v>0</v>
          </cell>
          <cell r="AP2761">
            <v>0</v>
          </cell>
          <cell r="AQ2761">
            <v>0</v>
          </cell>
          <cell r="AR2761">
            <v>0</v>
          </cell>
          <cell r="AS2761">
            <v>0</v>
          </cell>
          <cell r="AT2761">
            <v>0</v>
          </cell>
          <cell r="AU2761">
            <v>0</v>
          </cell>
          <cell r="AV2761">
            <v>0</v>
          </cell>
          <cell r="AX2761">
            <v>0</v>
          </cell>
          <cell r="AY2761">
            <v>0</v>
          </cell>
          <cell r="AZ2761">
            <v>0</v>
          </cell>
          <cell r="BA2761">
            <v>0</v>
          </cell>
          <cell r="BB2761">
            <v>0</v>
          </cell>
          <cell r="BC2761">
            <v>0</v>
          </cell>
          <cell r="BD2761">
            <v>0</v>
          </cell>
          <cell r="BE2761">
            <v>0</v>
          </cell>
        </row>
        <row r="2762">
          <cell r="Q2762">
            <v>0</v>
          </cell>
          <cell r="R2762">
            <v>0</v>
          </cell>
          <cell r="V2762">
            <v>0</v>
          </cell>
          <cell r="X2762">
            <v>0</v>
          </cell>
          <cell r="Y2762">
            <v>0</v>
          </cell>
          <cell r="Z2762">
            <v>0</v>
          </cell>
          <cell r="AA2762">
            <v>0</v>
          </cell>
          <cell r="AB2762">
            <v>0</v>
          </cell>
          <cell r="AC2762">
            <v>0</v>
          </cell>
          <cell r="AD2762">
            <v>0</v>
          </cell>
          <cell r="AE2762">
            <v>0</v>
          </cell>
          <cell r="AF2762" t="str">
            <v/>
          </cell>
          <cell r="AG2762" t="str">
            <v/>
          </cell>
          <cell r="AI2762" t="str">
            <v/>
          </cell>
          <cell r="AM2762" t="str">
            <v/>
          </cell>
          <cell r="AN2762" t="str">
            <v/>
          </cell>
          <cell r="AO2762">
            <v>0</v>
          </cell>
          <cell r="AP2762">
            <v>0</v>
          </cell>
          <cell r="AQ2762">
            <v>0</v>
          </cell>
          <cell r="AR2762">
            <v>0</v>
          </cell>
          <cell r="AS2762">
            <v>0</v>
          </cell>
          <cell r="AT2762">
            <v>0</v>
          </cell>
          <cell r="AU2762">
            <v>0</v>
          </cell>
          <cell r="AV2762">
            <v>0</v>
          </cell>
          <cell r="AX2762">
            <v>0</v>
          </cell>
          <cell r="AY2762">
            <v>0</v>
          </cell>
          <cell r="AZ2762">
            <v>0</v>
          </cell>
          <cell r="BA2762">
            <v>0</v>
          </cell>
          <cell r="BB2762">
            <v>0</v>
          </cell>
          <cell r="BC2762">
            <v>0</v>
          </cell>
          <cell r="BD2762">
            <v>0</v>
          </cell>
          <cell r="BE2762">
            <v>0</v>
          </cell>
        </row>
        <row r="2763">
          <cell r="Q2763">
            <v>0</v>
          </cell>
          <cell r="R2763">
            <v>0</v>
          </cell>
          <cell r="V2763">
            <v>0</v>
          </cell>
          <cell r="X2763">
            <v>0</v>
          </cell>
          <cell r="Y2763">
            <v>0</v>
          </cell>
          <cell r="Z2763">
            <v>0</v>
          </cell>
          <cell r="AA2763">
            <v>0</v>
          </cell>
          <cell r="AB2763">
            <v>0</v>
          </cell>
          <cell r="AC2763">
            <v>0</v>
          </cell>
          <cell r="AD2763">
            <v>0</v>
          </cell>
          <cell r="AE2763">
            <v>0</v>
          </cell>
          <cell r="AF2763" t="str">
            <v/>
          </cell>
          <cell r="AG2763" t="str">
            <v/>
          </cell>
          <cell r="AI2763" t="str">
            <v/>
          </cell>
          <cell r="AM2763" t="str">
            <v/>
          </cell>
          <cell r="AN2763" t="str">
            <v/>
          </cell>
          <cell r="AO2763">
            <v>0</v>
          </cell>
          <cell r="AP2763">
            <v>0</v>
          </cell>
          <cell r="AQ2763">
            <v>0</v>
          </cell>
          <cell r="AR2763">
            <v>0</v>
          </cell>
          <cell r="AS2763">
            <v>0</v>
          </cell>
          <cell r="AT2763">
            <v>0</v>
          </cell>
          <cell r="AU2763">
            <v>0</v>
          </cell>
          <cell r="AV2763">
            <v>0</v>
          </cell>
          <cell r="AX2763">
            <v>0</v>
          </cell>
          <cell r="AY2763">
            <v>0</v>
          </cell>
          <cell r="AZ2763">
            <v>0</v>
          </cell>
          <cell r="BA2763">
            <v>0</v>
          </cell>
          <cell r="BB2763">
            <v>0</v>
          </cell>
          <cell r="BC2763">
            <v>0</v>
          </cell>
          <cell r="BD2763">
            <v>0</v>
          </cell>
          <cell r="BE2763">
            <v>0</v>
          </cell>
        </row>
        <row r="2764">
          <cell r="Q2764">
            <v>0</v>
          </cell>
          <cell r="R2764">
            <v>0</v>
          </cell>
          <cell r="V2764">
            <v>0</v>
          </cell>
          <cell r="X2764">
            <v>0</v>
          </cell>
          <cell r="Y2764">
            <v>0</v>
          </cell>
          <cell r="Z2764">
            <v>0</v>
          </cell>
          <cell r="AA2764">
            <v>0</v>
          </cell>
          <cell r="AB2764">
            <v>0</v>
          </cell>
          <cell r="AC2764">
            <v>0</v>
          </cell>
          <cell r="AD2764">
            <v>0</v>
          </cell>
          <cell r="AE2764">
            <v>0</v>
          </cell>
          <cell r="AF2764" t="str">
            <v/>
          </cell>
          <cell r="AG2764" t="str">
            <v/>
          </cell>
          <cell r="AI2764" t="str">
            <v/>
          </cell>
          <cell r="AM2764" t="str">
            <v/>
          </cell>
          <cell r="AN2764" t="str">
            <v/>
          </cell>
          <cell r="AO2764">
            <v>0</v>
          </cell>
          <cell r="AP2764">
            <v>0</v>
          </cell>
          <cell r="AQ2764">
            <v>0</v>
          </cell>
          <cell r="AR2764">
            <v>0</v>
          </cell>
          <cell r="AS2764">
            <v>0</v>
          </cell>
          <cell r="AT2764">
            <v>0</v>
          </cell>
          <cell r="AU2764">
            <v>0</v>
          </cell>
          <cell r="AV2764">
            <v>0</v>
          </cell>
          <cell r="AX2764">
            <v>0</v>
          </cell>
          <cell r="AY2764">
            <v>0</v>
          </cell>
          <cell r="AZ2764">
            <v>0</v>
          </cell>
          <cell r="BA2764">
            <v>0</v>
          </cell>
          <cell r="BB2764">
            <v>0</v>
          </cell>
          <cell r="BC2764">
            <v>0</v>
          </cell>
          <cell r="BD2764">
            <v>0</v>
          </cell>
          <cell r="BE2764">
            <v>0</v>
          </cell>
        </row>
        <row r="2765">
          <cell r="Q2765">
            <v>0</v>
          </cell>
          <cell r="R2765">
            <v>0</v>
          </cell>
          <cell r="V2765">
            <v>0</v>
          </cell>
          <cell r="X2765">
            <v>0</v>
          </cell>
          <cell r="Y2765">
            <v>0</v>
          </cell>
          <cell r="Z2765">
            <v>0</v>
          </cell>
          <cell r="AA2765">
            <v>0</v>
          </cell>
          <cell r="AB2765">
            <v>0</v>
          </cell>
          <cell r="AC2765">
            <v>0</v>
          </cell>
          <cell r="AD2765">
            <v>0</v>
          </cell>
          <cell r="AE2765">
            <v>0</v>
          </cell>
          <cell r="AF2765" t="str">
            <v/>
          </cell>
          <cell r="AG2765" t="str">
            <v/>
          </cell>
          <cell r="AI2765" t="str">
            <v/>
          </cell>
          <cell r="AM2765" t="str">
            <v/>
          </cell>
          <cell r="AN2765" t="str">
            <v/>
          </cell>
          <cell r="AO2765">
            <v>0</v>
          </cell>
          <cell r="AP2765">
            <v>0</v>
          </cell>
          <cell r="AQ2765">
            <v>0</v>
          </cell>
          <cell r="AR2765">
            <v>0</v>
          </cell>
          <cell r="AS2765">
            <v>0</v>
          </cell>
          <cell r="AT2765">
            <v>0</v>
          </cell>
          <cell r="AU2765">
            <v>0</v>
          </cell>
          <cell r="AV2765">
            <v>0</v>
          </cell>
          <cell r="AX2765">
            <v>0</v>
          </cell>
          <cell r="AY2765">
            <v>0</v>
          </cell>
          <cell r="AZ2765">
            <v>0</v>
          </cell>
          <cell r="BA2765">
            <v>0</v>
          </cell>
          <cell r="BB2765">
            <v>0</v>
          </cell>
          <cell r="BC2765">
            <v>0</v>
          </cell>
          <cell r="BD2765">
            <v>0</v>
          </cell>
          <cell r="BE2765">
            <v>0</v>
          </cell>
        </row>
        <row r="2766">
          <cell r="E2766" t="str">
            <v/>
          </cell>
          <cell r="Q2766">
            <v>0</v>
          </cell>
          <cell r="R2766">
            <v>0</v>
          </cell>
          <cell r="V2766">
            <v>0</v>
          </cell>
          <cell r="X2766">
            <v>0</v>
          </cell>
          <cell r="Y2766">
            <v>0</v>
          </cell>
          <cell r="Z2766">
            <v>0</v>
          </cell>
          <cell r="AA2766">
            <v>0</v>
          </cell>
          <cell r="AB2766">
            <v>0</v>
          </cell>
          <cell r="AC2766">
            <v>0</v>
          </cell>
          <cell r="AD2766">
            <v>0</v>
          </cell>
          <cell r="AE2766">
            <v>0</v>
          </cell>
          <cell r="AF2766" t="str">
            <v/>
          </cell>
          <cell r="AG2766" t="str">
            <v/>
          </cell>
          <cell r="AI2766" t="str">
            <v/>
          </cell>
          <cell r="AM2766" t="str">
            <v/>
          </cell>
          <cell r="AN2766" t="str">
            <v/>
          </cell>
          <cell r="AO2766">
            <v>0</v>
          </cell>
          <cell r="AP2766">
            <v>0</v>
          </cell>
          <cell r="AQ2766">
            <v>0</v>
          </cell>
          <cell r="AR2766">
            <v>0</v>
          </cell>
          <cell r="AS2766">
            <v>0</v>
          </cell>
          <cell r="AT2766">
            <v>0</v>
          </cell>
          <cell r="AU2766">
            <v>0</v>
          </cell>
          <cell r="AV2766">
            <v>0</v>
          </cell>
          <cell r="AX2766">
            <v>0</v>
          </cell>
          <cell r="AY2766">
            <v>0</v>
          </cell>
          <cell r="AZ2766">
            <v>0</v>
          </cell>
          <cell r="BA2766">
            <v>0</v>
          </cell>
          <cell r="BB2766">
            <v>0</v>
          </cell>
          <cell r="BC2766">
            <v>0</v>
          </cell>
          <cell r="BD2766">
            <v>0</v>
          </cell>
          <cell r="BE2766">
            <v>0</v>
          </cell>
        </row>
        <row r="2768">
          <cell r="E2768" t="str">
            <v>ALL　TOTAL</v>
          </cell>
          <cell r="Q2768">
            <v>85860.89</v>
          </cell>
          <cell r="R2768">
            <v>25972.93</v>
          </cell>
          <cell r="V2768">
            <v>2677</v>
          </cell>
          <cell r="X2768">
            <v>1924</v>
          </cell>
          <cell r="Y2768">
            <v>1233</v>
          </cell>
          <cell r="Z2768">
            <v>658</v>
          </cell>
          <cell r="AA2768">
            <v>19</v>
          </cell>
          <cell r="AB2768">
            <v>14</v>
          </cell>
          <cell r="AC2768">
            <v>0</v>
          </cell>
          <cell r="AD2768">
            <v>606</v>
          </cell>
          <cell r="AE2768">
            <v>81</v>
          </cell>
          <cell r="AF2768">
            <v>0.8841</v>
          </cell>
          <cell r="AG2768">
            <v>36995.379999999997</v>
          </cell>
          <cell r="AI2768">
            <v>41798</v>
          </cell>
          <cell r="AM2768">
            <v>36542.69999999999</v>
          </cell>
          <cell r="AN2768">
            <v>0.89139999999999997</v>
          </cell>
          <cell r="AO2768">
            <v>1701</v>
          </cell>
          <cell r="AP2768">
            <v>1068</v>
          </cell>
          <cell r="AQ2768">
            <v>608</v>
          </cell>
          <cell r="AR2768">
            <v>17</v>
          </cell>
          <cell r="AS2768">
            <v>12</v>
          </cell>
          <cell r="AT2768">
            <v>0</v>
          </cell>
          <cell r="AU2768">
            <v>458</v>
          </cell>
          <cell r="AV2768">
            <v>32</v>
          </cell>
          <cell r="AX2768">
            <v>76533.889999999985</v>
          </cell>
          <cell r="AY2768">
            <v>29624.650000000012</v>
          </cell>
          <cell r="AZ2768">
            <v>44038.63</v>
          </cell>
          <cell r="BA2768">
            <v>1786.5700000000002</v>
          </cell>
          <cell r="BB2768">
            <v>1084.04</v>
          </cell>
          <cell r="BC2768">
            <v>0</v>
          </cell>
          <cell r="BD2768">
            <v>0</v>
          </cell>
          <cell r="BE2768">
            <v>0</v>
          </cell>
        </row>
      </sheetData>
      <sheetData sheetId="4"/>
      <sheetData sheetId="5"/>
      <sheetData sheetId="6"/>
      <sheetData sheetId="7"/>
      <sheetData sheetId="8"/>
      <sheetData sheetId="9"/>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稼働率　未収"/>
      <sheetName val="ﾃﾅﾝﾄ異動"/>
      <sheetName val="レントロール (6)"/>
      <sheetName val="レントロール (7)"/>
      <sheetName val="入金明細表"/>
      <sheetName val="支払明細書"/>
      <sheetName val="連絡表"/>
      <sheetName val="出金明細"/>
      <sheetName val="敷金移動（6番館）"/>
      <sheetName val="敷金移動（7番館）"/>
      <sheetName val="敷金移動（PK）"/>
      <sheetName val="A-General"/>
      <sheetName val="Data"/>
      <sheetName val="JOB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ＭＦ"/>
    </sheetNames>
    <sheetDataSet>
      <sheetData sheetId="0"/>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Base)"/>
      <sheetName val="Pro Forma CF(Growth) "/>
      <sheetName val=" Summary"/>
      <sheetName val="レントロール (7)"/>
      <sheetName val="レントロール (6)"/>
      <sheetName val="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Yoshizuka 6 Rent Roll"/>
      <sheetName val="Yoshizuka 7 Rent Roll"/>
      <sheetName val="Bell Air N12"/>
      <sheetName val="Bell AirNorth 10"/>
      <sheetName val="レントロール (7)"/>
      <sheetName val="レントロール (6)"/>
      <sheetName val="Rent Roll"/>
      <sheetName val="BOTM"/>
      <sheetName val="DATALINE"/>
      <sheetName val="Financial"/>
      <sheetName val="Tier 1"/>
    </sheetNames>
    <sheetDataSet>
      <sheetData sheetId="0">
        <row r="2">
          <cell r="C2">
            <v>37536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Summary"/>
      <sheetName val="実績比較"/>
      <sheetName val="担保物件収支報告書"/>
      <sheetName val="物件情報"/>
      <sheetName val="Data"/>
    </sheetNames>
    <sheetDataSet>
      <sheetData sheetId="0" refreshError="1">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2入居面積・平均賃料"/>
      <sheetName val="SAIO"/>
      <sheetName val="H10末面積"/>
      <sheetName val="tH11_3末面積"/>
      <sheetName val="H12入居面積_平均賃料"/>
      <sheetName val="Revenue Assumptions"/>
      <sheetName val="Main Assumptions"/>
      <sheetName val="Tier 1"/>
      <sheetName val="A-General"/>
    </sheetNames>
    <sheetDataSet>
      <sheetData sheetId="0" refreshError="1">
        <row r="1">
          <cell r="A1" t="str">
            <v>ﾋﾞﾙCD</v>
          </cell>
          <cell r="B1" t="str">
            <v>物件CD</v>
          </cell>
          <cell r="C1" t="str">
            <v>ﾋﾞﾙ名</v>
          </cell>
          <cell r="D1" t="str">
            <v>H12/4貸室</v>
          </cell>
          <cell r="E1" t="str">
            <v>H12/4空室</v>
          </cell>
          <cell r="F1" t="str">
            <v>H12/5貸室</v>
          </cell>
          <cell r="G1" t="str">
            <v>H12/5空室</v>
          </cell>
          <cell r="H1" t="str">
            <v>H12/6貸室</v>
          </cell>
          <cell r="I1" t="str">
            <v>H12/6空室</v>
          </cell>
          <cell r="J1" t="str">
            <v>H12/7貸室</v>
          </cell>
          <cell r="K1" t="str">
            <v>H12/7空室</v>
          </cell>
          <cell r="L1" t="str">
            <v>H12/8貸室</v>
          </cell>
          <cell r="M1" t="str">
            <v>H12/8空室</v>
          </cell>
          <cell r="N1" t="str">
            <v>H12/9貸室</v>
          </cell>
          <cell r="O1" t="str">
            <v>H12/9空室</v>
          </cell>
          <cell r="P1" t="str">
            <v>H12/10貸室</v>
          </cell>
          <cell r="Q1" t="str">
            <v>H12/10空室</v>
          </cell>
          <cell r="R1" t="str">
            <v>H12/11貸室</v>
          </cell>
          <cell r="S1" t="str">
            <v>H12/11空室</v>
          </cell>
          <cell r="T1" t="str">
            <v>H12/12貸室</v>
          </cell>
          <cell r="U1" t="str">
            <v>H12/12空室</v>
          </cell>
          <cell r="V1" t="str">
            <v>H13/1貸室</v>
          </cell>
          <cell r="W1" t="str">
            <v>H13/1空室</v>
          </cell>
          <cell r="X1" t="str">
            <v>H13/2貸室</v>
          </cell>
          <cell r="Y1" t="str">
            <v>H13/2空室</v>
          </cell>
          <cell r="Z1" t="str">
            <v>H13/3貸室</v>
          </cell>
          <cell r="AA1" t="str">
            <v>H13/3空室</v>
          </cell>
        </row>
        <row r="2">
          <cell r="A2" t="str">
            <v>0000101</v>
          </cell>
          <cell r="B2" t="str">
            <v>00001</v>
          </cell>
          <cell r="C2" t="str">
            <v>札幌</v>
          </cell>
          <cell r="D2">
            <v>22701.360000000001</v>
          </cell>
          <cell r="E2">
            <v>276.42</v>
          </cell>
          <cell r="F2">
            <v>22701.360000000001</v>
          </cell>
          <cell r="G2">
            <v>431.68</v>
          </cell>
          <cell r="H2">
            <v>22701.360000000001</v>
          </cell>
          <cell r="I2">
            <v>431.68</v>
          </cell>
          <cell r="J2">
            <v>22701.360000000001</v>
          </cell>
          <cell r="K2">
            <v>431.68</v>
          </cell>
          <cell r="L2">
            <v>22701.360000000001</v>
          </cell>
          <cell r="M2">
            <v>431.68</v>
          </cell>
          <cell r="N2">
            <v>22701.360000000001</v>
          </cell>
          <cell r="O2">
            <v>431.68</v>
          </cell>
          <cell r="P2">
            <v>22701.360000000001</v>
          </cell>
          <cell r="Q2">
            <v>431.68</v>
          </cell>
          <cell r="R2">
            <v>22701.360000000001</v>
          </cell>
          <cell r="S2">
            <v>431.68</v>
          </cell>
          <cell r="T2">
            <v>22701.360000000001</v>
          </cell>
          <cell r="U2">
            <v>431.68</v>
          </cell>
          <cell r="V2">
            <v>22701.360000000001</v>
          </cell>
          <cell r="W2">
            <v>431.68</v>
          </cell>
          <cell r="X2">
            <v>22269.68</v>
          </cell>
          <cell r="Y2">
            <v>0</v>
          </cell>
          <cell r="Z2">
            <v>22269.68</v>
          </cell>
          <cell r="AA2">
            <v>0</v>
          </cell>
        </row>
        <row r="3">
          <cell r="A3" t="str">
            <v>0000201</v>
          </cell>
          <cell r="B3" t="str">
            <v>00002</v>
          </cell>
          <cell r="C3" t="str">
            <v>札幌秋銀</v>
          </cell>
          <cell r="D3">
            <v>1188.24</v>
          </cell>
          <cell r="E3">
            <v>0</v>
          </cell>
          <cell r="F3">
            <v>1188.24</v>
          </cell>
          <cell r="G3">
            <v>0</v>
          </cell>
          <cell r="H3">
            <v>1188.24</v>
          </cell>
          <cell r="I3">
            <v>0</v>
          </cell>
          <cell r="J3">
            <v>1188.24</v>
          </cell>
          <cell r="K3">
            <v>117.26</v>
          </cell>
          <cell r="L3">
            <v>1188.24</v>
          </cell>
          <cell r="M3">
            <v>117.26</v>
          </cell>
          <cell r="N3">
            <v>1188.24</v>
          </cell>
          <cell r="O3">
            <v>117.26</v>
          </cell>
          <cell r="P3">
            <v>1188.24</v>
          </cell>
          <cell r="Q3">
            <v>117.26</v>
          </cell>
          <cell r="R3">
            <v>1188.24</v>
          </cell>
          <cell r="S3">
            <v>117.26</v>
          </cell>
          <cell r="T3">
            <v>1188.24</v>
          </cell>
          <cell r="U3">
            <v>117.26</v>
          </cell>
          <cell r="V3">
            <v>1188.24</v>
          </cell>
          <cell r="W3">
            <v>117.26</v>
          </cell>
          <cell r="X3">
            <v>1188.24</v>
          </cell>
          <cell r="Y3">
            <v>117.26</v>
          </cell>
          <cell r="Z3">
            <v>1188.24</v>
          </cell>
          <cell r="AA3">
            <v>117.26</v>
          </cell>
        </row>
        <row r="4">
          <cell r="A4" t="str">
            <v>0000301</v>
          </cell>
          <cell r="B4" t="str">
            <v>00003</v>
          </cell>
          <cell r="C4" t="str">
            <v>北門館</v>
          </cell>
          <cell r="D4">
            <v>5033.51</v>
          </cell>
          <cell r="E4">
            <v>556.02</v>
          </cell>
          <cell r="F4">
            <v>5033.51</v>
          </cell>
          <cell r="G4">
            <v>556.02</v>
          </cell>
          <cell r="H4">
            <v>5033.51</v>
          </cell>
          <cell r="I4">
            <v>556.02</v>
          </cell>
          <cell r="J4">
            <v>5033.51</v>
          </cell>
          <cell r="K4">
            <v>556.02</v>
          </cell>
          <cell r="L4">
            <v>5033.51</v>
          </cell>
          <cell r="M4">
            <v>556.02</v>
          </cell>
          <cell r="N4">
            <v>5033.51</v>
          </cell>
          <cell r="O4">
            <v>994.62</v>
          </cell>
          <cell r="P4">
            <v>5033.51</v>
          </cell>
          <cell r="Q4">
            <v>994.62</v>
          </cell>
          <cell r="R4">
            <v>5033.51</v>
          </cell>
          <cell r="S4">
            <v>994.62</v>
          </cell>
          <cell r="T4">
            <v>5033.51</v>
          </cell>
          <cell r="U4">
            <v>994.62</v>
          </cell>
          <cell r="V4">
            <v>5033.51</v>
          </cell>
          <cell r="W4">
            <v>994.62</v>
          </cell>
          <cell r="X4">
            <v>5033.51</v>
          </cell>
          <cell r="Y4">
            <v>994.62</v>
          </cell>
          <cell r="Z4">
            <v>5033.51</v>
          </cell>
          <cell r="AA4">
            <v>994.62</v>
          </cell>
        </row>
        <row r="5">
          <cell r="A5" t="str">
            <v>0000401</v>
          </cell>
          <cell r="B5" t="str">
            <v>00004</v>
          </cell>
          <cell r="C5" t="str">
            <v>札幌ＡＮビル</v>
          </cell>
          <cell r="D5">
            <v>18077.3</v>
          </cell>
          <cell r="E5">
            <v>0</v>
          </cell>
          <cell r="F5">
            <v>18077.3</v>
          </cell>
          <cell r="G5">
            <v>0</v>
          </cell>
          <cell r="H5">
            <v>18077.3</v>
          </cell>
          <cell r="I5">
            <v>0</v>
          </cell>
          <cell r="J5">
            <v>18077.3</v>
          </cell>
          <cell r="K5">
            <v>0</v>
          </cell>
          <cell r="L5">
            <v>18077.3</v>
          </cell>
          <cell r="M5">
            <v>0</v>
          </cell>
          <cell r="N5">
            <v>18077.3</v>
          </cell>
          <cell r="O5">
            <v>0</v>
          </cell>
          <cell r="P5">
            <v>18077.3</v>
          </cell>
          <cell r="Q5">
            <v>0</v>
          </cell>
          <cell r="R5">
            <v>18077.3</v>
          </cell>
          <cell r="S5">
            <v>0</v>
          </cell>
          <cell r="T5">
            <v>18077.3</v>
          </cell>
          <cell r="U5">
            <v>0</v>
          </cell>
          <cell r="V5">
            <v>18077.3</v>
          </cell>
          <cell r="W5">
            <v>0</v>
          </cell>
          <cell r="X5">
            <v>18077.3</v>
          </cell>
          <cell r="Y5">
            <v>0</v>
          </cell>
          <cell r="Z5">
            <v>18077.3</v>
          </cell>
          <cell r="AA5">
            <v>0</v>
          </cell>
        </row>
        <row r="6">
          <cell r="A6" t="str">
            <v>0000501</v>
          </cell>
          <cell r="B6" t="str">
            <v>00005</v>
          </cell>
          <cell r="C6" t="str">
            <v>札幌大通東</v>
          </cell>
          <cell r="D6">
            <v>7771.03</v>
          </cell>
          <cell r="E6">
            <v>370.53</v>
          </cell>
          <cell r="F6">
            <v>7771.03</v>
          </cell>
          <cell r="G6">
            <v>370.53</v>
          </cell>
          <cell r="H6">
            <v>7771.03</v>
          </cell>
          <cell r="I6">
            <v>181.47</v>
          </cell>
          <cell r="J6">
            <v>7771.03</v>
          </cell>
          <cell r="K6">
            <v>181.47</v>
          </cell>
          <cell r="L6">
            <v>7771.03</v>
          </cell>
          <cell r="M6">
            <v>385.75</v>
          </cell>
          <cell r="N6">
            <v>7771.03</v>
          </cell>
          <cell r="O6">
            <v>385.75</v>
          </cell>
          <cell r="P6">
            <v>7771.03</v>
          </cell>
          <cell r="Q6">
            <v>279.72000000000003</v>
          </cell>
          <cell r="R6">
            <v>7771.03</v>
          </cell>
          <cell r="S6">
            <v>279.72000000000003</v>
          </cell>
          <cell r="T6">
            <v>7771.03</v>
          </cell>
          <cell r="U6">
            <v>531.27</v>
          </cell>
          <cell r="V6">
            <v>7771.03</v>
          </cell>
          <cell r="W6">
            <v>531.27</v>
          </cell>
          <cell r="X6">
            <v>7771.03</v>
          </cell>
          <cell r="Y6">
            <v>531.27</v>
          </cell>
          <cell r="Z6">
            <v>7771.03</v>
          </cell>
          <cell r="AA6">
            <v>531.27</v>
          </cell>
        </row>
        <row r="7">
          <cell r="A7" t="str">
            <v>0000601</v>
          </cell>
          <cell r="B7" t="str">
            <v>00006</v>
          </cell>
          <cell r="C7" t="str">
            <v>札幌ＭＮ</v>
          </cell>
          <cell r="D7">
            <v>7892.5</v>
          </cell>
          <cell r="E7">
            <v>741.45</v>
          </cell>
          <cell r="F7">
            <v>7892.5</v>
          </cell>
          <cell r="G7">
            <v>741.45</v>
          </cell>
          <cell r="H7">
            <v>7892.5</v>
          </cell>
          <cell r="I7">
            <v>657.98</v>
          </cell>
          <cell r="J7">
            <v>7892.5</v>
          </cell>
          <cell r="K7">
            <v>411.93</v>
          </cell>
          <cell r="L7">
            <v>7892.5</v>
          </cell>
          <cell r="M7">
            <v>411.93</v>
          </cell>
          <cell r="N7">
            <v>7892.5</v>
          </cell>
          <cell r="O7">
            <v>411.93</v>
          </cell>
          <cell r="P7">
            <v>7892.5</v>
          </cell>
          <cell r="Q7">
            <v>411.93</v>
          </cell>
          <cell r="R7">
            <v>7892.5</v>
          </cell>
          <cell r="S7">
            <v>411.93</v>
          </cell>
          <cell r="T7">
            <v>7892.5</v>
          </cell>
          <cell r="U7">
            <v>411.93</v>
          </cell>
          <cell r="V7">
            <v>7892.5</v>
          </cell>
          <cell r="W7">
            <v>411.93</v>
          </cell>
          <cell r="X7">
            <v>7892.5</v>
          </cell>
          <cell r="Y7">
            <v>411.93</v>
          </cell>
          <cell r="Z7">
            <v>7892.5</v>
          </cell>
          <cell r="AA7">
            <v>411.93</v>
          </cell>
        </row>
        <row r="8">
          <cell r="A8" t="str">
            <v>0000701</v>
          </cell>
          <cell r="B8" t="str">
            <v>00007</v>
          </cell>
          <cell r="C8" t="str">
            <v>道銀日生澄川</v>
          </cell>
          <cell r="D8">
            <v>677.03</v>
          </cell>
          <cell r="E8">
            <v>0</v>
          </cell>
          <cell r="F8">
            <v>677.03</v>
          </cell>
          <cell r="G8">
            <v>0</v>
          </cell>
          <cell r="H8">
            <v>677.03</v>
          </cell>
          <cell r="I8">
            <v>0</v>
          </cell>
          <cell r="J8">
            <v>677.03</v>
          </cell>
          <cell r="K8">
            <v>0</v>
          </cell>
          <cell r="L8">
            <v>677.03</v>
          </cell>
          <cell r="M8">
            <v>0</v>
          </cell>
          <cell r="N8">
            <v>677.03</v>
          </cell>
          <cell r="O8">
            <v>0</v>
          </cell>
          <cell r="P8">
            <v>677.03</v>
          </cell>
          <cell r="Q8">
            <v>0</v>
          </cell>
          <cell r="R8">
            <v>677.03</v>
          </cell>
          <cell r="S8">
            <v>0</v>
          </cell>
          <cell r="T8">
            <v>677.03</v>
          </cell>
          <cell r="U8">
            <v>0</v>
          </cell>
          <cell r="V8">
            <v>677.03</v>
          </cell>
          <cell r="W8">
            <v>0</v>
          </cell>
          <cell r="X8">
            <v>677.03</v>
          </cell>
          <cell r="Y8">
            <v>0</v>
          </cell>
          <cell r="Z8">
            <v>677.03</v>
          </cell>
          <cell r="AA8">
            <v>0</v>
          </cell>
        </row>
        <row r="9">
          <cell r="A9" t="str">
            <v>0000802</v>
          </cell>
          <cell r="B9" t="str">
            <v>00008</v>
          </cell>
          <cell r="C9" t="str">
            <v>五稜郭</v>
          </cell>
          <cell r="D9">
            <v>1584.69</v>
          </cell>
          <cell r="E9">
            <v>207.92</v>
          </cell>
          <cell r="F9">
            <v>1770.31</v>
          </cell>
          <cell r="G9">
            <v>393.54</v>
          </cell>
          <cell r="H9">
            <v>1770.31</v>
          </cell>
          <cell r="I9">
            <v>393.54</v>
          </cell>
          <cell r="J9">
            <v>1770.31</v>
          </cell>
          <cell r="K9">
            <v>393.54</v>
          </cell>
          <cell r="L9">
            <v>1770.31</v>
          </cell>
          <cell r="M9">
            <v>393.54</v>
          </cell>
          <cell r="N9">
            <v>1770.31</v>
          </cell>
          <cell r="O9">
            <v>393.54</v>
          </cell>
          <cell r="P9">
            <v>1770.31</v>
          </cell>
          <cell r="Q9">
            <v>393.54</v>
          </cell>
          <cell r="R9">
            <v>1770.31</v>
          </cell>
          <cell r="S9">
            <v>393.54</v>
          </cell>
          <cell r="T9">
            <v>1770.31</v>
          </cell>
          <cell r="U9">
            <v>393.54</v>
          </cell>
          <cell r="V9">
            <v>1770.31</v>
          </cell>
          <cell r="W9">
            <v>393.54</v>
          </cell>
          <cell r="X9">
            <v>1770.31</v>
          </cell>
          <cell r="Y9">
            <v>393.54</v>
          </cell>
          <cell r="Z9">
            <v>1770.31</v>
          </cell>
          <cell r="AA9">
            <v>393.54</v>
          </cell>
        </row>
        <row r="10">
          <cell r="A10" t="str">
            <v>0000901</v>
          </cell>
          <cell r="B10" t="str">
            <v>00009</v>
          </cell>
          <cell r="C10" t="str">
            <v>東室蘭</v>
          </cell>
          <cell r="D10">
            <v>603.1</v>
          </cell>
          <cell r="E10">
            <v>0</v>
          </cell>
          <cell r="F10">
            <v>603.1</v>
          </cell>
          <cell r="G10">
            <v>0</v>
          </cell>
          <cell r="H10">
            <v>603.1</v>
          </cell>
          <cell r="I10">
            <v>0</v>
          </cell>
          <cell r="J10">
            <v>603.1</v>
          </cell>
          <cell r="K10">
            <v>0</v>
          </cell>
          <cell r="L10">
            <v>603.1</v>
          </cell>
          <cell r="M10">
            <v>0</v>
          </cell>
          <cell r="N10">
            <v>603.1</v>
          </cell>
          <cell r="O10">
            <v>0</v>
          </cell>
          <cell r="P10">
            <v>603.1</v>
          </cell>
          <cell r="Q10">
            <v>0</v>
          </cell>
          <cell r="R10">
            <v>603.1</v>
          </cell>
          <cell r="S10">
            <v>0</v>
          </cell>
          <cell r="T10">
            <v>603.1</v>
          </cell>
          <cell r="U10">
            <v>0</v>
          </cell>
          <cell r="V10">
            <v>603.1</v>
          </cell>
          <cell r="W10">
            <v>0</v>
          </cell>
          <cell r="X10">
            <v>603.1</v>
          </cell>
          <cell r="Y10">
            <v>0</v>
          </cell>
          <cell r="Z10">
            <v>603.1</v>
          </cell>
          <cell r="AA10">
            <v>0</v>
          </cell>
        </row>
        <row r="11">
          <cell r="A11" t="str">
            <v>0001001</v>
          </cell>
          <cell r="B11" t="str">
            <v>00010</v>
          </cell>
          <cell r="C11" t="str">
            <v>苫小牧</v>
          </cell>
          <cell r="D11">
            <v>1641.78</v>
          </cell>
          <cell r="E11">
            <v>571.54</v>
          </cell>
          <cell r="F11">
            <v>2136.36</v>
          </cell>
          <cell r="G11">
            <v>1066.1199999999999</v>
          </cell>
          <cell r="H11">
            <v>2136.36</v>
          </cell>
          <cell r="I11">
            <v>946.66</v>
          </cell>
          <cell r="J11">
            <v>2136.36</v>
          </cell>
          <cell r="K11">
            <v>946.66</v>
          </cell>
          <cell r="L11">
            <v>2136.36</v>
          </cell>
          <cell r="M11">
            <v>946.66</v>
          </cell>
          <cell r="N11">
            <v>2136.36</v>
          </cell>
          <cell r="O11">
            <v>946.66</v>
          </cell>
          <cell r="P11">
            <v>2136.36</v>
          </cell>
          <cell r="Q11">
            <v>946.66</v>
          </cell>
          <cell r="R11">
            <v>2136.36</v>
          </cell>
          <cell r="S11">
            <v>981.97</v>
          </cell>
          <cell r="T11">
            <v>2136.36</v>
          </cell>
          <cell r="U11">
            <v>981.97</v>
          </cell>
          <cell r="V11">
            <v>2136.36</v>
          </cell>
          <cell r="W11">
            <v>981.97</v>
          </cell>
          <cell r="X11">
            <v>2136.36</v>
          </cell>
          <cell r="Y11">
            <v>981.97</v>
          </cell>
          <cell r="Z11">
            <v>2136.36</v>
          </cell>
          <cell r="AA11">
            <v>981.97</v>
          </cell>
        </row>
        <row r="12">
          <cell r="A12" t="str">
            <v>0001101</v>
          </cell>
          <cell r="B12" t="str">
            <v>00011</v>
          </cell>
          <cell r="C12" t="str">
            <v>旭川</v>
          </cell>
          <cell r="D12">
            <v>314.23</v>
          </cell>
          <cell r="E12">
            <v>0</v>
          </cell>
          <cell r="F12">
            <v>225.23</v>
          </cell>
          <cell r="G12">
            <v>-0.42000000000000171</v>
          </cell>
          <cell r="H12">
            <v>351.09</v>
          </cell>
          <cell r="I12">
            <v>125.44</v>
          </cell>
          <cell r="J12">
            <v>351.09</v>
          </cell>
          <cell r="K12">
            <v>125.44</v>
          </cell>
          <cell r="L12">
            <v>351.09</v>
          </cell>
          <cell r="M12">
            <v>125.44</v>
          </cell>
          <cell r="N12">
            <v>351.09</v>
          </cell>
          <cell r="O12">
            <v>125.44</v>
          </cell>
          <cell r="P12">
            <v>351.09</v>
          </cell>
          <cell r="Q12">
            <v>125.44</v>
          </cell>
          <cell r="R12">
            <v>351.09</v>
          </cell>
          <cell r="S12">
            <v>125.44</v>
          </cell>
          <cell r="T12">
            <v>351.09</v>
          </cell>
          <cell r="U12">
            <v>125.44</v>
          </cell>
          <cell r="V12">
            <v>351.09</v>
          </cell>
          <cell r="W12">
            <v>125.44</v>
          </cell>
          <cell r="X12">
            <v>351.09</v>
          </cell>
          <cell r="Y12">
            <v>125.44</v>
          </cell>
          <cell r="Z12">
            <v>351.09</v>
          </cell>
          <cell r="AA12">
            <v>125.44</v>
          </cell>
        </row>
        <row r="13">
          <cell r="A13" t="str">
            <v>0001201</v>
          </cell>
          <cell r="B13" t="str">
            <v>00012</v>
          </cell>
          <cell r="C13" t="str">
            <v>旭川四条通</v>
          </cell>
          <cell r="D13">
            <v>5471.89</v>
          </cell>
          <cell r="E13">
            <v>947.41</v>
          </cell>
          <cell r="F13">
            <v>5551.22</v>
          </cell>
          <cell r="G13">
            <v>1026.74</v>
          </cell>
          <cell r="H13">
            <v>5551.22</v>
          </cell>
          <cell r="I13">
            <v>1026.74</v>
          </cell>
          <cell r="J13">
            <v>5551.22</v>
          </cell>
          <cell r="K13">
            <v>1026.74</v>
          </cell>
          <cell r="L13">
            <v>5551.22</v>
          </cell>
          <cell r="M13">
            <v>1026.74</v>
          </cell>
          <cell r="N13">
            <v>5551.22</v>
          </cell>
          <cell r="O13">
            <v>1026.74</v>
          </cell>
          <cell r="P13">
            <v>5551.22</v>
          </cell>
          <cell r="Q13">
            <v>1131.27</v>
          </cell>
          <cell r="R13">
            <v>5551.22</v>
          </cell>
          <cell r="S13">
            <v>1131.27</v>
          </cell>
          <cell r="T13">
            <v>5551.22</v>
          </cell>
          <cell r="U13">
            <v>1131.27</v>
          </cell>
          <cell r="V13">
            <v>5551.22</v>
          </cell>
          <cell r="W13">
            <v>1131.27</v>
          </cell>
          <cell r="X13">
            <v>5551.22</v>
          </cell>
          <cell r="Y13">
            <v>1131.27</v>
          </cell>
          <cell r="Z13">
            <v>5551.22</v>
          </cell>
          <cell r="AA13">
            <v>1131.27</v>
          </cell>
        </row>
        <row r="14">
          <cell r="A14" t="str">
            <v>0001301</v>
          </cell>
          <cell r="B14" t="str">
            <v>00013</v>
          </cell>
          <cell r="C14" t="str">
            <v>釧路末広町</v>
          </cell>
          <cell r="D14">
            <v>700.96</v>
          </cell>
          <cell r="E14">
            <v>60.8</v>
          </cell>
          <cell r="F14">
            <v>700.96</v>
          </cell>
          <cell r="G14">
            <v>60.8</v>
          </cell>
          <cell r="H14">
            <v>700.96</v>
          </cell>
          <cell r="I14">
            <v>60.8</v>
          </cell>
          <cell r="J14">
            <v>700.96</v>
          </cell>
          <cell r="K14">
            <v>60.8</v>
          </cell>
          <cell r="L14">
            <v>700.96</v>
          </cell>
          <cell r="M14">
            <v>60.8</v>
          </cell>
          <cell r="N14">
            <v>700.96</v>
          </cell>
          <cell r="O14">
            <v>60.8</v>
          </cell>
          <cell r="P14">
            <v>700.96</v>
          </cell>
          <cell r="Q14">
            <v>60.8</v>
          </cell>
          <cell r="R14">
            <v>700.96</v>
          </cell>
          <cell r="S14">
            <v>60.8</v>
          </cell>
          <cell r="T14">
            <v>700.96</v>
          </cell>
          <cell r="U14">
            <v>60.8</v>
          </cell>
          <cell r="V14">
            <v>700.96</v>
          </cell>
          <cell r="W14">
            <v>60.8</v>
          </cell>
          <cell r="X14">
            <v>700.96</v>
          </cell>
          <cell r="Y14">
            <v>60.8</v>
          </cell>
          <cell r="Z14">
            <v>700.96</v>
          </cell>
          <cell r="AA14">
            <v>60.8</v>
          </cell>
        </row>
        <row r="15">
          <cell r="A15" t="str">
            <v>0001401</v>
          </cell>
          <cell r="B15" t="str">
            <v>00014</v>
          </cell>
          <cell r="C15" t="str">
            <v>北洋日生</v>
          </cell>
          <cell r="D15">
            <v>2830.43</v>
          </cell>
          <cell r="E15">
            <v>249.27</v>
          </cell>
          <cell r="F15">
            <v>2830.43</v>
          </cell>
          <cell r="G15">
            <v>249.27</v>
          </cell>
          <cell r="H15">
            <v>2830.43</v>
          </cell>
          <cell r="I15">
            <v>249.27</v>
          </cell>
          <cell r="J15">
            <v>2830.43</v>
          </cell>
          <cell r="K15">
            <v>249.27</v>
          </cell>
          <cell r="L15">
            <v>2830.43</v>
          </cell>
          <cell r="M15">
            <v>249.27</v>
          </cell>
          <cell r="N15">
            <v>2830.43</v>
          </cell>
          <cell r="O15">
            <v>249.27</v>
          </cell>
          <cell r="P15">
            <v>2830.43</v>
          </cell>
          <cell r="Q15">
            <v>249.27</v>
          </cell>
          <cell r="R15">
            <v>2830.43</v>
          </cell>
          <cell r="S15">
            <v>249.27</v>
          </cell>
          <cell r="T15">
            <v>2830.43</v>
          </cell>
          <cell r="U15">
            <v>249.27</v>
          </cell>
          <cell r="V15">
            <v>2830.43</v>
          </cell>
          <cell r="W15">
            <v>249.27</v>
          </cell>
          <cell r="X15">
            <v>2830.43</v>
          </cell>
          <cell r="Y15">
            <v>249.27</v>
          </cell>
          <cell r="Z15">
            <v>2830.43</v>
          </cell>
          <cell r="AA15">
            <v>249.27</v>
          </cell>
        </row>
        <row r="16">
          <cell r="A16" t="str">
            <v>0001501</v>
          </cell>
          <cell r="B16" t="str">
            <v>00015</v>
          </cell>
          <cell r="C16" t="str">
            <v>帯広駅前</v>
          </cell>
          <cell r="D16">
            <v>1997.5</v>
          </cell>
          <cell r="E16">
            <v>821.11</v>
          </cell>
          <cell r="F16">
            <v>2179.3200000000002</v>
          </cell>
          <cell r="G16">
            <v>1002.93</v>
          </cell>
          <cell r="H16">
            <v>2179.3200000000002</v>
          </cell>
          <cell r="I16">
            <v>922.87</v>
          </cell>
          <cell r="J16">
            <v>2179.3200000000002</v>
          </cell>
          <cell r="K16">
            <v>922.87</v>
          </cell>
          <cell r="L16">
            <v>2179.3200000000002</v>
          </cell>
          <cell r="M16">
            <v>991.88</v>
          </cell>
          <cell r="N16">
            <v>2179.3200000000002</v>
          </cell>
          <cell r="O16">
            <v>922.87</v>
          </cell>
          <cell r="P16">
            <v>2179.3200000000002</v>
          </cell>
          <cell r="Q16">
            <v>922.87</v>
          </cell>
          <cell r="R16">
            <v>2179.3200000000002</v>
          </cell>
          <cell r="S16">
            <v>922.87</v>
          </cell>
          <cell r="T16">
            <v>2179.3200000000002</v>
          </cell>
          <cell r="U16">
            <v>922.87</v>
          </cell>
          <cell r="V16">
            <v>2179.3200000000002</v>
          </cell>
          <cell r="W16">
            <v>922.87</v>
          </cell>
          <cell r="X16">
            <v>2179.3200000000002</v>
          </cell>
          <cell r="Y16">
            <v>922.87</v>
          </cell>
          <cell r="Z16">
            <v>2179.3200000000002</v>
          </cell>
          <cell r="AA16">
            <v>982.96</v>
          </cell>
        </row>
        <row r="17">
          <cell r="A17" t="str">
            <v>0001601</v>
          </cell>
          <cell r="B17" t="str">
            <v>00016</v>
          </cell>
          <cell r="C17" t="str">
            <v>函館ツインタワ－(ｵﾌｨｽ)</v>
          </cell>
          <cell r="D17">
            <v>2150.48</v>
          </cell>
          <cell r="E17">
            <v>523.04999999999995</v>
          </cell>
          <cell r="F17">
            <v>2737.14</v>
          </cell>
          <cell r="G17">
            <v>1109.71</v>
          </cell>
          <cell r="H17">
            <v>2737.14</v>
          </cell>
          <cell r="I17">
            <v>1109.71</v>
          </cell>
          <cell r="J17">
            <v>2737.14</v>
          </cell>
          <cell r="K17">
            <v>1109.71</v>
          </cell>
          <cell r="L17">
            <v>2737.14</v>
          </cell>
          <cell r="M17">
            <v>1109.71</v>
          </cell>
          <cell r="N17">
            <v>2737.14</v>
          </cell>
          <cell r="O17">
            <v>1109.71</v>
          </cell>
          <cell r="P17">
            <v>2737.14</v>
          </cell>
          <cell r="Q17">
            <v>1109.71</v>
          </cell>
          <cell r="R17">
            <v>2737.14</v>
          </cell>
          <cell r="S17">
            <v>1109.71</v>
          </cell>
          <cell r="T17">
            <v>2737.14</v>
          </cell>
          <cell r="U17">
            <v>1109.71</v>
          </cell>
          <cell r="V17">
            <v>2737.14</v>
          </cell>
          <cell r="W17">
            <v>1109.71</v>
          </cell>
          <cell r="X17">
            <v>2737.14</v>
          </cell>
          <cell r="Y17">
            <v>1198.23</v>
          </cell>
          <cell r="Z17">
            <v>2737.14</v>
          </cell>
          <cell r="AA17">
            <v>1198.23</v>
          </cell>
        </row>
        <row r="18">
          <cell r="A18" t="str">
            <v>0001602</v>
          </cell>
          <cell r="B18" t="str">
            <v>00016</v>
          </cell>
          <cell r="C18" t="str">
            <v>函館ツインタワー(ﾎﾃﾙ)</v>
          </cell>
          <cell r="D18">
            <v>13204.59</v>
          </cell>
          <cell r="E18">
            <v>0</v>
          </cell>
          <cell r="F18">
            <v>13204.59</v>
          </cell>
          <cell r="G18">
            <v>0</v>
          </cell>
          <cell r="H18">
            <v>13204.59</v>
          </cell>
          <cell r="I18">
            <v>0</v>
          </cell>
          <cell r="J18">
            <v>13204.59</v>
          </cell>
          <cell r="K18">
            <v>0</v>
          </cell>
          <cell r="L18">
            <v>13204.59</v>
          </cell>
          <cell r="M18">
            <v>0</v>
          </cell>
          <cell r="N18">
            <v>13204.59</v>
          </cell>
          <cell r="O18">
            <v>0</v>
          </cell>
          <cell r="P18">
            <v>13204.59</v>
          </cell>
          <cell r="Q18">
            <v>0</v>
          </cell>
          <cell r="R18">
            <v>13204.59</v>
          </cell>
          <cell r="S18">
            <v>0</v>
          </cell>
          <cell r="T18">
            <v>13204.59</v>
          </cell>
          <cell r="U18">
            <v>0</v>
          </cell>
          <cell r="V18">
            <v>13204.59</v>
          </cell>
          <cell r="W18">
            <v>0</v>
          </cell>
          <cell r="X18">
            <v>13204.59</v>
          </cell>
          <cell r="Y18">
            <v>0</v>
          </cell>
          <cell r="Z18">
            <v>13204.59</v>
          </cell>
          <cell r="AA18">
            <v>0</v>
          </cell>
        </row>
        <row r="19">
          <cell r="A19" t="str">
            <v>0003003</v>
          </cell>
          <cell r="B19" t="str">
            <v>00030</v>
          </cell>
          <cell r="C19" t="str">
            <v>青森本町変電所</v>
          </cell>
          <cell r="D19">
            <v>1459.68</v>
          </cell>
          <cell r="E19">
            <v>0</v>
          </cell>
          <cell r="F19">
            <v>1459.68</v>
          </cell>
          <cell r="G19">
            <v>0</v>
          </cell>
          <cell r="H19">
            <v>1459.68</v>
          </cell>
          <cell r="I19">
            <v>0</v>
          </cell>
          <cell r="J19">
            <v>1459.68</v>
          </cell>
          <cell r="K19">
            <v>0</v>
          </cell>
          <cell r="L19">
            <v>1459.68</v>
          </cell>
          <cell r="M19">
            <v>0</v>
          </cell>
          <cell r="N19">
            <v>1459.68</v>
          </cell>
          <cell r="O19">
            <v>0</v>
          </cell>
          <cell r="P19">
            <v>1459.68</v>
          </cell>
          <cell r="Q19">
            <v>0</v>
          </cell>
          <cell r="R19">
            <v>1459.68</v>
          </cell>
          <cell r="S19">
            <v>0</v>
          </cell>
          <cell r="T19">
            <v>1459.68</v>
          </cell>
          <cell r="U19">
            <v>0</v>
          </cell>
          <cell r="V19">
            <v>1459.68</v>
          </cell>
          <cell r="W19">
            <v>0</v>
          </cell>
          <cell r="X19">
            <v>1459.68</v>
          </cell>
          <cell r="Y19">
            <v>0</v>
          </cell>
          <cell r="Z19">
            <v>1459.68</v>
          </cell>
          <cell r="AA19">
            <v>0</v>
          </cell>
        </row>
        <row r="20">
          <cell r="A20" t="str">
            <v>0003004</v>
          </cell>
          <cell r="B20" t="str">
            <v>00030</v>
          </cell>
          <cell r="C20" t="str">
            <v>青森本町</v>
          </cell>
          <cell r="D20">
            <v>8960.41</v>
          </cell>
          <cell r="E20">
            <v>598.51</v>
          </cell>
          <cell r="F20">
            <v>8960.41</v>
          </cell>
          <cell r="G20">
            <v>598.51</v>
          </cell>
          <cell r="H20">
            <v>8960.41</v>
          </cell>
          <cell r="I20">
            <v>598.51</v>
          </cell>
          <cell r="J20">
            <v>8960.41</v>
          </cell>
          <cell r="K20">
            <v>598.51</v>
          </cell>
          <cell r="L20">
            <v>8960.41</v>
          </cell>
          <cell r="M20">
            <v>598.51</v>
          </cell>
          <cell r="N20">
            <v>8950.0400000000009</v>
          </cell>
          <cell r="O20">
            <v>590.04</v>
          </cell>
          <cell r="P20">
            <v>8950.0400000000009</v>
          </cell>
          <cell r="Q20">
            <v>590.04</v>
          </cell>
          <cell r="R20">
            <v>8950.0400000000009</v>
          </cell>
          <cell r="S20">
            <v>285.06</v>
          </cell>
          <cell r="T20">
            <v>8950.0400000000009</v>
          </cell>
          <cell r="U20">
            <v>285.06</v>
          </cell>
          <cell r="V20">
            <v>8950.0400000000009</v>
          </cell>
          <cell r="W20">
            <v>285.06</v>
          </cell>
          <cell r="X20">
            <v>8950.0400000000009</v>
          </cell>
          <cell r="Y20">
            <v>285.06</v>
          </cell>
          <cell r="Z20">
            <v>8950.0400000000009</v>
          </cell>
          <cell r="AA20">
            <v>285.06</v>
          </cell>
        </row>
        <row r="21">
          <cell r="A21" t="str">
            <v>0003101</v>
          </cell>
          <cell r="B21" t="str">
            <v>00031</v>
          </cell>
          <cell r="C21" t="str">
            <v>八戸</v>
          </cell>
          <cell r="D21">
            <v>930.26</v>
          </cell>
          <cell r="E21">
            <v>243.78</v>
          </cell>
          <cell r="F21">
            <v>1064.93</v>
          </cell>
          <cell r="G21">
            <v>830.05</v>
          </cell>
          <cell r="H21">
            <v>1064.93</v>
          </cell>
          <cell r="I21">
            <v>830.05</v>
          </cell>
          <cell r="J21">
            <v>1121.28</v>
          </cell>
          <cell r="K21">
            <v>622.58000000000004</v>
          </cell>
          <cell r="L21">
            <v>1121.28</v>
          </cell>
          <cell r="M21">
            <v>452.83</v>
          </cell>
          <cell r="N21">
            <v>1329.13</v>
          </cell>
          <cell r="O21">
            <v>660.68</v>
          </cell>
          <cell r="P21">
            <v>1329.13</v>
          </cell>
          <cell r="Q21">
            <v>660.68</v>
          </cell>
          <cell r="R21">
            <v>1329.13</v>
          </cell>
          <cell r="S21">
            <v>660.68</v>
          </cell>
          <cell r="T21">
            <v>1329.13</v>
          </cell>
          <cell r="U21">
            <v>660.68</v>
          </cell>
          <cell r="V21">
            <v>1329.13</v>
          </cell>
          <cell r="W21">
            <v>488.44</v>
          </cell>
          <cell r="X21">
            <v>1329.13</v>
          </cell>
          <cell r="Y21">
            <v>488.44</v>
          </cell>
          <cell r="Z21">
            <v>1329.13</v>
          </cell>
          <cell r="AA21">
            <v>488.44</v>
          </cell>
        </row>
        <row r="22">
          <cell r="A22" t="str">
            <v>0003201</v>
          </cell>
          <cell r="B22" t="str">
            <v>00032</v>
          </cell>
          <cell r="C22" t="str">
            <v>弘前</v>
          </cell>
          <cell r="D22">
            <v>1776.61</v>
          </cell>
          <cell r="E22">
            <v>586.12</v>
          </cell>
          <cell r="F22">
            <v>1776.61</v>
          </cell>
          <cell r="G22">
            <v>586.12</v>
          </cell>
          <cell r="H22">
            <v>1776.61</v>
          </cell>
          <cell r="I22">
            <v>586.12</v>
          </cell>
          <cell r="J22">
            <v>1776.61</v>
          </cell>
          <cell r="K22">
            <v>586.12</v>
          </cell>
          <cell r="L22">
            <v>1776.61</v>
          </cell>
          <cell r="M22">
            <v>586.12</v>
          </cell>
          <cell r="N22">
            <v>1817.33</v>
          </cell>
          <cell r="O22">
            <v>596.83000000000004</v>
          </cell>
          <cell r="P22">
            <v>1817.33</v>
          </cell>
          <cell r="Q22">
            <v>596.83000000000004</v>
          </cell>
          <cell r="R22">
            <v>1817.33</v>
          </cell>
          <cell r="S22">
            <v>596.83000000000004</v>
          </cell>
          <cell r="T22">
            <v>1817.33</v>
          </cell>
          <cell r="U22">
            <v>596.83000000000004</v>
          </cell>
          <cell r="V22">
            <v>1817.33</v>
          </cell>
          <cell r="W22">
            <v>596.83000000000004</v>
          </cell>
          <cell r="X22">
            <v>1817.33</v>
          </cell>
          <cell r="Y22">
            <v>596.83000000000004</v>
          </cell>
          <cell r="Z22">
            <v>1817.33</v>
          </cell>
          <cell r="AA22">
            <v>596.83000000000004</v>
          </cell>
        </row>
        <row r="23">
          <cell r="A23" t="str">
            <v>0003301</v>
          </cell>
          <cell r="B23" t="str">
            <v>00033</v>
          </cell>
          <cell r="C23" t="str">
            <v>七十七日生盛岡</v>
          </cell>
          <cell r="D23">
            <v>7397.06</v>
          </cell>
          <cell r="E23">
            <v>1048.5</v>
          </cell>
          <cell r="F23">
            <v>7631.92</v>
          </cell>
          <cell r="G23">
            <v>1283.3599999999999</v>
          </cell>
          <cell r="H23">
            <v>7631.92</v>
          </cell>
          <cell r="I23">
            <v>1237.3399999999999</v>
          </cell>
          <cell r="J23">
            <v>7631.92</v>
          </cell>
          <cell r="K23">
            <v>1234.77</v>
          </cell>
          <cell r="L23">
            <v>7631.92</v>
          </cell>
          <cell r="M23">
            <v>1234.77</v>
          </cell>
          <cell r="N23">
            <v>7391.54</v>
          </cell>
          <cell r="O23">
            <v>833.42</v>
          </cell>
          <cell r="P23">
            <v>7391.54</v>
          </cell>
          <cell r="Q23">
            <v>1065.17</v>
          </cell>
          <cell r="R23">
            <v>7391.54</v>
          </cell>
          <cell r="S23">
            <v>1065.17</v>
          </cell>
          <cell r="T23">
            <v>7391.54</v>
          </cell>
          <cell r="U23">
            <v>866.7</v>
          </cell>
          <cell r="V23">
            <v>7391.54</v>
          </cell>
          <cell r="W23">
            <v>784.15</v>
          </cell>
          <cell r="X23">
            <v>7391.54</v>
          </cell>
          <cell r="Y23">
            <v>784.15</v>
          </cell>
          <cell r="Z23">
            <v>7391.54</v>
          </cell>
          <cell r="AA23">
            <v>784.15</v>
          </cell>
        </row>
        <row r="24">
          <cell r="A24" t="str">
            <v>0003401</v>
          </cell>
          <cell r="B24" t="str">
            <v>00034</v>
          </cell>
          <cell r="C24" t="str">
            <v>一関</v>
          </cell>
          <cell r="D24">
            <v>328.01</v>
          </cell>
          <cell r="E24">
            <v>0</v>
          </cell>
          <cell r="F24">
            <v>328.01</v>
          </cell>
          <cell r="G24">
            <v>0</v>
          </cell>
          <cell r="H24">
            <v>328.01</v>
          </cell>
          <cell r="I24">
            <v>0</v>
          </cell>
          <cell r="J24">
            <v>328.01</v>
          </cell>
          <cell r="K24">
            <v>0</v>
          </cell>
          <cell r="L24">
            <v>328.01</v>
          </cell>
          <cell r="M24">
            <v>0</v>
          </cell>
          <cell r="N24">
            <v>328.01</v>
          </cell>
          <cell r="O24">
            <v>0</v>
          </cell>
          <cell r="P24">
            <v>328.01</v>
          </cell>
          <cell r="Q24">
            <v>0</v>
          </cell>
          <cell r="R24">
            <v>328.01</v>
          </cell>
          <cell r="S24">
            <v>0</v>
          </cell>
          <cell r="T24">
            <v>328.01</v>
          </cell>
          <cell r="U24">
            <v>0</v>
          </cell>
          <cell r="V24">
            <v>328.01</v>
          </cell>
          <cell r="W24">
            <v>0</v>
          </cell>
          <cell r="X24">
            <v>328.01</v>
          </cell>
          <cell r="Y24">
            <v>0</v>
          </cell>
          <cell r="Z24">
            <v>328.01</v>
          </cell>
          <cell r="AA24">
            <v>0</v>
          </cell>
        </row>
        <row r="25">
          <cell r="A25" t="str">
            <v>0003501</v>
          </cell>
          <cell r="B25" t="str">
            <v>00035</v>
          </cell>
          <cell r="C25" t="str">
            <v>仙台</v>
          </cell>
          <cell r="D25">
            <v>10277.99</v>
          </cell>
          <cell r="E25">
            <v>3078.98</v>
          </cell>
          <cell r="F25">
            <v>10240.81</v>
          </cell>
          <cell r="G25">
            <v>3041.8</v>
          </cell>
          <cell r="H25">
            <v>10240.81</v>
          </cell>
          <cell r="I25">
            <v>1893.58</v>
          </cell>
          <cell r="J25">
            <v>10240.81</v>
          </cell>
          <cell r="K25">
            <v>1993.9</v>
          </cell>
          <cell r="L25">
            <v>10240.81</v>
          </cell>
          <cell r="M25">
            <v>1993.9</v>
          </cell>
          <cell r="N25">
            <v>10201.66</v>
          </cell>
          <cell r="O25">
            <v>2011.31</v>
          </cell>
          <cell r="P25">
            <v>10201.66</v>
          </cell>
          <cell r="Q25">
            <v>2011.31</v>
          </cell>
          <cell r="R25">
            <v>10201.66</v>
          </cell>
          <cell r="S25">
            <v>2011.31</v>
          </cell>
          <cell r="T25">
            <v>10201.66</v>
          </cell>
          <cell r="U25">
            <v>1298.55</v>
          </cell>
          <cell r="V25">
            <v>10201.66</v>
          </cell>
          <cell r="W25">
            <v>1298.55</v>
          </cell>
          <cell r="X25">
            <v>10201.66</v>
          </cell>
          <cell r="Y25">
            <v>1298.55</v>
          </cell>
          <cell r="Z25">
            <v>10201.66</v>
          </cell>
          <cell r="AA25">
            <v>1298.55</v>
          </cell>
        </row>
        <row r="26">
          <cell r="A26" t="str">
            <v>0003601</v>
          </cell>
          <cell r="B26" t="str">
            <v>00036</v>
          </cell>
          <cell r="C26" t="str">
            <v>仙台勾当台</v>
          </cell>
          <cell r="D26">
            <v>3132.67</v>
          </cell>
          <cell r="E26">
            <v>185.03</v>
          </cell>
          <cell r="F26">
            <v>3132.67</v>
          </cell>
          <cell r="G26">
            <v>185.03</v>
          </cell>
          <cell r="H26">
            <v>3132.67</v>
          </cell>
          <cell r="I26">
            <v>185.03</v>
          </cell>
          <cell r="J26">
            <v>3132.67</v>
          </cell>
          <cell r="K26">
            <v>185.03</v>
          </cell>
          <cell r="L26">
            <v>3132.67</v>
          </cell>
          <cell r="M26">
            <v>185.03</v>
          </cell>
          <cell r="N26">
            <v>3119.26</v>
          </cell>
          <cell r="O26">
            <v>171.62</v>
          </cell>
          <cell r="P26">
            <v>3119.26</v>
          </cell>
          <cell r="Q26">
            <v>171.62</v>
          </cell>
          <cell r="R26">
            <v>3119.26</v>
          </cell>
          <cell r="S26">
            <v>171.62</v>
          </cell>
          <cell r="T26">
            <v>3119.26</v>
          </cell>
          <cell r="U26">
            <v>171.62</v>
          </cell>
          <cell r="V26">
            <v>3119.26</v>
          </cell>
          <cell r="W26">
            <v>171.62</v>
          </cell>
          <cell r="X26">
            <v>3119.26</v>
          </cell>
          <cell r="Y26">
            <v>3.0999999999999943</v>
          </cell>
          <cell r="Z26">
            <v>3119.26</v>
          </cell>
          <cell r="AA26">
            <v>3.0999999999999943</v>
          </cell>
        </row>
        <row r="27">
          <cell r="A27" t="str">
            <v>0003701</v>
          </cell>
          <cell r="B27" t="str">
            <v>00037</v>
          </cell>
          <cell r="C27" t="str">
            <v>仙台高裁前</v>
          </cell>
          <cell r="D27">
            <v>2470.06</v>
          </cell>
          <cell r="E27">
            <v>1589.86</v>
          </cell>
          <cell r="F27">
            <v>2470.06</v>
          </cell>
          <cell r="G27">
            <v>1550.09</v>
          </cell>
          <cell r="H27">
            <v>2470.06</v>
          </cell>
          <cell r="I27">
            <v>1527.53</v>
          </cell>
          <cell r="J27">
            <v>2470.06</v>
          </cell>
          <cell r="K27">
            <v>1527.53</v>
          </cell>
          <cell r="L27">
            <v>2470.06</v>
          </cell>
          <cell r="M27">
            <v>1527.53</v>
          </cell>
          <cell r="N27">
            <v>2063.63</v>
          </cell>
          <cell r="O27">
            <v>1154.5999999999999</v>
          </cell>
          <cell r="P27">
            <v>2063.63</v>
          </cell>
          <cell r="Q27">
            <v>1154.5999999999999</v>
          </cell>
          <cell r="R27">
            <v>2063.63</v>
          </cell>
          <cell r="S27">
            <v>1121.0999999999999</v>
          </cell>
          <cell r="T27">
            <v>2063.63</v>
          </cell>
          <cell r="U27">
            <v>1121.0999999999999</v>
          </cell>
          <cell r="V27">
            <v>2063.63</v>
          </cell>
          <cell r="W27">
            <v>1121.0999999999999</v>
          </cell>
          <cell r="X27">
            <v>2063.63</v>
          </cell>
          <cell r="Y27">
            <v>928.07</v>
          </cell>
          <cell r="Z27">
            <v>2063.63</v>
          </cell>
          <cell r="AA27">
            <v>894.57</v>
          </cell>
        </row>
        <row r="28">
          <cell r="A28" t="str">
            <v>0003801</v>
          </cell>
          <cell r="B28" t="str">
            <v>00038</v>
          </cell>
          <cell r="C28" t="str">
            <v>仙台東急ホテル</v>
          </cell>
          <cell r="D28">
            <v>23602.799999999999</v>
          </cell>
          <cell r="E28">
            <v>0</v>
          </cell>
          <cell r="F28">
            <v>23602.799999999999</v>
          </cell>
          <cell r="G28">
            <v>0</v>
          </cell>
          <cell r="H28">
            <v>23602.799999999999</v>
          </cell>
          <cell r="I28">
            <v>0</v>
          </cell>
          <cell r="J28">
            <v>23602.799999999999</v>
          </cell>
          <cell r="K28">
            <v>0</v>
          </cell>
          <cell r="L28">
            <v>23602.799999999999</v>
          </cell>
          <cell r="M28">
            <v>0</v>
          </cell>
          <cell r="N28">
            <v>23602.799999999999</v>
          </cell>
          <cell r="O28">
            <v>0</v>
          </cell>
          <cell r="P28">
            <v>23602.799999999999</v>
          </cell>
          <cell r="Q28">
            <v>0</v>
          </cell>
          <cell r="R28">
            <v>23602.799999999999</v>
          </cell>
          <cell r="S28">
            <v>0</v>
          </cell>
          <cell r="T28">
            <v>23602.799999999999</v>
          </cell>
          <cell r="U28">
            <v>0</v>
          </cell>
          <cell r="V28">
            <v>23602.799999999999</v>
          </cell>
          <cell r="W28">
            <v>0</v>
          </cell>
          <cell r="X28">
            <v>23602.799999999999</v>
          </cell>
          <cell r="Y28">
            <v>0</v>
          </cell>
          <cell r="Z28">
            <v>23602.799999999999</v>
          </cell>
          <cell r="AA28">
            <v>0</v>
          </cell>
        </row>
        <row r="29">
          <cell r="A29" t="str">
            <v>0003901</v>
          </cell>
          <cell r="B29" t="str">
            <v>00039</v>
          </cell>
          <cell r="C29" t="str">
            <v>仙台ＮＳ</v>
          </cell>
          <cell r="D29">
            <v>7288.15</v>
          </cell>
          <cell r="E29">
            <v>3.6380620738185598E-14</v>
          </cell>
          <cell r="F29">
            <v>7288.15</v>
          </cell>
          <cell r="G29">
            <v>3.6380620738185598E-14</v>
          </cell>
          <cell r="H29">
            <v>7288.15</v>
          </cell>
          <cell r="I29">
            <v>3.6380620738185598E-14</v>
          </cell>
          <cell r="J29">
            <v>7288.15</v>
          </cell>
          <cell r="K29">
            <v>3.6380620738185598E-14</v>
          </cell>
          <cell r="L29">
            <v>7288.15</v>
          </cell>
          <cell r="M29">
            <v>3.6380620738185598E-14</v>
          </cell>
          <cell r="N29">
            <v>7204.58</v>
          </cell>
          <cell r="O29">
            <v>89.25</v>
          </cell>
          <cell r="P29">
            <v>7204.58</v>
          </cell>
          <cell r="Q29">
            <v>89.25</v>
          </cell>
          <cell r="R29">
            <v>7204.58</v>
          </cell>
          <cell r="S29">
            <v>89.25</v>
          </cell>
          <cell r="T29">
            <v>7204.58</v>
          </cell>
          <cell r="U29">
            <v>89.25</v>
          </cell>
          <cell r="V29">
            <v>7204.58</v>
          </cell>
          <cell r="W29">
            <v>89.25</v>
          </cell>
          <cell r="X29">
            <v>7204.58</v>
          </cell>
          <cell r="Y29">
            <v>179.57</v>
          </cell>
          <cell r="Z29">
            <v>7204.58</v>
          </cell>
          <cell r="AA29">
            <v>179.57</v>
          </cell>
        </row>
        <row r="30">
          <cell r="A30" t="str">
            <v>0004001</v>
          </cell>
          <cell r="B30" t="str">
            <v>00040</v>
          </cell>
          <cell r="C30" t="str">
            <v>秋田</v>
          </cell>
          <cell r="D30">
            <v>1283.29</v>
          </cell>
          <cell r="E30">
            <v>0</v>
          </cell>
          <cell r="F30">
            <v>1229.46</v>
          </cell>
          <cell r="G30">
            <v>-5.6843418860808015E-14</v>
          </cell>
          <cell r="H30">
            <v>1229.46</v>
          </cell>
          <cell r="I30">
            <v>-5.6843418860808015E-14</v>
          </cell>
          <cell r="J30">
            <v>1229.46</v>
          </cell>
          <cell r="K30">
            <v>-5.6843418860808015E-14</v>
          </cell>
          <cell r="L30">
            <v>1124.73</v>
          </cell>
          <cell r="M30">
            <v>-5.6843418860808015E-14</v>
          </cell>
          <cell r="N30">
            <v>1124.73</v>
          </cell>
          <cell r="O30">
            <v>-5.6843418860808015E-14</v>
          </cell>
          <cell r="P30">
            <v>1124.73</v>
          </cell>
          <cell r="Q30">
            <v>-5.6843418860808015E-14</v>
          </cell>
          <cell r="R30">
            <v>1124.73</v>
          </cell>
          <cell r="S30">
            <v>-5.6843418860808015E-14</v>
          </cell>
          <cell r="T30">
            <v>1124.73</v>
          </cell>
          <cell r="U30">
            <v>-5.6843418860808015E-14</v>
          </cell>
          <cell r="V30">
            <v>1124.73</v>
          </cell>
          <cell r="W30">
            <v>-5.6843418860808015E-14</v>
          </cell>
          <cell r="X30">
            <v>1124.73</v>
          </cell>
          <cell r="Y30">
            <v>-5.6843418860808015E-14</v>
          </cell>
          <cell r="Z30">
            <v>1124.73</v>
          </cell>
          <cell r="AA30">
            <v>-5.6843418860808015E-14</v>
          </cell>
        </row>
        <row r="31">
          <cell r="A31" t="str">
            <v>0004101</v>
          </cell>
          <cell r="B31" t="str">
            <v>00041</v>
          </cell>
          <cell r="C31" t="str">
            <v>秋田中央通</v>
          </cell>
          <cell r="D31">
            <v>3214.83</v>
          </cell>
          <cell r="E31">
            <v>352.53</v>
          </cell>
          <cell r="F31">
            <v>3214.83</v>
          </cell>
          <cell r="G31">
            <v>352.53</v>
          </cell>
          <cell r="H31">
            <v>3214.83</v>
          </cell>
          <cell r="I31">
            <v>352.53</v>
          </cell>
          <cell r="J31">
            <v>3214.83</v>
          </cell>
          <cell r="K31">
            <v>525.79</v>
          </cell>
          <cell r="L31">
            <v>3214.83</v>
          </cell>
          <cell r="M31">
            <v>492.67</v>
          </cell>
          <cell r="N31">
            <v>3215.72</v>
          </cell>
          <cell r="O31">
            <v>493.56</v>
          </cell>
          <cell r="P31">
            <v>3215.72</v>
          </cell>
          <cell r="Q31">
            <v>493.56</v>
          </cell>
          <cell r="R31">
            <v>3215.72</v>
          </cell>
          <cell r="S31">
            <v>493.56</v>
          </cell>
          <cell r="T31">
            <v>3215.72</v>
          </cell>
          <cell r="U31">
            <v>493.56</v>
          </cell>
          <cell r="V31">
            <v>3215.72</v>
          </cell>
          <cell r="W31">
            <v>493.56</v>
          </cell>
          <cell r="X31">
            <v>3215.72</v>
          </cell>
          <cell r="Y31">
            <v>493.56</v>
          </cell>
          <cell r="Z31">
            <v>3215.72</v>
          </cell>
          <cell r="AA31">
            <v>493.56</v>
          </cell>
        </row>
        <row r="32">
          <cell r="A32" t="str">
            <v>0004201</v>
          </cell>
          <cell r="B32" t="str">
            <v>00042</v>
          </cell>
          <cell r="C32" t="str">
            <v>山形</v>
          </cell>
          <cell r="D32">
            <v>829.28</v>
          </cell>
          <cell r="E32">
            <v>430.84</v>
          </cell>
          <cell r="F32">
            <v>768.21</v>
          </cell>
          <cell r="G32">
            <v>369.77</v>
          </cell>
          <cell r="H32">
            <v>768.21</v>
          </cell>
          <cell r="I32">
            <v>369.77</v>
          </cell>
          <cell r="J32">
            <v>768.21</v>
          </cell>
          <cell r="K32">
            <v>369.77</v>
          </cell>
          <cell r="L32">
            <v>768.21</v>
          </cell>
          <cell r="M32">
            <v>369.77</v>
          </cell>
          <cell r="N32">
            <v>954.4</v>
          </cell>
          <cell r="O32">
            <v>555.96</v>
          </cell>
          <cell r="P32">
            <v>954.4</v>
          </cell>
          <cell r="Q32">
            <v>555.96</v>
          </cell>
          <cell r="R32">
            <v>954.4</v>
          </cell>
          <cell r="S32">
            <v>232.85</v>
          </cell>
          <cell r="T32">
            <v>954.4</v>
          </cell>
          <cell r="U32">
            <v>232.85</v>
          </cell>
          <cell r="V32">
            <v>954.4</v>
          </cell>
          <cell r="W32">
            <v>232.85</v>
          </cell>
          <cell r="X32">
            <v>954.4</v>
          </cell>
          <cell r="Y32">
            <v>232.85</v>
          </cell>
          <cell r="Z32">
            <v>954.4</v>
          </cell>
          <cell r="AA32">
            <v>232.85</v>
          </cell>
        </row>
        <row r="33">
          <cell r="A33" t="str">
            <v>0004301</v>
          </cell>
          <cell r="B33" t="str">
            <v>00043</v>
          </cell>
          <cell r="C33" t="str">
            <v>山形殖銀日生</v>
          </cell>
          <cell r="D33">
            <v>2787.53</v>
          </cell>
          <cell r="E33">
            <v>569.58000000000004</v>
          </cell>
          <cell r="F33">
            <v>2787.53</v>
          </cell>
          <cell r="G33">
            <v>569.58000000000004</v>
          </cell>
          <cell r="H33">
            <v>2787.53</v>
          </cell>
          <cell r="I33">
            <v>569.58000000000004</v>
          </cell>
          <cell r="J33">
            <v>2787.53</v>
          </cell>
          <cell r="K33">
            <v>569.58000000000004</v>
          </cell>
          <cell r="L33">
            <v>2787.53</v>
          </cell>
          <cell r="M33">
            <v>569.58000000000004</v>
          </cell>
          <cell r="N33">
            <v>2787.53</v>
          </cell>
          <cell r="O33">
            <v>569.58000000000004</v>
          </cell>
          <cell r="P33">
            <v>2787.53</v>
          </cell>
          <cell r="Q33">
            <v>569.58000000000004</v>
          </cell>
          <cell r="R33">
            <v>2787.53</v>
          </cell>
          <cell r="S33">
            <v>569.58000000000004</v>
          </cell>
          <cell r="T33">
            <v>2787.53</v>
          </cell>
          <cell r="U33">
            <v>569.58000000000004</v>
          </cell>
          <cell r="V33">
            <v>2787.53</v>
          </cell>
          <cell r="W33">
            <v>569.58000000000004</v>
          </cell>
          <cell r="X33">
            <v>2787.53</v>
          </cell>
          <cell r="Y33">
            <v>449.42</v>
          </cell>
          <cell r="Z33">
            <v>2787.53</v>
          </cell>
          <cell r="AA33">
            <v>449.42</v>
          </cell>
        </row>
        <row r="34">
          <cell r="A34" t="str">
            <v>0004302</v>
          </cell>
          <cell r="B34" t="str">
            <v>00043</v>
          </cell>
          <cell r="C34" t="str">
            <v>山形殖銀日生ビル駐車場　</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row>
        <row r="35">
          <cell r="A35" t="str">
            <v>0004401</v>
          </cell>
          <cell r="B35" t="str">
            <v>00044</v>
          </cell>
          <cell r="C35" t="str">
            <v>福島</v>
          </cell>
          <cell r="D35">
            <v>1688.26</v>
          </cell>
          <cell r="E35">
            <v>117.52</v>
          </cell>
          <cell r="F35">
            <v>1868.77</v>
          </cell>
          <cell r="G35">
            <v>298.02999999999997</v>
          </cell>
          <cell r="H35">
            <v>1868.77</v>
          </cell>
          <cell r="I35">
            <v>298.02999999999997</v>
          </cell>
          <cell r="J35">
            <v>1868.77</v>
          </cell>
          <cell r="K35">
            <v>298.02999999999997</v>
          </cell>
          <cell r="L35">
            <v>1868.77</v>
          </cell>
          <cell r="M35">
            <v>298.02999999999997</v>
          </cell>
          <cell r="N35">
            <v>1868.77</v>
          </cell>
          <cell r="O35">
            <v>298.02999999999997</v>
          </cell>
          <cell r="P35">
            <v>1868.77</v>
          </cell>
          <cell r="Q35">
            <v>298.02999999999997</v>
          </cell>
          <cell r="R35">
            <v>1868.77</v>
          </cell>
          <cell r="S35">
            <v>298.02999999999997</v>
          </cell>
          <cell r="T35">
            <v>1868.77</v>
          </cell>
          <cell r="U35">
            <v>298.02999999999997</v>
          </cell>
          <cell r="V35">
            <v>1868.77</v>
          </cell>
          <cell r="W35">
            <v>298.02999999999997</v>
          </cell>
          <cell r="X35">
            <v>1868.77</v>
          </cell>
          <cell r="Y35">
            <v>298.02999999999997</v>
          </cell>
          <cell r="Z35">
            <v>1868.77</v>
          </cell>
          <cell r="AA35">
            <v>298.02999999999997</v>
          </cell>
        </row>
        <row r="36">
          <cell r="A36" t="str">
            <v>0004501</v>
          </cell>
          <cell r="B36" t="str">
            <v>00045</v>
          </cell>
          <cell r="C36" t="str">
            <v>郡山駅前</v>
          </cell>
          <cell r="D36">
            <v>1771.58</v>
          </cell>
          <cell r="E36">
            <v>50.66</v>
          </cell>
          <cell r="F36">
            <v>1771.58</v>
          </cell>
          <cell r="G36">
            <v>429.08</v>
          </cell>
          <cell r="H36">
            <v>1771.58</v>
          </cell>
          <cell r="I36">
            <v>429.08</v>
          </cell>
          <cell r="J36">
            <v>1771.58</v>
          </cell>
          <cell r="K36">
            <v>429.08</v>
          </cell>
          <cell r="L36">
            <v>1771.58</v>
          </cell>
          <cell r="M36">
            <v>524.51</v>
          </cell>
          <cell r="N36">
            <v>1771.58</v>
          </cell>
          <cell r="O36">
            <v>524.51</v>
          </cell>
          <cell r="P36">
            <v>1771.58</v>
          </cell>
          <cell r="Q36">
            <v>524.51</v>
          </cell>
          <cell r="R36">
            <v>1771.58</v>
          </cell>
          <cell r="S36">
            <v>524.51</v>
          </cell>
          <cell r="T36">
            <v>1771.58</v>
          </cell>
          <cell r="U36">
            <v>524.51</v>
          </cell>
          <cell r="V36">
            <v>1771.58</v>
          </cell>
          <cell r="W36">
            <v>524.51</v>
          </cell>
          <cell r="X36">
            <v>1771.58</v>
          </cell>
          <cell r="Y36">
            <v>524.51</v>
          </cell>
          <cell r="Z36">
            <v>1771.58</v>
          </cell>
          <cell r="AA36">
            <v>524.51</v>
          </cell>
        </row>
        <row r="37">
          <cell r="A37" t="str">
            <v>0004601</v>
          </cell>
          <cell r="B37" t="str">
            <v>00046</v>
          </cell>
          <cell r="C37" t="str">
            <v>郡山中町</v>
          </cell>
          <cell r="D37">
            <v>1379.28</v>
          </cell>
          <cell r="E37">
            <v>199.95</v>
          </cell>
          <cell r="F37">
            <v>1522.28</v>
          </cell>
          <cell r="G37">
            <v>342.95</v>
          </cell>
          <cell r="H37">
            <v>1522.28</v>
          </cell>
          <cell r="I37">
            <v>342.95</v>
          </cell>
          <cell r="J37">
            <v>1522.28</v>
          </cell>
          <cell r="K37">
            <v>342.95</v>
          </cell>
          <cell r="L37">
            <v>1522.28</v>
          </cell>
          <cell r="M37">
            <v>422.4</v>
          </cell>
          <cell r="N37">
            <v>1522.28</v>
          </cell>
          <cell r="O37">
            <v>422.4</v>
          </cell>
          <cell r="P37">
            <v>1522.28</v>
          </cell>
          <cell r="Q37">
            <v>422.4</v>
          </cell>
          <cell r="R37">
            <v>1522.28</v>
          </cell>
          <cell r="S37">
            <v>289.27</v>
          </cell>
          <cell r="T37">
            <v>1522.28</v>
          </cell>
          <cell r="U37">
            <v>289.27</v>
          </cell>
          <cell r="V37">
            <v>1522.28</v>
          </cell>
          <cell r="W37">
            <v>289.27</v>
          </cell>
          <cell r="X37">
            <v>1522.28</v>
          </cell>
          <cell r="Y37">
            <v>289.27</v>
          </cell>
          <cell r="Z37">
            <v>1522.28</v>
          </cell>
          <cell r="AA37">
            <v>289.27</v>
          </cell>
        </row>
        <row r="38">
          <cell r="A38" t="str">
            <v>0004701</v>
          </cell>
          <cell r="B38" t="str">
            <v>00047</v>
          </cell>
          <cell r="C38" t="str">
            <v>仙台勾当台南</v>
          </cell>
          <cell r="D38">
            <v>6907.94</v>
          </cell>
          <cell r="E38">
            <v>2248.5300000000002</v>
          </cell>
          <cell r="F38">
            <v>6907.94</v>
          </cell>
          <cell r="G38">
            <v>2248.5300000000002</v>
          </cell>
          <cell r="H38">
            <v>6907.94</v>
          </cell>
          <cell r="I38">
            <v>2248.5300000000002</v>
          </cell>
          <cell r="J38">
            <v>6907.94</v>
          </cell>
          <cell r="K38">
            <v>2248.5300000000002</v>
          </cell>
          <cell r="L38">
            <v>6907.94</v>
          </cell>
          <cell r="M38">
            <v>1924.14</v>
          </cell>
          <cell r="N38">
            <v>6884.75</v>
          </cell>
          <cell r="O38">
            <v>2144.67</v>
          </cell>
          <cell r="P38">
            <v>6884.75</v>
          </cell>
          <cell r="Q38">
            <v>2144.67</v>
          </cell>
          <cell r="R38">
            <v>6884.75</v>
          </cell>
          <cell r="S38">
            <v>2144.67</v>
          </cell>
          <cell r="T38">
            <v>6884.75</v>
          </cell>
          <cell r="U38">
            <v>2144.67</v>
          </cell>
          <cell r="V38">
            <v>6884.75</v>
          </cell>
          <cell r="W38">
            <v>2144.67</v>
          </cell>
          <cell r="X38">
            <v>6884.75</v>
          </cell>
          <cell r="Y38">
            <v>2144.67</v>
          </cell>
          <cell r="Z38">
            <v>6884.75</v>
          </cell>
          <cell r="AA38">
            <v>1988.01</v>
          </cell>
        </row>
        <row r="39">
          <cell r="A39" t="str">
            <v>0004801</v>
          </cell>
          <cell r="B39" t="str">
            <v>00048</v>
          </cell>
          <cell r="C39" t="str">
            <v>仙台勾当台西</v>
          </cell>
          <cell r="D39">
            <v>4470.12</v>
          </cell>
          <cell r="E39">
            <v>441.13</v>
          </cell>
          <cell r="F39">
            <v>4470.12</v>
          </cell>
          <cell r="G39">
            <v>441.13</v>
          </cell>
          <cell r="H39">
            <v>4470.12</v>
          </cell>
          <cell r="I39">
            <v>441.13</v>
          </cell>
          <cell r="J39">
            <v>4470.12</v>
          </cell>
          <cell r="K39">
            <v>441.13</v>
          </cell>
          <cell r="L39">
            <v>4470.12</v>
          </cell>
          <cell r="M39">
            <v>441.13</v>
          </cell>
          <cell r="N39">
            <v>4473.17</v>
          </cell>
          <cell r="O39">
            <v>444.18</v>
          </cell>
          <cell r="P39">
            <v>4473.17</v>
          </cell>
          <cell r="Q39">
            <v>375.67</v>
          </cell>
          <cell r="R39">
            <v>4473.17</v>
          </cell>
          <cell r="S39">
            <v>375.67</v>
          </cell>
          <cell r="T39">
            <v>4473.17</v>
          </cell>
          <cell r="U39">
            <v>375.67</v>
          </cell>
          <cell r="V39">
            <v>4473.17</v>
          </cell>
          <cell r="W39">
            <v>375.67</v>
          </cell>
          <cell r="X39">
            <v>4473.17</v>
          </cell>
          <cell r="Y39">
            <v>670.95</v>
          </cell>
          <cell r="Z39">
            <v>4473.17</v>
          </cell>
          <cell r="AA39">
            <v>1036.78</v>
          </cell>
        </row>
        <row r="40">
          <cell r="A40" t="str">
            <v>0004901</v>
          </cell>
          <cell r="B40" t="str">
            <v>00049</v>
          </cell>
          <cell r="C40" t="str">
            <v>秋田大町ニューシテー</v>
          </cell>
          <cell r="D40">
            <v>37544.400000000001</v>
          </cell>
          <cell r="E40">
            <v>0</v>
          </cell>
          <cell r="F40">
            <v>37544.400000000001</v>
          </cell>
          <cell r="G40">
            <v>0</v>
          </cell>
          <cell r="H40">
            <v>37544.400000000001</v>
          </cell>
          <cell r="I40">
            <v>0</v>
          </cell>
          <cell r="J40">
            <v>37544.400000000001</v>
          </cell>
          <cell r="K40">
            <v>0</v>
          </cell>
          <cell r="L40">
            <v>37544.400000000001</v>
          </cell>
          <cell r="M40">
            <v>0</v>
          </cell>
          <cell r="N40">
            <v>37544.400000000001</v>
          </cell>
          <cell r="O40">
            <v>0</v>
          </cell>
          <cell r="P40">
            <v>37544.400000000001</v>
          </cell>
          <cell r="Q40">
            <v>0</v>
          </cell>
          <cell r="R40">
            <v>37544.400000000001</v>
          </cell>
          <cell r="S40">
            <v>0</v>
          </cell>
          <cell r="T40">
            <v>37544.400000000001</v>
          </cell>
          <cell r="U40">
            <v>219.99</v>
          </cell>
          <cell r="V40">
            <v>37544.400000000001</v>
          </cell>
          <cell r="W40">
            <v>0</v>
          </cell>
          <cell r="X40">
            <v>37544.400000000001</v>
          </cell>
          <cell r="Y40">
            <v>0</v>
          </cell>
          <cell r="Z40">
            <v>37544.400000000001</v>
          </cell>
          <cell r="AA40">
            <v>0</v>
          </cell>
        </row>
        <row r="41">
          <cell r="A41" t="str">
            <v>0004902</v>
          </cell>
          <cell r="B41" t="str">
            <v>00049</v>
          </cell>
          <cell r="C41" t="str">
            <v>秋田大町ニューシテー駐車</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row>
        <row r="42">
          <cell r="A42" t="str">
            <v>0004903</v>
          </cell>
          <cell r="B42" t="str">
            <v>00049</v>
          </cell>
          <cell r="C42" t="str">
            <v>秋田大町ニューシテー（ミ</v>
          </cell>
          <cell r="D42">
            <v>77.86</v>
          </cell>
          <cell r="E42">
            <v>0</v>
          </cell>
          <cell r="F42">
            <v>77.86</v>
          </cell>
          <cell r="G42">
            <v>0</v>
          </cell>
          <cell r="H42">
            <v>77.86</v>
          </cell>
          <cell r="I42">
            <v>0</v>
          </cell>
          <cell r="J42">
            <v>77.86</v>
          </cell>
          <cell r="K42">
            <v>0</v>
          </cell>
          <cell r="L42">
            <v>77.86</v>
          </cell>
          <cell r="M42">
            <v>0</v>
          </cell>
          <cell r="N42">
            <v>77.86</v>
          </cell>
          <cell r="O42">
            <v>0</v>
          </cell>
          <cell r="P42">
            <v>77.86</v>
          </cell>
          <cell r="Q42">
            <v>0</v>
          </cell>
          <cell r="R42">
            <v>77.86</v>
          </cell>
          <cell r="S42">
            <v>0</v>
          </cell>
          <cell r="T42">
            <v>77.86</v>
          </cell>
          <cell r="U42">
            <v>0</v>
          </cell>
          <cell r="V42">
            <v>77.86</v>
          </cell>
          <cell r="W42">
            <v>0</v>
          </cell>
          <cell r="X42">
            <v>77.86</v>
          </cell>
          <cell r="Y42">
            <v>0</v>
          </cell>
          <cell r="Z42">
            <v>77.86</v>
          </cell>
          <cell r="AA42">
            <v>0</v>
          </cell>
        </row>
        <row r="43">
          <cell r="A43" t="str">
            <v>0005001</v>
          </cell>
          <cell r="B43" t="str">
            <v>00050</v>
          </cell>
          <cell r="C43" t="str">
            <v>秋田アトリオン</v>
          </cell>
          <cell r="D43">
            <v>6417.81</v>
          </cell>
          <cell r="E43">
            <v>167.32000000000056</v>
          </cell>
          <cell r="F43">
            <v>6417.81</v>
          </cell>
          <cell r="G43">
            <v>245.62000000000057</v>
          </cell>
          <cell r="H43">
            <v>6417.81</v>
          </cell>
          <cell r="I43">
            <v>245.62000000000057</v>
          </cell>
          <cell r="J43">
            <v>6417.81</v>
          </cell>
          <cell r="K43">
            <v>245.62000000000057</v>
          </cell>
          <cell r="L43">
            <v>6417.81</v>
          </cell>
          <cell r="M43">
            <v>245.62000000000057</v>
          </cell>
          <cell r="N43">
            <v>6723.26</v>
          </cell>
          <cell r="O43">
            <v>325.39000000000055</v>
          </cell>
          <cell r="P43">
            <v>6723.26</v>
          </cell>
          <cell r="Q43">
            <v>284.51000000000056</v>
          </cell>
          <cell r="R43">
            <v>6723.26</v>
          </cell>
          <cell r="S43">
            <v>394.19000000000057</v>
          </cell>
          <cell r="T43">
            <v>6723.26</v>
          </cell>
          <cell r="U43">
            <v>394.19000000000057</v>
          </cell>
          <cell r="V43">
            <v>6723.26</v>
          </cell>
          <cell r="W43">
            <v>487.54000000000053</v>
          </cell>
          <cell r="X43">
            <v>6723.26</v>
          </cell>
          <cell r="Y43">
            <v>408.19000000000051</v>
          </cell>
          <cell r="Z43">
            <v>6723.26</v>
          </cell>
          <cell r="AA43">
            <v>408.19000000000051</v>
          </cell>
        </row>
        <row r="44">
          <cell r="A44" t="str">
            <v>0007001</v>
          </cell>
          <cell r="B44" t="str">
            <v>00070</v>
          </cell>
          <cell r="C44" t="str">
            <v>新潟</v>
          </cell>
          <cell r="D44">
            <v>6450.7599932861331</v>
          </cell>
          <cell r="E44">
            <v>935.49999328613285</v>
          </cell>
          <cell r="F44">
            <v>6450.7599932861331</v>
          </cell>
          <cell r="G44">
            <v>1033.3499932861328</v>
          </cell>
          <cell r="H44">
            <v>6450.7599932861331</v>
          </cell>
          <cell r="I44">
            <v>1033.3499932861328</v>
          </cell>
          <cell r="J44">
            <v>6450.7599932861331</v>
          </cell>
          <cell r="K44">
            <v>1033.3499932861328</v>
          </cell>
          <cell r="L44">
            <v>6450.7599932861331</v>
          </cell>
          <cell r="M44">
            <v>1033.3499932861328</v>
          </cell>
          <cell r="N44">
            <v>6450.7599932861331</v>
          </cell>
          <cell r="O44">
            <v>1033.3499932861328</v>
          </cell>
          <cell r="P44">
            <v>6450.7599932861331</v>
          </cell>
          <cell r="Q44">
            <v>1033.3499932861328</v>
          </cell>
          <cell r="R44">
            <v>6450.7599932861331</v>
          </cell>
          <cell r="S44">
            <v>1033.3499932861328</v>
          </cell>
          <cell r="T44">
            <v>6450.7599932861331</v>
          </cell>
          <cell r="U44">
            <v>1033.3499932861328</v>
          </cell>
          <cell r="V44">
            <v>6450.7599932861331</v>
          </cell>
          <cell r="W44">
            <v>1033.3499932861328</v>
          </cell>
          <cell r="X44">
            <v>6450.7599932861331</v>
          </cell>
          <cell r="Y44">
            <v>1033.3499932861328</v>
          </cell>
          <cell r="Z44">
            <v>6450.7599932861331</v>
          </cell>
          <cell r="AA44">
            <v>1033.3499932861328</v>
          </cell>
        </row>
        <row r="45">
          <cell r="A45" t="str">
            <v>0007101</v>
          </cell>
          <cell r="B45" t="str">
            <v>00071</v>
          </cell>
          <cell r="C45" t="str">
            <v>新潟東中通</v>
          </cell>
          <cell r="D45">
            <v>2037.33</v>
          </cell>
          <cell r="E45">
            <v>346.63</v>
          </cell>
          <cell r="F45">
            <v>2037.33</v>
          </cell>
          <cell r="G45">
            <v>346.63</v>
          </cell>
          <cell r="H45">
            <v>2037.33</v>
          </cell>
          <cell r="I45">
            <v>346.63</v>
          </cell>
          <cell r="J45">
            <v>2037.33</v>
          </cell>
          <cell r="K45">
            <v>346.63</v>
          </cell>
          <cell r="L45">
            <v>2037.33</v>
          </cell>
          <cell r="M45">
            <v>346.63</v>
          </cell>
          <cell r="N45">
            <v>2037.33</v>
          </cell>
          <cell r="O45">
            <v>346.63</v>
          </cell>
          <cell r="P45">
            <v>2037.33</v>
          </cell>
          <cell r="Q45">
            <v>346.63</v>
          </cell>
          <cell r="R45">
            <v>2037.33</v>
          </cell>
          <cell r="S45">
            <v>346.63</v>
          </cell>
          <cell r="T45">
            <v>2037.33</v>
          </cell>
          <cell r="U45">
            <v>500.29</v>
          </cell>
          <cell r="V45">
            <v>2037.33</v>
          </cell>
          <cell r="W45">
            <v>500.29</v>
          </cell>
          <cell r="X45">
            <v>2037.33</v>
          </cell>
          <cell r="Y45">
            <v>500.29</v>
          </cell>
          <cell r="Z45">
            <v>2037.33</v>
          </cell>
          <cell r="AA45">
            <v>500.29</v>
          </cell>
        </row>
        <row r="46">
          <cell r="A46" t="str">
            <v>0007201</v>
          </cell>
          <cell r="B46" t="str">
            <v>00072</v>
          </cell>
          <cell r="C46" t="str">
            <v>新潟柾谷小路</v>
          </cell>
          <cell r="D46">
            <v>3606.9300000476837</v>
          </cell>
          <cell r="E46">
            <v>673.79000004768363</v>
          </cell>
          <cell r="F46">
            <v>3606.9300000476837</v>
          </cell>
          <cell r="G46">
            <v>673.79000004768363</v>
          </cell>
          <cell r="H46">
            <v>3606.9300000476837</v>
          </cell>
          <cell r="I46">
            <v>673.79000004768363</v>
          </cell>
          <cell r="J46">
            <v>3606.9300000476837</v>
          </cell>
          <cell r="K46">
            <v>673.79000004768363</v>
          </cell>
          <cell r="L46">
            <v>3606.9300000476837</v>
          </cell>
          <cell r="M46">
            <v>673.79000004768363</v>
          </cell>
          <cell r="N46">
            <v>3606.9300000476837</v>
          </cell>
          <cell r="O46">
            <v>673.79000004768363</v>
          </cell>
          <cell r="P46">
            <v>3606.9300000476837</v>
          </cell>
          <cell r="Q46">
            <v>961.11000004768357</v>
          </cell>
          <cell r="R46">
            <v>3606.9300000476837</v>
          </cell>
          <cell r="S46">
            <v>961.11000004768357</v>
          </cell>
          <cell r="T46">
            <v>3606.9300000476837</v>
          </cell>
          <cell r="U46">
            <v>961.11000004768357</v>
          </cell>
          <cell r="V46">
            <v>3606.9300000476837</v>
          </cell>
          <cell r="W46">
            <v>961.11000004768357</v>
          </cell>
          <cell r="X46">
            <v>3606.9300000476837</v>
          </cell>
          <cell r="Y46">
            <v>961.11000004768357</v>
          </cell>
          <cell r="Z46">
            <v>3606.9300000476837</v>
          </cell>
          <cell r="AA46">
            <v>961.11000004768357</v>
          </cell>
        </row>
        <row r="47">
          <cell r="A47" t="str">
            <v>0007301</v>
          </cell>
          <cell r="B47" t="str">
            <v>00073</v>
          </cell>
          <cell r="C47" t="str">
            <v>長野</v>
          </cell>
          <cell r="D47">
            <v>5374.97</v>
          </cell>
          <cell r="E47">
            <v>464.1</v>
          </cell>
          <cell r="F47">
            <v>5374.97</v>
          </cell>
          <cell r="G47">
            <v>521.73</v>
          </cell>
          <cell r="H47">
            <v>5374.97</v>
          </cell>
          <cell r="I47">
            <v>605.25</v>
          </cell>
          <cell r="J47">
            <v>5374.97</v>
          </cell>
          <cell r="K47">
            <v>605.25</v>
          </cell>
          <cell r="L47">
            <v>5374.97</v>
          </cell>
          <cell r="M47">
            <v>672.57</v>
          </cell>
          <cell r="N47">
            <v>5374.97</v>
          </cell>
          <cell r="O47">
            <v>672.57</v>
          </cell>
          <cell r="P47">
            <v>5371.66</v>
          </cell>
          <cell r="Q47">
            <v>669.26</v>
          </cell>
          <cell r="R47">
            <v>5371.66</v>
          </cell>
          <cell r="S47">
            <v>510.28</v>
          </cell>
          <cell r="T47">
            <v>5371.66</v>
          </cell>
          <cell r="U47">
            <v>426.76</v>
          </cell>
          <cell r="V47">
            <v>5371.66</v>
          </cell>
          <cell r="W47">
            <v>382</v>
          </cell>
          <cell r="X47">
            <v>5371.66</v>
          </cell>
          <cell r="Y47">
            <v>382</v>
          </cell>
          <cell r="Z47">
            <v>5371.66</v>
          </cell>
          <cell r="AA47">
            <v>324.37</v>
          </cell>
        </row>
        <row r="48">
          <cell r="A48" t="str">
            <v>0007401</v>
          </cell>
          <cell r="B48" t="str">
            <v>00074</v>
          </cell>
          <cell r="C48" t="str">
            <v>長野県庁前</v>
          </cell>
          <cell r="D48">
            <v>2633.82</v>
          </cell>
          <cell r="E48">
            <v>337.19</v>
          </cell>
          <cell r="F48">
            <v>2633.82</v>
          </cell>
          <cell r="G48">
            <v>337.19</v>
          </cell>
          <cell r="H48">
            <v>2770.6</v>
          </cell>
          <cell r="I48">
            <v>473.97</v>
          </cell>
          <cell r="J48">
            <v>2770.6</v>
          </cell>
          <cell r="K48">
            <v>473.97</v>
          </cell>
          <cell r="L48">
            <v>2770.6</v>
          </cell>
          <cell r="M48">
            <v>473.97</v>
          </cell>
          <cell r="N48">
            <v>2770.6</v>
          </cell>
          <cell r="O48">
            <v>473.97</v>
          </cell>
          <cell r="P48">
            <v>2770.6</v>
          </cell>
          <cell r="Q48">
            <v>473.97</v>
          </cell>
          <cell r="R48">
            <v>2770.6</v>
          </cell>
          <cell r="S48">
            <v>473.97</v>
          </cell>
          <cell r="T48">
            <v>2770.6</v>
          </cell>
          <cell r="U48">
            <v>473.97</v>
          </cell>
          <cell r="V48">
            <v>2770.6</v>
          </cell>
          <cell r="W48">
            <v>473.97</v>
          </cell>
          <cell r="X48">
            <v>2770.6</v>
          </cell>
          <cell r="Y48">
            <v>473.97</v>
          </cell>
          <cell r="Z48">
            <v>2770.6</v>
          </cell>
          <cell r="AA48">
            <v>473.97</v>
          </cell>
        </row>
        <row r="49">
          <cell r="A49" t="str">
            <v>0007501</v>
          </cell>
          <cell r="B49" t="str">
            <v>00075</v>
          </cell>
          <cell r="C49" t="str">
            <v>長野ＮＣビル</v>
          </cell>
          <cell r="D49">
            <v>6780.67</v>
          </cell>
          <cell r="E49">
            <v>0</v>
          </cell>
          <cell r="F49">
            <v>6780.67</v>
          </cell>
          <cell r="G49">
            <v>0</v>
          </cell>
          <cell r="H49">
            <v>6780.67</v>
          </cell>
          <cell r="I49">
            <v>0</v>
          </cell>
          <cell r="J49">
            <v>6780.67</v>
          </cell>
          <cell r="K49">
            <v>0</v>
          </cell>
          <cell r="L49">
            <v>6780.67</v>
          </cell>
          <cell r="M49">
            <v>0</v>
          </cell>
          <cell r="N49">
            <v>6780.67</v>
          </cell>
          <cell r="O49">
            <v>0</v>
          </cell>
          <cell r="P49">
            <v>6780.67</v>
          </cell>
          <cell r="Q49">
            <v>0</v>
          </cell>
          <cell r="R49">
            <v>6780.67</v>
          </cell>
          <cell r="S49">
            <v>0</v>
          </cell>
          <cell r="T49">
            <v>6780.67</v>
          </cell>
          <cell r="U49">
            <v>0</v>
          </cell>
          <cell r="V49">
            <v>6780.67</v>
          </cell>
          <cell r="W49">
            <v>0</v>
          </cell>
          <cell r="X49">
            <v>6780.67</v>
          </cell>
          <cell r="Y49">
            <v>0</v>
          </cell>
          <cell r="Z49">
            <v>6780.67</v>
          </cell>
          <cell r="AA49">
            <v>0</v>
          </cell>
        </row>
        <row r="50">
          <cell r="A50" t="str">
            <v>0007601</v>
          </cell>
          <cell r="B50" t="str">
            <v>00076</v>
          </cell>
          <cell r="C50" t="str">
            <v>松本駅前</v>
          </cell>
          <cell r="D50">
            <v>3890.89</v>
          </cell>
          <cell r="E50">
            <v>1112.17</v>
          </cell>
          <cell r="F50">
            <v>3890.89</v>
          </cell>
          <cell r="G50">
            <v>738.28</v>
          </cell>
          <cell r="H50">
            <v>3890.89</v>
          </cell>
          <cell r="I50">
            <v>738.28</v>
          </cell>
          <cell r="J50">
            <v>3890.89</v>
          </cell>
          <cell r="K50">
            <v>738.28</v>
          </cell>
          <cell r="L50">
            <v>3890.89</v>
          </cell>
          <cell r="M50">
            <v>435.14</v>
          </cell>
          <cell r="N50">
            <v>3890.89</v>
          </cell>
          <cell r="O50">
            <v>528.37</v>
          </cell>
          <cell r="P50">
            <v>3890.89</v>
          </cell>
          <cell r="Q50">
            <v>528.37</v>
          </cell>
          <cell r="R50">
            <v>3890.89</v>
          </cell>
          <cell r="S50">
            <v>528.37</v>
          </cell>
          <cell r="T50">
            <v>3890.89</v>
          </cell>
          <cell r="U50">
            <v>621.6</v>
          </cell>
          <cell r="V50">
            <v>3890.89</v>
          </cell>
          <cell r="W50">
            <v>514.47</v>
          </cell>
          <cell r="X50">
            <v>3890.89</v>
          </cell>
          <cell r="Y50">
            <v>500.57</v>
          </cell>
          <cell r="Z50">
            <v>3890.89</v>
          </cell>
          <cell r="AA50">
            <v>244.94</v>
          </cell>
        </row>
        <row r="51">
          <cell r="A51" t="str">
            <v>0008401</v>
          </cell>
          <cell r="B51" t="str">
            <v>00084</v>
          </cell>
          <cell r="C51" t="str">
            <v>長岡</v>
          </cell>
          <cell r="D51">
            <v>1584.44</v>
          </cell>
          <cell r="E51">
            <v>250.23</v>
          </cell>
          <cell r="F51">
            <v>1584.44</v>
          </cell>
          <cell r="G51">
            <v>250.23</v>
          </cell>
          <cell r="H51">
            <v>1584.44</v>
          </cell>
          <cell r="I51">
            <v>250.23</v>
          </cell>
          <cell r="J51">
            <v>1860.63</v>
          </cell>
          <cell r="K51">
            <v>433.83</v>
          </cell>
          <cell r="L51">
            <v>1860.63</v>
          </cell>
          <cell r="M51">
            <v>433.83</v>
          </cell>
          <cell r="N51">
            <v>1860.63</v>
          </cell>
          <cell r="O51">
            <v>433.83</v>
          </cell>
          <cell r="P51">
            <v>1860.63</v>
          </cell>
          <cell r="Q51">
            <v>433.83</v>
          </cell>
          <cell r="R51">
            <v>1860.63</v>
          </cell>
          <cell r="S51">
            <v>433.83</v>
          </cell>
          <cell r="T51">
            <v>1860.63</v>
          </cell>
          <cell r="U51">
            <v>433.83</v>
          </cell>
          <cell r="V51">
            <v>1860.63</v>
          </cell>
          <cell r="W51">
            <v>433.83</v>
          </cell>
          <cell r="X51">
            <v>1860.63</v>
          </cell>
          <cell r="Y51">
            <v>433.83</v>
          </cell>
          <cell r="Z51">
            <v>1860.63</v>
          </cell>
          <cell r="AA51">
            <v>433.83</v>
          </cell>
        </row>
        <row r="52">
          <cell r="A52" t="str">
            <v>0010101</v>
          </cell>
          <cell r="B52" t="str">
            <v>00101</v>
          </cell>
          <cell r="C52" t="str">
            <v>前橋</v>
          </cell>
          <cell r="D52">
            <v>0</v>
          </cell>
          <cell r="E52">
            <v>0</v>
          </cell>
          <cell r="F52">
            <v>0</v>
          </cell>
          <cell r="G52">
            <v>67.62</v>
          </cell>
          <cell r="H52">
            <v>0</v>
          </cell>
          <cell r="I52">
            <v>67.62</v>
          </cell>
          <cell r="J52">
            <v>0</v>
          </cell>
          <cell r="K52">
            <v>67.62</v>
          </cell>
          <cell r="L52">
            <v>0</v>
          </cell>
          <cell r="M52">
            <v>67.62</v>
          </cell>
          <cell r="N52">
            <v>0</v>
          </cell>
          <cell r="O52">
            <v>67.62</v>
          </cell>
          <cell r="P52">
            <v>0</v>
          </cell>
          <cell r="Q52">
            <v>67.62</v>
          </cell>
          <cell r="R52">
            <v>0</v>
          </cell>
          <cell r="S52">
            <v>67.62</v>
          </cell>
          <cell r="T52">
            <v>0</v>
          </cell>
          <cell r="U52">
            <v>0</v>
          </cell>
          <cell r="V52">
            <v>0</v>
          </cell>
          <cell r="W52">
            <v>0</v>
          </cell>
          <cell r="X52">
            <v>0</v>
          </cell>
          <cell r="Y52">
            <v>0</v>
          </cell>
          <cell r="Z52">
            <v>0</v>
          </cell>
          <cell r="AA52">
            <v>0</v>
          </cell>
        </row>
        <row r="53">
          <cell r="A53" t="str">
            <v>0010201</v>
          </cell>
          <cell r="B53" t="str">
            <v>00102</v>
          </cell>
          <cell r="C53" t="str">
            <v>前橋表町</v>
          </cell>
          <cell r="D53">
            <v>2024.48</v>
          </cell>
          <cell r="E53">
            <v>226.99</v>
          </cell>
          <cell r="F53">
            <v>2024.48</v>
          </cell>
          <cell r="G53">
            <v>226.99</v>
          </cell>
          <cell r="H53">
            <v>2024.48</v>
          </cell>
          <cell r="I53">
            <v>97.28</v>
          </cell>
          <cell r="J53">
            <v>2024.48</v>
          </cell>
          <cell r="K53">
            <v>0</v>
          </cell>
          <cell r="L53">
            <v>2024.48</v>
          </cell>
          <cell r="M53">
            <v>0</v>
          </cell>
          <cell r="N53">
            <v>2024.48</v>
          </cell>
          <cell r="O53">
            <v>0</v>
          </cell>
          <cell r="P53">
            <v>2024.48</v>
          </cell>
          <cell r="Q53">
            <v>0</v>
          </cell>
          <cell r="R53">
            <v>2024.48</v>
          </cell>
          <cell r="S53">
            <v>0</v>
          </cell>
          <cell r="T53">
            <v>2024.48</v>
          </cell>
          <cell r="U53">
            <v>0</v>
          </cell>
          <cell r="V53">
            <v>2024.48</v>
          </cell>
          <cell r="W53">
            <v>0</v>
          </cell>
          <cell r="X53">
            <v>2024.48</v>
          </cell>
          <cell r="Y53">
            <v>0</v>
          </cell>
          <cell r="Z53">
            <v>2024.48</v>
          </cell>
          <cell r="AA53">
            <v>0</v>
          </cell>
        </row>
        <row r="54">
          <cell r="A54" t="str">
            <v>0010401</v>
          </cell>
          <cell r="B54" t="str">
            <v>00104</v>
          </cell>
          <cell r="C54" t="str">
            <v>高崎</v>
          </cell>
          <cell r="D54">
            <v>2305.04</v>
          </cell>
          <cell r="E54">
            <v>11.63</v>
          </cell>
          <cell r="F54">
            <v>2305.04</v>
          </cell>
          <cell r="G54">
            <v>11.63</v>
          </cell>
          <cell r="H54">
            <v>2305.04</v>
          </cell>
          <cell r="I54">
            <v>11.63</v>
          </cell>
          <cell r="J54">
            <v>2305.04</v>
          </cell>
          <cell r="K54">
            <v>11.63</v>
          </cell>
          <cell r="L54">
            <v>2305.04</v>
          </cell>
          <cell r="M54">
            <v>11.63</v>
          </cell>
          <cell r="N54">
            <v>2305.04</v>
          </cell>
          <cell r="O54">
            <v>11.63</v>
          </cell>
          <cell r="P54">
            <v>2305.04</v>
          </cell>
          <cell r="Q54">
            <v>11.63</v>
          </cell>
          <cell r="R54">
            <v>2305.04</v>
          </cell>
          <cell r="S54">
            <v>11.63</v>
          </cell>
          <cell r="T54">
            <v>2305.04</v>
          </cell>
          <cell r="U54">
            <v>11.63</v>
          </cell>
          <cell r="V54">
            <v>2305.04</v>
          </cell>
          <cell r="W54">
            <v>11.63</v>
          </cell>
          <cell r="X54">
            <v>2305.04</v>
          </cell>
          <cell r="Y54">
            <v>11.63</v>
          </cell>
          <cell r="Z54">
            <v>2305.04</v>
          </cell>
          <cell r="AA54">
            <v>11.63</v>
          </cell>
        </row>
        <row r="55">
          <cell r="A55" t="str">
            <v>0010501</v>
          </cell>
          <cell r="B55" t="str">
            <v>00105</v>
          </cell>
          <cell r="C55" t="str">
            <v>高崎九蔵町</v>
          </cell>
          <cell r="D55">
            <v>2334.58</v>
          </cell>
          <cell r="E55">
            <v>891.82</v>
          </cell>
          <cell r="F55">
            <v>2334.58</v>
          </cell>
          <cell r="G55">
            <v>891.82</v>
          </cell>
          <cell r="H55">
            <v>2334.58</v>
          </cell>
          <cell r="I55">
            <v>891.82</v>
          </cell>
          <cell r="J55">
            <v>2334.58</v>
          </cell>
          <cell r="K55">
            <v>891.82</v>
          </cell>
          <cell r="L55">
            <v>2334.58</v>
          </cell>
          <cell r="M55">
            <v>891.82</v>
          </cell>
          <cell r="N55">
            <v>2334.58</v>
          </cell>
          <cell r="O55">
            <v>891.82</v>
          </cell>
          <cell r="P55">
            <v>2334.58</v>
          </cell>
          <cell r="Q55">
            <v>891.82</v>
          </cell>
          <cell r="R55">
            <v>2334.58</v>
          </cell>
          <cell r="S55">
            <v>891.82</v>
          </cell>
          <cell r="T55">
            <v>2334.58</v>
          </cell>
          <cell r="U55">
            <v>891.82</v>
          </cell>
          <cell r="V55">
            <v>2334.58</v>
          </cell>
          <cell r="W55">
            <v>891.82</v>
          </cell>
          <cell r="X55">
            <v>2334.58</v>
          </cell>
          <cell r="Y55">
            <v>891.82</v>
          </cell>
          <cell r="Z55">
            <v>2334.58</v>
          </cell>
          <cell r="AA55">
            <v>891.82</v>
          </cell>
        </row>
        <row r="56">
          <cell r="A56" t="str">
            <v>0010601</v>
          </cell>
          <cell r="B56" t="str">
            <v>00106</v>
          </cell>
          <cell r="C56" t="str">
            <v>宇都宮</v>
          </cell>
          <cell r="D56">
            <v>580.17999999999995</v>
          </cell>
          <cell r="E56">
            <v>-34.08</v>
          </cell>
          <cell r="F56">
            <v>580.17999999999995</v>
          </cell>
          <cell r="G56">
            <v>0</v>
          </cell>
          <cell r="H56">
            <v>580.17999999999995</v>
          </cell>
          <cell r="I56">
            <v>0</v>
          </cell>
          <cell r="J56">
            <v>580.17999999999995</v>
          </cell>
          <cell r="K56">
            <v>0</v>
          </cell>
          <cell r="L56">
            <v>580.17999999999995</v>
          </cell>
          <cell r="M56">
            <v>0</v>
          </cell>
          <cell r="N56">
            <v>580.17999999999995</v>
          </cell>
          <cell r="O56">
            <v>0</v>
          </cell>
          <cell r="P56">
            <v>580.17999999999995</v>
          </cell>
          <cell r="Q56">
            <v>0</v>
          </cell>
          <cell r="R56">
            <v>580.17999999999995</v>
          </cell>
          <cell r="S56">
            <v>0</v>
          </cell>
          <cell r="T56">
            <v>580.17999999999995</v>
          </cell>
          <cell r="U56">
            <v>0</v>
          </cell>
          <cell r="V56">
            <v>580.17999999999995</v>
          </cell>
          <cell r="W56">
            <v>0</v>
          </cell>
          <cell r="X56">
            <v>580.17999999999995</v>
          </cell>
          <cell r="Y56">
            <v>0</v>
          </cell>
          <cell r="Z56">
            <v>580.17999999999995</v>
          </cell>
          <cell r="AA56">
            <v>0</v>
          </cell>
        </row>
        <row r="57">
          <cell r="A57" t="str">
            <v>0010701</v>
          </cell>
          <cell r="B57" t="str">
            <v>00107</v>
          </cell>
          <cell r="C57" t="str">
            <v>宇都宮ＮＩ</v>
          </cell>
          <cell r="D57">
            <v>4861.3</v>
          </cell>
          <cell r="E57">
            <v>684.19000610351566</v>
          </cell>
          <cell r="F57">
            <v>4861.3</v>
          </cell>
          <cell r="G57">
            <v>589.36000610351562</v>
          </cell>
          <cell r="H57">
            <v>4861.3</v>
          </cell>
          <cell r="I57">
            <v>589.36000610351562</v>
          </cell>
          <cell r="J57">
            <v>4861.3</v>
          </cell>
          <cell r="K57">
            <v>589.36000610351562</v>
          </cell>
          <cell r="L57">
            <v>4861.3</v>
          </cell>
          <cell r="M57">
            <v>589.36000610351562</v>
          </cell>
          <cell r="N57">
            <v>4861.3</v>
          </cell>
          <cell r="O57">
            <v>589.36000610351562</v>
          </cell>
          <cell r="P57">
            <v>4861.3</v>
          </cell>
          <cell r="Q57">
            <v>589.36000610351562</v>
          </cell>
          <cell r="R57">
            <v>4861.3</v>
          </cell>
          <cell r="S57">
            <v>589.36000610351562</v>
          </cell>
          <cell r="T57">
            <v>4861.3</v>
          </cell>
          <cell r="U57">
            <v>589.36000610351562</v>
          </cell>
          <cell r="V57">
            <v>4861.3</v>
          </cell>
          <cell r="W57">
            <v>589.36000610351562</v>
          </cell>
          <cell r="X57">
            <v>4861.3</v>
          </cell>
          <cell r="Y57">
            <v>589.36000610351562</v>
          </cell>
          <cell r="Z57">
            <v>4861.3</v>
          </cell>
          <cell r="AA57">
            <v>589.36000610351562</v>
          </cell>
        </row>
        <row r="58">
          <cell r="A58" t="str">
            <v>0010801</v>
          </cell>
          <cell r="B58" t="str">
            <v>00108</v>
          </cell>
          <cell r="C58" t="str">
            <v>小山</v>
          </cell>
          <cell r="D58">
            <v>325.98</v>
          </cell>
          <cell r="E58">
            <v>0</v>
          </cell>
          <cell r="F58">
            <v>325.98</v>
          </cell>
          <cell r="G58">
            <v>0</v>
          </cell>
          <cell r="H58">
            <v>325.98</v>
          </cell>
          <cell r="I58">
            <v>0</v>
          </cell>
          <cell r="J58">
            <v>325.98</v>
          </cell>
          <cell r="K58">
            <v>0</v>
          </cell>
          <cell r="L58">
            <v>325.98</v>
          </cell>
          <cell r="M58">
            <v>0</v>
          </cell>
          <cell r="N58">
            <v>325.98</v>
          </cell>
          <cell r="O58">
            <v>0</v>
          </cell>
          <cell r="P58">
            <v>325.98</v>
          </cell>
          <cell r="Q58">
            <v>0</v>
          </cell>
          <cell r="R58">
            <v>325.98</v>
          </cell>
          <cell r="S58">
            <v>0</v>
          </cell>
          <cell r="T58">
            <v>325.98</v>
          </cell>
          <cell r="U58">
            <v>0</v>
          </cell>
          <cell r="V58">
            <v>325.98</v>
          </cell>
          <cell r="W58">
            <v>0</v>
          </cell>
          <cell r="X58">
            <v>325.98</v>
          </cell>
          <cell r="Y58">
            <v>0</v>
          </cell>
          <cell r="Z58">
            <v>325.98</v>
          </cell>
          <cell r="AA58">
            <v>0</v>
          </cell>
        </row>
        <row r="59">
          <cell r="A59" t="str">
            <v>0010901</v>
          </cell>
          <cell r="B59" t="str">
            <v>00109</v>
          </cell>
          <cell r="C59" t="str">
            <v>水戸南町</v>
          </cell>
          <cell r="D59">
            <v>2556.1799999999998</v>
          </cell>
          <cell r="E59">
            <v>150.81</v>
          </cell>
          <cell r="F59">
            <v>2556.1799999999998</v>
          </cell>
          <cell r="G59">
            <v>150.81</v>
          </cell>
          <cell r="H59">
            <v>2556.1799999999998</v>
          </cell>
          <cell r="I59">
            <v>150.81</v>
          </cell>
          <cell r="J59">
            <v>2556.1799999999998</v>
          </cell>
          <cell r="K59">
            <v>150.81</v>
          </cell>
          <cell r="L59">
            <v>2556.1799999999998</v>
          </cell>
          <cell r="M59">
            <v>247.36</v>
          </cell>
          <cell r="N59">
            <v>2556.1799999999998</v>
          </cell>
          <cell r="O59">
            <v>247.36</v>
          </cell>
          <cell r="P59">
            <v>2556.1799999999998</v>
          </cell>
          <cell r="Q59">
            <v>626.33000000000004</v>
          </cell>
          <cell r="R59">
            <v>2556.1799999999998</v>
          </cell>
          <cell r="S59">
            <v>626.33000000000004</v>
          </cell>
          <cell r="T59">
            <v>2556.1799999999998</v>
          </cell>
          <cell r="U59">
            <v>626.33000000000004</v>
          </cell>
          <cell r="V59">
            <v>2556.1799999999998</v>
          </cell>
          <cell r="W59">
            <v>626.33000000000004</v>
          </cell>
          <cell r="X59">
            <v>2556.1799999999998</v>
          </cell>
          <cell r="Y59">
            <v>626.33000000000004</v>
          </cell>
          <cell r="Z59">
            <v>2556.1799999999998</v>
          </cell>
          <cell r="AA59">
            <v>626.33000000000004</v>
          </cell>
        </row>
        <row r="60">
          <cell r="A60" t="str">
            <v>0011001</v>
          </cell>
          <cell r="B60" t="str">
            <v>00110</v>
          </cell>
          <cell r="C60" t="str">
            <v>日立若葉町</v>
          </cell>
          <cell r="D60">
            <v>190.08</v>
          </cell>
          <cell r="E60">
            <v>0</v>
          </cell>
          <cell r="F60">
            <v>190.08</v>
          </cell>
          <cell r="G60">
            <v>0</v>
          </cell>
          <cell r="H60">
            <v>190.08</v>
          </cell>
          <cell r="I60">
            <v>0</v>
          </cell>
          <cell r="J60">
            <v>190.08</v>
          </cell>
          <cell r="K60">
            <v>0</v>
          </cell>
          <cell r="L60">
            <v>190.08</v>
          </cell>
          <cell r="M60">
            <v>0</v>
          </cell>
          <cell r="N60">
            <v>190.08</v>
          </cell>
          <cell r="O60">
            <v>0</v>
          </cell>
          <cell r="P60">
            <v>190.08</v>
          </cell>
          <cell r="Q60">
            <v>0</v>
          </cell>
          <cell r="R60">
            <v>190.08</v>
          </cell>
          <cell r="S60">
            <v>0</v>
          </cell>
          <cell r="T60">
            <v>190.08</v>
          </cell>
          <cell r="U60">
            <v>0</v>
          </cell>
          <cell r="V60">
            <v>190.08</v>
          </cell>
          <cell r="W60">
            <v>0</v>
          </cell>
          <cell r="X60">
            <v>190.08</v>
          </cell>
          <cell r="Y60">
            <v>0</v>
          </cell>
          <cell r="Z60">
            <v>190.08</v>
          </cell>
          <cell r="AA60">
            <v>0</v>
          </cell>
        </row>
        <row r="61">
          <cell r="A61" t="str">
            <v>0011101</v>
          </cell>
          <cell r="B61" t="str">
            <v>00111</v>
          </cell>
          <cell r="C61" t="str">
            <v>土浦</v>
          </cell>
          <cell r="D61">
            <v>2100.4699999999998</v>
          </cell>
          <cell r="E61">
            <v>205</v>
          </cell>
          <cell r="F61">
            <v>2100.4699999999998</v>
          </cell>
          <cell r="G61">
            <v>205</v>
          </cell>
          <cell r="H61">
            <v>2100.4699999999998</v>
          </cell>
          <cell r="I61">
            <v>949.44</v>
          </cell>
          <cell r="J61">
            <v>2256.9899999999998</v>
          </cell>
          <cell r="K61">
            <v>949.25</v>
          </cell>
          <cell r="L61">
            <v>2256.9899999999998</v>
          </cell>
          <cell r="M61">
            <v>949.25</v>
          </cell>
          <cell r="N61">
            <v>2304.81</v>
          </cell>
          <cell r="O61">
            <v>362.99</v>
          </cell>
          <cell r="P61">
            <v>2304.81</v>
          </cell>
          <cell r="Q61">
            <v>362.99</v>
          </cell>
          <cell r="R61">
            <v>2304.81</v>
          </cell>
          <cell r="S61">
            <v>362.99</v>
          </cell>
          <cell r="T61">
            <v>2304.81</v>
          </cell>
          <cell r="U61">
            <v>362.99</v>
          </cell>
          <cell r="V61">
            <v>2222.65</v>
          </cell>
          <cell r="W61">
            <v>280.83</v>
          </cell>
          <cell r="X61">
            <v>2112.29</v>
          </cell>
          <cell r="Y61">
            <v>170.47</v>
          </cell>
          <cell r="Z61">
            <v>2112.29</v>
          </cell>
          <cell r="AA61">
            <v>170.47</v>
          </cell>
        </row>
        <row r="62">
          <cell r="A62" t="str">
            <v>0011201</v>
          </cell>
          <cell r="B62" t="str">
            <v>00112</v>
          </cell>
          <cell r="C62" t="str">
            <v>大宮</v>
          </cell>
          <cell r="D62">
            <v>3288.21</v>
          </cell>
          <cell r="E62">
            <v>93.910000305175799</v>
          </cell>
          <cell r="F62">
            <v>3288.21</v>
          </cell>
          <cell r="G62">
            <v>93.910000305175799</v>
          </cell>
          <cell r="H62">
            <v>3288.21</v>
          </cell>
          <cell r="I62">
            <v>93.910000305175799</v>
          </cell>
          <cell r="J62">
            <v>3288.21</v>
          </cell>
          <cell r="K62">
            <v>93.910000305175799</v>
          </cell>
          <cell r="L62">
            <v>3288.21</v>
          </cell>
          <cell r="M62">
            <v>93.910000305175799</v>
          </cell>
          <cell r="N62">
            <v>3288.21</v>
          </cell>
          <cell r="O62">
            <v>93.910000305175799</v>
          </cell>
          <cell r="P62">
            <v>3288.21</v>
          </cell>
          <cell r="Q62">
            <v>93.910000305175799</v>
          </cell>
          <cell r="R62">
            <v>3288.21</v>
          </cell>
          <cell r="S62">
            <v>93.910000305175799</v>
          </cell>
          <cell r="T62">
            <v>3288.21</v>
          </cell>
          <cell r="U62">
            <v>93.910000305175799</v>
          </cell>
          <cell r="V62">
            <v>3288.21</v>
          </cell>
          <cell r="W62">
            <v>93.910000305175799</v>
          </cell>
          <cell r="X62">
            <v>3288.21</v>
          </cell>
          <cell r="Y62">
            <v>93.910000305175799</v>
          </cell>
          <cell r="Z62">
            <v>3288.21</v>
          </cell>
          <cell r="AA62">
            <v>93.910000305175799</v>
          </cell>
        </row>
        <row r="63">
          <cell r="A63" t="str">
            <v>0011301</v>
          </cell>
          <cell r="B63" t="str">
            <v>00113</v>
          </cell>
          <cell r="C63" t="str">
            <v>大宮宮町</v>
          </cell>
          <cell r="D63">
            <v>1559.69</v>
          </cell>
          <cell r="E63">
            <v>0</v>
          </cell>
          <cell r="F63">
            <v>1559.69</v>
          </cell>
          <cell r="G63">
            <v>0</v>
          </cell>
          <cell r="H63">
            <v>1559.69</v>
          </cell>
          <cell r="I63">
            <v>0</v>
          </cell>
          <cell r="J63">
            <v>1559.69</v>
          </cell>
          <cell r="K63">
            <v>0</v>
          </cell>
          <cell r="L63">
            <v>1559.69</v>
          </cell>
          <cell r="M63">
            <v>0</v>
          </cell>
          <cell r="N63">
            <v>1559.69</v>
          </cell>
          <cell r="O63">
            <v>0</v>
          </cell>
          <cell r="P63">
            <v>1559.69</v>
          </cell>
          <cell r="Q63">
            <v>0</v>
          </cell>
          <cell r="R63">
            <v>1559.69</v>
          </cell>
          <cell r="S63">
            <v>0</v>
          </cell>
          <cell r="T63">
            <v>1559.69</v>
          </cell>
          <cell r="U63">
            <v>0</v>
          </cell>
          <cell r="V63">
            <v>1559.69</v>
          </cell>
          <cell r="W63">
            <v>0</v>
          </cell>
          <cell r="X63">
            <v>1559.69</v>
          </cell>
          <cell r="Y63">
            <v>0</v>
          </cell>
          <cell r="Z63">
            <v>1559.69</v>
          </cell>
          <cell r="AA63">
            <v>0</v>
          </cell>
        </row>
        <row r="64">
          <cell r="A64" t="str">
            <v>0011502</v>
          </cell>
          <cell r="B64" t="str">
            <v>00115</v>
          </cell>
          <cell r="C64" t="str">
            <v>大宮桜木町</v>
          </cell>
          <cell r="D64">
            <v>3593.45</v>
          </cell>
          <cell r="E64">
            <v>0</v>
          </cell>
          <cell r="F64">
            <v>3593.45</v>
          </cell>
          <cell r="G64">
            <v>0</v>
          </cell>
          <cell r="H64">
            <v>3593.45</v>
          </cell>
          <cell r="I64">
            <v>0</v>
          </cell>
          <cell r="J64">
            <v>3593.45</v>
          </cell>
          <cell r="K64">
            <v>0</v>
          </cell>
          <cell r="L64">
            <v>3593.45</v>
          </cell>
          <cell r="M64">
            <v>0</v>
          </cell>
          <cell r="N64">
            <v>3593.45</v>
          </cell>
          <cell r="O64">
            <v>0</v>
          </cell>
          <cell r="P64">
            <v>3593.45</v>
          </cell>
          <cell r="Q64">
            <v>0</v>
          </cell>
          <cell r="R64">
            <v>3593.45</v>
          </cell>
          <cell r="S64">
            <v>0</v>
          </cell>
          <cell r="T64">
            <v>3593.45</v>
          </cell>
          <cell r="U64">
            <v>0</v>
          </cell>
          <cell r="V64">
            <v>3593.45</v>
          </cell>
          <cell r="W64">
            <v>0</v>
          </cell>
          <cell r="X64">
            <v>3593.45</v>
          </cell>
          <cell r="Y64">
            <v>0</v>
          </cell>
          <cell r="Z64">
            <v>3593.45</v>
          </cell>
          <cell r="AA64">
            <v>0</v>
          </cell>
        </row>
        <row r="65">
          <cell r="A65" t="str">
            <v>0011601</v>
          </cell>
          <cell r="B65" t="str">
            <v>00116</v>
          </cell>
          <cell r="C65" t="str">
            <v>浦和</v>
          </cell>
          <cell r="D65">
            <v>968.1</v>
          </cell>
          <cell r="E65">
            <v>0</v>
          </cell>
          <cell r="F65">
            <v>968.1</v>
          </cell>
          <cell r="G65">
            <v>0</v>
          </cell>
          <cell r="H65">
            <v>968.1</v>
          </cell>
          <cell r="I65">
            <v>0</v>
          </cell>
          <cell r="J65">
            <v>968.1</v>
          </cell>
          <cell r="K65">
            <v>0</v>
          </cell>
          <cell r="L65">
            <v>968.1</v>
          </cell>
          <cell r="M65">
            <v>0</v>
          </cell>
          <cell r="N65">
            <v>968.1</v>
          </cell>
          <cell r="O65">
            <v>0</v>
          </cell>
          <cell r="P65">
            <v>968.1</v>
          </cell>
          <cell r="Q65">
            <v>968.1</v>
          </cell>
          <cell r="R65">
            <v>968.1</v>
          </cell>
          <cell r="S65">
            <v>968.1</v>
          </cell>
          <cell r="T65">
            <v>968.1</v>
          </cell>
          <cell r="U65">
            <v>968.1</v>
          </cell>
          <cell r="V65">
            <v>968.1</v>
          </cell>
          <cell r="W65">
            <v>465.35</v>
          </cell>
          <cell r="X65">
            <v>931.42</v>
          </cell>
          <cell r="Y65">
            <v>428.67</v>
          </cell>
          <cell r="Z65">
            <v>717.15</v>
          </cell>
          <cell r="AA65">
            <v>214.4</v>
          </cell>
        </row>
        <row r="66">
          <cell r="A66" t="str">
            <v>0011701</v>
          </cell>
          <cell r="B66" t="str">
            <v>00117</v>
          </cell>
          <cell r="C66" t="str">
            <v>川越</v>
          </cell>
          <cell r="D66">
            <v>2623.78</v>
          </cell>
          <cell r="E66">
            <v>0</v>
          </cell>
          <cell r="F66">
            <v>2623.78</v>
          </cell>
          <cell r="G66">
            <v>0</v>
          </cell>
          <cell r="H66">
            <v>2623.78</v>
          </cell>
          <cell r="I66">
            <v>0</v>
          </cell>
          <cell r="J66">
            <v>2623.78</v>
          </cell>
          <cell r="K66">
            <v>0</v>
          </cell>
          <cell r="L66">
            <v>2623.78</v>
          </cell>
          <cell r="M66">
            <v>0</v>
          </cell>
          <cell r="N66">
            <v>2623.78</v>
          </cell>
          <cell r="O66">
            <v>0</v>
          </cell>
          <cell r="P66">
            <v>2519.4699999999998</v>
          </cell>
          <cell r="Q66">
            <v>0</v>
          </cell>
          <cell r="R66">
            <v>2519.4699999999998</v>
          </cell>
          <cell r="S66">
            <v>0</v>
          </cell>
          <cell r="T66">
            <v>2519.4699999999998</v>
          </cell>
          <cell r="U66">
            <v>0</v>
          </cell>
          <cell r="V66">
            <v>2519.4699999999998</v>
          </cell>
          <cell r="W66">
            <v>0</v>
          </cell>
          <cell r="X66">
            <v>2519.4699999999998</v>
          </cell>
          <cell r="Y66">
            <v>0</v>
          </cell>
          <cell r="Z66">
            <v>2519.4699999999998</v>
          </cell>
          <cell r="AA66">
            <v>0</v>
          </cell>
        </row>
        <row r="67">
          <cell r="A67" t="str">
            <v>0011801</v>
          </cell>
          <cell r="B67" t="str">
            <v>00118</v>
          </cell>
          <cell r="C67" t="str">
            <v>越谷</v>
          </cell>
          <cell r="D67">
            <v>243.46</v>
          </cell>
          <cell r="E67">
            <v>34.04</v>
          </cell>
          <cell r="F67">
            <v>243.46</v>
          </cell>
          <cell r="G67">
            <v>34.04</v>
          </cell>
          <cell r="H67">
            <v>243.46</v>
          </cell>
          <cell r="I67">
            <v>34.04</v>
          </cell>
          <cell r="J67">
            <v>1177.3599999999999</v>
          </cell>
          <cell r="K67">
            <v>384.48</v>
          </cell>
          <cell r="L67">
            <v>1245.72</v>
          </cell>
          <cell r="M67">
            <v>34.04</v>
          </cell>
          <cell r="N67">
            <v>1245.72</v>
          </cell>
          <cell r="O67">
            <v>0</v>
          </cell>
          <cell r="P67">
            <v>1245.72</v>
          </cell>
          <cell r="Q67">
            <v>0</v>
          </cell>
          <cell r="R67">
            <v>1245.72</v>
          </cell>
          <cell r="S67">
            <v>0</v>
          </cell>
          <cell r="T67">
            <v>1245.72</v>
          </cell>
          <cell r="U67">
            <v>0</v>
          </cell>
          <cell r="V67">
            <v>1245.72</v>
          </cell>
          <cell r="W67">
            <v>0</v>
          </cell>
          <cell r="X67">
            <v>1245.72</v>
          </cell>
          <cell r="Y67">
            <v>0</v>
          </cell>
          <cell r="Z67">
            <v>1245.72</v>
          </cell>
          <cell r="AA67">
            <v>0</v>
          </cell>
        </row>
        <row r="68">
          <cell r="A68" t="str">
            <v>0011901</v>
          </cell>
          <cell r="B68" t="str">
            <v>00119</v>
          </cell>
          <cell r="C68" t="str">
            <v>大栄日生熊谷</v>
          </cell>
          <cell r="D68">
            <v>2321.46</v>
          </cell>
          <cell r="E68">
            <v>48.942704095367432</v>
          </cell>
          <cell r="F68">
            <v>2321.46</v>
          </cell>
          <cell r="G68">
            <v>48.942704095367432</v>
          </cell>
          <cell r="H68">
            <v>2321.46</v>
          </cell>
          <cell r="I68">
            <v>30.081368095367431</v>
          </cell>
          <cell r="J68">
            <v>2400.6382278000001</v>
          </cell>
          <cell r="K68">
            <v>162.61825229536743</v>
          </cell>
          <cell r="L68">
            <v>2400.6382278000001</v>
          </cell>
          <cell r="M68">
            <v>162.61825229536743</v>
          </cell>
          <cell r="N68">
            <v>2400.6382278000001</v>
          </cell>
          <cell r="O68">
            <v>162.61825229536743</v>
          </cell>
          <cell r="P68">
            <v>2400.6382278000001</v>
          </cell>
          <cell r="Q68">
            <v>121.16185409536743</v>
          </cell>
          <cell r="R68">
            <v>2400.6382278000001</v>
          </cell>
          <cell r="S68">
            <v>121.16185409536743</v>
          </cell>
          <cell r="T68">
            <v>2400.6382278000001</v>
          </cell>
          <cell r="U68">
            <v>102.30093929536743</v>
          </cell>
          <cell r="V68">
            <v>2400.6382278000001</v>
          </cell>
          <cell r="W68">
            <v>48.942282895367427</v>
          </cell>
          <cell r="X68">
            <v>2351.6959449046326</v>
          </cell>
          <cell r="Y68">
            <v>-2.8421709430404007E-14</v>
          </cell>
          <cell r="Z68">
            <v>2351.6959449046326</v>
          </cell>
          <cell r="AA68">
            <v>-2.8421709430404007E-14</v>
          </cell>
        </row>
        <row r="69">
          <cell r="A69" t="str">
            <v>0012000</v>
          </cell>
          <cell r="B69" t="str">
            <v>00120</v>
          </cell>
          <cell r="C69" t="str">
            <v>千葉ビル用地</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row>
        <row r="70">
          <cell r="A70" t="str">
            <v>0012001</v>
          </cell>
          <cell r="B70" t="str">
            <v>00120</v>
          </cell>
          <cell r="C70" t="str">
            <v>千葉</v>
          </cell>
          <cell r="D70">
            <v>4213.12</v>
          </cell>
          <cell r="E70">
            <v>195</v>
          </cell>
          <cell r="F70">
            <v>4408.12</v>
          </cell>
          <cell r="G70">
            <v>390</v>
          </cell>
          <cell r="H70">
            <v>4408.12</v>
          </cell>
          <cell r="I70">
            <v>390</v>
          </cell>
          <cell r="J70">
            <v>4408.12</v>
          </cell>
          <cell r="K70">
            <v>288.31</v>
          </cell>
          <cell r="L70">
            <v>4408.12</v>
          </cell>
          <cell r="M70">
            <v>288.31</v>
          </cell>
          <cell r="N70">
            <v>4408.12</v>
          </cell>
          <cell r="O70">
            <v>288.31</v>
          </cell>
          <cell r="P70">
            <v>4408.12</v>
          </cell>
          <cell r="Q70">
            <v>385.81</v>
          </cell>
          <cell r="R70">
            <v>4408.12</v>
          </cell>
          <cell r="S70">
            <v>385.81</v>
          </cell>
          <cell r="T70">
            <v>4408.12</v>
          </cell>
          <cell r="U70">
            <v>385.81</v>
          </cell>
          <cell r="V70">
            <v>4408.12</v>
          </cell>
          <cell r="W70">
            <v>385.81</v>
          </cell>
          <cell r="X70">
            <v>4408.12</v>
          </cell>
          <cell r="Y70">
            <v>508.04</v>
          </cell>
          <cell r="Z70">
            <v>4408.12</v>
          </cell>
          <cell r="AA70">
            <v>508.04</v>
          </cell>
        </row>
        <row r="71">
          <cell r="A71" t="str">
            <v>0012101</v>
          </cell>
          <cell r="B71" t="str">
            <v>00121</v>
          </cell>
          <cell r="C71" t="str">
            <v>千葉富士見</v>
          </cell>
          <cell r="D71">
            <v>4704.46</v>
          </cell>
          <cell r="E71">
            <v>0</v>
          </cell>
          <cell r="F71">
            <v>4704.46</v>
          </cell>
          <cell r="G71">
            <v>0</v>
          </cell>
          <cell r="H71">
            <v>4704.46</v>
          </cell>
          <cell r="I71">
            <v>0</v>
          </cell>
          <cell r="J71">
            <v>4704.46</v>
          </cell>
          <cell r="K71">
            <v>0</v>
          </cell>
          <cell r="L71">
            <v>4704.46</v>
          </cell>
          <cell r="M71">
            <v>0</v>
          </cell>
          <cell r="N71">
            <v>4704.46</v>
          </cell>
          <cell r="O71">
            <v>0</v>
          </cell>
          <cell r="P71">
            <v>4704.46</v>
          </cell>
          <cell r="Q71">
            <v>0</v>
          </cell>
          <cell r="R71">
            <v>4704.46</v>
          </cell>
          <cell r="S71">
            <v>0</v>
          </cell>
          <cell r="T71">
            <v>4704.46</v>
          </cell>
          <cell r="U71">
            <v>0</v>
          </cell>
          <cell r="V71">
            <v>4704.46</v>
          </cell>
          <cell r="W71">
            <v>0</v>
          </cell>
          <cell r="X71">
            <v>4704.46</v>
          </cell>
          <cell r="Y71">
            <v>0</v>
          </cell>
          <cell r="Z71">
            <v>4704.46</v>
          </cell>
          <cell r="AA71">
            <v>0</v>
          </cell>
        </row>
        <row r="72">
          <cell r="A72" t="str">
            <v>0012201</v>
          </cell>
          <cell r="B72" t="str">
            <v>00122</v>
          </cell>
          <cell r="C72" t="str">
            <v>千葉中央</v>
          </cell>
          <cell r="D72">
            <v>4296.0600000000004</v>
          </cell>
          <cell r="E72">
            <v>631.20000000000005</v>
          </cell>
          <cell r="F72">
            <v>4296.0600000000004</v>
          </cell>
          <cell r="G72">
            <v>631.20000000000005</v>
          </cell>
          <cell r="H72">
            <v>4296.0600000000004</v>
          </cell>
          <cell r="I72">
            <v>631.20000000000005</v>
          </cell>
          <cell r="J72">
            <v>4296.0600000000004</v>
          </cell>
          <cell r="K72">
            <v>631.20000000000005</v>
          </cell>
          <cell r="L72">
            <v>4296.0600000000004</v>
          </cell>
          <cell r="M72">
            <v>631.20000000000005</v>
          </cell>
          <cell r="N72">
            <v>4296.0600000000004</v>
          </cell>
          <cell r="O72">
            <v>631.20000000000005</v>
          </cell>
          <cell r="P72">
            <v>4296.0600000000004</v>
          </cell>
          <cell r="Q72">
            <v>631.20000000000005</v>
          </cell>
          <cell r="R72">
            <v>4296.0600000000004</v>
          </cell>
          <cell r="S72">
            <v>631.20000000000005</v>
          </cell>
          <cell r="T72">
            <v>4296.0600000000004</v>
          </cell>
          <cell r="U72">
            <v>631.20000000000005</v>
          </cell>
          <cell r="V72">
            <v>4296.0600000000004</v>
          </cell>
          <cell r="W72">
            <v>631.20000000000005</v>
          </cell>
          <cell r="X72">
            <v>4296.0600000000004</v>
          </cell>
          <cell r="Y72">
            <v>631.20000000000005</v>
          </cell>
          <cell r="Z72">
            <v>4296.0600000000004</v>
          </cell>
          <cell r="AA72">
            <v>121.26</v>
          </cell>
        </row>
        <row r="73">
          <cell r="A73" t="str">
            <v>0012302</v>
          </cell>
          <cell r="B73" t="str">
            <v>00123</v>
          </cell>
          <cell r="C73" t="str">
            <v>船橋</v>
          </cell>
          <cell r="D73">
            <v>1549.03</v>
          </cell>
          <cell r="E73">
            <v>132.44</v>
          </cell>
          <cell r="F73">
            <v>1787.29</v>
          </cell>
          <cell r="G73">
            <v>370.7</v>
          </cell>
          <cell r="H73">
            <v>1787.29</v>
          </cell>
          <cell r="I73">
            <v>370.7</v>
          </cell>
          <cell r="J73">
            <v>1787.29</v>
          </cell>
          <cell r="K73">
            <v>370.7</v>
          </cell>
          <cell r="L73">
            <v>1787.29</v>
          </cell>
          <cell r="M73">
            <v>370.7</v>
          </cell>
          <cell r="N73">
            <v>1787.29</v>
          </cell>
          <cell r="O73">
            <v>370.7</v>
          </cell>
          <cell r="P73">
            <v>1787.29</v>
          </cell>
          <cell r="Q73">
            <v>370.7</v>
          </cell>
          <cell r="R73">
            <v>1787.29</v>
          </cell>
          <cell r="S73">
            <v>370.7</v>
          </cell>
          <cell r="T73">
            <v>1787.29</v>
          </cell>
          <cell r="U73">
            <v>370.7</v>
          </cell>
          <cell r="V73">
            <v>1787.29</v>
          </cell>
          <cell r="W73">
            <v>370.7</v>
          </cell>
          <cell r="X73">
            <v>1787.29</v>
          </cell>
          <cell r="Y73">
            <v>370.7</v>
          </cell>
          <cell r="Z73">
            <v>1787.29</v>
          </cell>
          <cell r="AA73">
            <v>370.7</v>
          </cell>
        </row>
        <row r="74">
          <cell r="A74" t="str">
            <v>0012401</v>
          </cell>
          <cell r="B74" t="str">
            <v>00124</v>
          </cell>
          <cell r="C74" t="str">
            <v>柏</v>
          </cell>
          <cell r="D74">
            <v>615.6</v>
          </cell>
          <cell r="E74">
            <v>0</v>
          </cell>
          <cell r="F74">
            <v>615.6</v>
          </cell>
          <cell r="G74">
            <v>0</v>
          </cell>
          <cell r="H74">
            <v>615.6</v>
          </cell>
          <cell r="I74">
            <v>0</v>
          </cell>
          <cell r="J74">
            <v>615.6</v>
          </cell>
          <cell r="K74">
            <v>0</v>
          </cell>
          <cell r="L74">
            <v>615.6</v>
          </cell>
          <cell r="M74">
            <v>0</v>
          </cell>
          <cell r="N74">
            <v>615.6</v>
          </cell>
          <cell r="O74">
            <v>0</v>
          </cell>
          <cell r="P74">
            <v>615.6</v>
          </cell>
          <cell r="Q74">
            <v>0</v>
          </cell>
          <cell r="R74">
            <v>615.6</v>
          </cell>
          <cell r="S74">
            <v>0</v>
          </cell>
          <cell r="T74">
            <v>615.6</v>
          </cell>
          <cell r="U74">
            <v>0</v>
          </cell>
          <cell r="V74">
            <v>615.6</v>
          </cell>
          <cell r="W74">
            <v>0</v>
          </cell>
          <cell r="X74">
            <v>615.6</v>
          </cell>
          <cell r="Y74">
            <v>0</v>
          </cell>
          <cell r="Z74">
            <v>615.6</v>
          </cell>
          <cell r="AA74">
            <v>0</v>
          </cell>
        </row>
        <row r="75">
          <cell r="A75" t="str">
            <v>0012501</v>
          </cell>
          <cell r="B75" t="str">
            <v>00125</v>
          </cell>
          <cell r="C75" t="str">
            <v>横浜西口</v>
          </cell>
          <cell r="D75">
            <v>4194.16</v>
          </cell>
          <cell r="E75">
            <v>255.95</v>
          </cell>
          <cell r="F75">
            <v>4194.16</v>
          </cell>
          <cell r="G75">
            <v>255.95</v>
          </cell>
          <cell r="H75">
            <v>4194.16</v>
          </cell>
          <cell r="I75">
            <v>255.95</v>
          </cell>
          <cell r="J75">
            <v>4194.16</v>
          </cell>
          <cell r="K75">
            <v>255.95</v>
          </cell>
          <cell r="L75">
            <v>4194.16</v>
          </cell>
          <cell r="M75">
            <v>255.95</v>
          </cell>
          <cell r="N75">
            <v>4139.26</v>
          </cell>
          <cell r="O75">
            <v>201.05</v>
          </cell>
          <cell r="P75">
            <v>4139.26</v>
          </cell>
          <cell r="Q75">
            <v>201.05</v>
          </cell>
          <cell r="R75">
            <v>4139.26</v>
          </cell>
          <cell r="S75">
            <v>201.05</v>
          </cell>
          <cell r="T75">
            <v>4139.26</v>
          </cell>
          <cell r="U75">
            <v>201.05</v>
          </cell>
          <cell r="V75">
            <v>4139.26</v>
          </cell>
          <cell r="W75">
            <v>201.05</v>
          </cell>
          <cell r="X75">
            <v>4139.26</v>
          </cell>
          <cell r="Y75">
            <v>201.05</v>
          </cell>
          <cell r="Z75">
            <v>4139.26</v>
          </cell>
          <cell r="AA75">
            <v>201.05</v>
          </cell>
        </row>
        <row r="76">
          <cell r="A76" t="str">
            <v>0012601</v>
          </cell>
          <cell r="B76" t="str">
            <v>00126</v>
          </cell>
          <cell r="C76" t="str">
            <v>横浜西口ＫＮ</v>
          </cell>
          <cell r="D76">
            <v>17571.310000000001</v>
          </cell>
          <cell r="E76">
            <v>1684.02</v>
          </cell>
          <cell r="F76">
            <v>17765.55</v>
          </cell>
          <cell r="G76">
            <v>2719.63</v>
          </cell>
          <cell r="H76">
            <v>17765.55</v>
          </cell>
          <cell r="I76">
            <v>2719.63</v>
          </cell>
          <cell r="J76">
            <v>17765.55</v>
          </cell>
          <cell r="K76">
            <v>2719.63</v>
          </cell>
          <cell r="L76">
            <v>17765.55</v>
          </cell>
          <cell r="M76">
            <v>2169.46</v>
          </cell>
          <cell r="N76">
            <v>17765.55</v>
          </cell>
          <cell r="O76">
            <v>3247.39</v>
          </cell>
          <cell r="P76">
            <v>17765.55</v>
          </cell>
          <cell r="Q76">
            <v>2774.29</v>
          </cell>
          <cell r="R76">
            <v>17765.55</v>
          </cell>
          <cell r="S76">
            <v>2126.9299999999998</v>
          </cell>
          <cell r="T76">
            <v>17765.55</v>
          </cell>
          <cell r="U76">
            <v>2126.9299999999998</v>
          </cell>
          <cell r="V76">
            <v>17571.310000000001</v>
          </cell>
          <cell r="W76">
            <v>1932.69</v>
          </cell>
          <cell r="X76">
            <v>17571.310000000001</v>
          </cell>
          <cell r="Y76">
            <v>1925.48</v>
          </cell>
          <cell r="Z76">
            <v>16819.009999999998</v>
          </cell>
          <cell r="AA76">
            <v>9.9999999747524271E-5</v>
          </cell>
        </row>
        <row r="77">
          <cell r="A77" t="str">
            <v>0012701</v>
          </cell>
          <cell r="B77" t="str">
            <v>00127</v>
          </cell>
          <cell r="C77" t="str">
            <v>横浜本町</v>
          </cell>
          <cell r="D77">
            <v>8087.97</v>
          </cell>
          <cell r="E77">
            <v>153.01</v>
          </cell>
          <cell r="F77">
            <v>8087.97</v>
          </cell>
          <cell r="G77">
            <v>153.01</v>
          </cell>
          <cell r="H77">
            <v>8087.97</v>
          </cell>
          <cell r="I77">
            <v>153.01</v>
          </cell>
          <cell r="J77">
            <v>8087.97</v>
          </cell>
          <cell r="K77">
            <v>153.01</v>
          </cell>
          <cell r="L77">
            <v>8087.97</v>
          </cell>
          <cell r="M77">
            <v>153.01</v>
          </cell>
          <cell r="N77">
            <v>8092.71</v>
          </cell>
          <cell r="O77">
            <v>70.11</v>
          </cell>
          <cell r="P77">
            <v>8092.71</v>
          </cell>
          <cell r="Q77">
            <v>70.11</v>
          </cell>
          <cell r="R77">
            <v>8092.71</v>
          </cell>
          <cell r="S77">
            <v>70.11</v>
          </cell>
          <cell r="T77">
            <v>8092.71</v>
          </cell>
          <cell r="U77">
            <v>70.11</v>
          </cell>
          <cell r="V77">
            <v>8092.71</v>
          </cell>
          <cell r="W77">
            <v>70.11</v>
          </cell>
          <cell r="X77">
            <v>8092.71</v>
          </cell>
          <cell r="Y77">
            <v>70.11</v>
          </cell>
          <cell r="Z77">
            <v>8092.71</v>
          </cell>
          <cell r="AA77">
            <v>70.11</v>
          </cell>
        </row>
        <row r="78">
          <cell r="A78" t="str">
            <v>0012801</v>
          </cell>
          <cell r="B78" t="str">
            <v>00128</v>
          </cell>
          <cell r="C78" t="str">
            <v>横浜尾上町</v>
          </cell>
          <cell r="D78">
            <v>9279.8799999999992</v>
          </cell>
          <cell r="E78">
            <v>0</v>
          </cell>
          <cell r="F78">
            <v>9279.8799999999992</v>
          </cell>
          <cell r="G78">
            <v>0</v>
          </cell>
          <cell r="H78">
            <v>9279.8799999999992</v>
          </cell>
          <cell r="I78">
            <v>0</v>
          </cell>
          <cell r="J78">
            <v>9279.8799999999992</v>
          </cell>
          <cell r="K78">
            <v>0</v>
          </cell>
          <cell r="L78">
            <v>9279.8799999999992</v>
          </cell>
          <cell r="M78">
            <v>0</v>
          </cell>
          <cell r="N78">
            <v>9279.8799999999992</v>
          </cell>
          <cell r="O78">
            <v>0</v>
          </cell>
          <cell r="P78">
            <v>9279.8799999999992</v>
          </cell>
          <cell r="Q78">
            <v>0</v>
          </cell>
          <cell r="R78">
            <v>9279.8799999999992</v>
          </cell>
          <cell r="S78">
            <v>0</v>
          </cell>
          <cell r="T78">
            <v>9279.8799999999992</v>
          </cell>
          <cell r="U78">
            <v>0</v>
          </cell>
          <cell r="V78">
            <v>9279.8799999999992</v>
          </cell>
          <cell r="W78">
            <v>0</v>
          </cell>
          <cell r="X78">
            <v>9279.8799999999992</v>
          </cell>
          <cell r="Y78">
            <v>0</v>
          </cell>
          <cell r="Z78">
            <v>9279.8799999999992</v>
          </cell>
          <cell r="AA78">
            <v>0</v>
          </cell>
        </row>
        <row r="79">
          <cell r="A79" t="str">
            <v>0012901</v>
          </cell>
          <cell r="B79" t="str">
            <v>00129</v>
          </cell>
          <cell r="C79" t="str">
            <v>尾上町ＫＮ</v>
          </cell>
          <cell r="D79">
            <v>3710.59</v>
          </cell>
          <cell r="E79">
            <v>0</v>
          </cell>
          <cell r="F79">
            <v>3710.59</v>
          </cell>
          <cell r="G79">
            <v>0</v>
          </cell>
          <cell r="H79">
            <v>3710.59</v>
          </cell>
          <cell r="I79">
            <v>0</v>
          </cell>
          <cell r="J79">
            <v>3710.59</v>
          </cell>
          <cell r="K79">
            <v>0</v>
          </cell>
          <cell r="L79">
            <v>3710.59</v>
          </cell>
          <cell r="M79">
            <v>0</v>
          </cell>
          <cell r="N79">
            <v>3710.59</v>
          </cell>
          <cell r="O79">
            <v>0</v>
          </cell>
          <cell r="P79">
            <v>3710.59</v>
          </cell>
          <cell r="Q79">
            <v>0</v>
          </cell>
          <cell r="R79">
            <v>3710.59</v>
          </cell>
          <cell r="S79">
            <v>0</v>
          </cell>
          <cell r="T79">
            <v>3710.59</v>
          </cell>
          <cell r="U79">
            <v>0</v>
          </cell>
          <cell r="V79">
            <v>3710.59</v>
          </cell>
          <cell r="W79">
            <v>0</v>
          </cell>
          <cell r="X79">
            <v>3710.59</v>
          </cell>
          <cell r="Y79">
            <v>0</v>
          </cell>
          <cell r="Z79">
            <v>3710.59</v>
          </cell>
          <cell r="AA79">
            <v>0</v>
          </cell>
        </row>
        <row r="80">
          <cell r="A80" t="str">
            <v>0013001</v>
          </cell>
          <cell r="B80" t="str">
            <v>00130</v>
          </cell>
          <cell r="C80" t="str">
            <v>関内</v>
          </cell>
          <cell r="D80">
            <v>2813.64</v>
          </cell>
          <cell r="E80">
            <v>337.78</v>
          </cell>
          <cell r="F80">
            <v>2813.64</v>
          </cell>
          <cell r="G80">
            <v>337.78</v>
          </cell>
          <cell r="H80">
            <v>2813.64</v>
          </cell>
          <cell r="I80">
            <v>337.78</v>
          </cell>
          <cell r="J80">
            <v>2813.64</v>
          </cell>
          <cell r="K80">
            <v>337.78</v>
          </cell>
          <cell r="L80">
            <v>2813.64</v>
          </cell>
          <cell r="M80">
            <v>438.27</v>
          </cell>
          <cell r="N80">
            <v>2813.64</v>
          </cell>
          <cell r="O80">
            <v>438.27</v>
          </cell>
          <cell r="P80">
            <v>2813.64</v>
          </cell>
          <cell r="Q80">
            <v>438.27</v>
          </cell>
          <cell r="R80">
            <v>2813.64</v>
          </cell>
          <cell r="S80">
            <v>675.4</v>
          </cell>
          <cell r="T80">
            <v>2813.64</v>
          </cell>
          <cell r="U80">
            <v>675.4</v>
          </cell>
          <cell r="V80">
            <v>2813.64</v>
          </cell>
          <cell r="W80">
            <v>675.4</v>
          </cell>
          <cell r="X80">
            <v>2813.64</v>
          </cell>
          <cell r="Y80">
            <v>675.4</v>
          </cell>
          <cell r="Z80">
            <v>2813.64</v>
          </cell>
          <cell r="AA80">
            <v>675.4</v>
          </cell>
        </row>
        <row r="81">
          <cell r="A81" t="str">
            <v>0013201</v>
          </cell>
          <cell r="B81" t="str">
            <v>00132</v>
          </cell>
          <cell r="C81" t="str">
            <v>菊名</v>
          </cell>
          <cell r="D81">
            <v>418.09</v>
          </cell>
          <cell r="E81">
            <v>112.67</v>
          </cell>
          <cell r="F81">
            <v>418.09</v>
          </cell>
          <cell r="G81">
            <v>112.67</v>
          </cell>
          <cell r="H81">
            <v>418.09</v>
          </cell>
          <cell r="I81">
            <v>112.67</v>
          </cell>
          <cell r="J81">
            <v>418.09</v>
          </cell>
          <cell r="K81">
            <v>112.67</v>
          </cell>
          <cell r="L81">
            <v>418.09</v>
          </cell>
          <cell r="M81">
            <v>112.67</v>
          </cell>
          <cell r="N81">
            <v>418.09</v>
          </cell>
          <cell r="O81">
            <v>112.67</v>
          </cell>
          <cell r="P81">
            <v>418.09</v>
          </cell>
          <cell r="Q81">
            <v>112.67</v>
          </cell>
          <cell r="R81">
            <v>418.09</v>
          </cell>
          <cell r="S81">
            <v>112.67</v>
          </cell>
          <cell r="T81">
            <v>418.09</v>
          </cell>
          <cell r="U81">
            <v>112.67</v>
          </cell>
          <cell r="V81">
            <v>418.09</v>
          </cell>
          <cell r="W81">
            <v>112.67</v>
          </cell>
          <cell r="X81">
            <v>418.09</v>
          </cell>
          <cell r="Y81">
            <v>12.72</v>
          </cell>
          <cell r="Z81">
            <v>418.09</v>
          </cell>
          <cell r="AA81">
            <v>12.72</v>
          </cell>
        </row>
        <row r="82">
          <cell r="A82" t="str">
            <v>0013301</v>
          </cell>
          <cell r="B82" t="str">
            <v>00133</v>
          </cell>
          <cell r="C82" t="str">
            <v>静銀日生中山</v>
          </cell>
          <cell r="D82">
            <v>996.48</v>
          </cell>
          <cell r="E82">
            <v>251.44</v>
          </cell>
          <cell r="F82">
            <v>996.48</v>
          </cell>
          <cell r="G82">
            <v>251.44</v>
          </cell>
          <cell r="H82">
            <v>996.48</v>
          </cell>
          <cell r="I82">
            <v>251.44</v>
          </cell>
          <cell r="J82">
            <v>996.48</v>
          </cell>
          <cell r="K82">
            <v>251.44</v>
          </cell>
          <cell r="L82">
            <v>996.48</v>
          </cell>
          <cell r="M82">
            <v>251.44</v>
          </cell>
          <cell r="N82">
            <v>996.48</v>
          </cell>
          <cell r="O82">
            <v>251.44</v>
          </cell>
          <cell r="P82">
            <v>996.48</v>
          </cell>
          <cell r="Q82">
            <v>251.44</v>
          </cell>
          <cell r="R82">
            <v>996.48</v>
          </cell>
          <cell r="S82">
            <v>251.44</v>
          </cell>
          <cell r="T82">
            <v>996.48</v>
          </cell>
          <cell r="U82">
            <v>251.44</v>
          </cell>
          <cell r="V82">
            <v>996.48</v>
          </cell>
          <cell r="W82">
            <v>251.44</v>
          </cell>
          <cell r="X82">
            <v>996.48</v>
          </cell>
          <cell r="Y82">
            <v>251.44</v>
          </cell>
          <cell r="Z82">
            <v>996.48</v>
          </cell>
          <cell r="AA82">
            <v>251.44</v>
          </cell>
        </row>
        <row r="83">
          <cell r="A83" t="str">
            <v>0013401</v>
          </cell>
          <cell r="B83" t="str">
            <v>00134</v>
          </cell>
          <cell r="C83" t="str">
            <v>たまプラーザ</v>
          </cell>
          <cell r="D83">
            <v>852.27</v>
          </cell>
          <cell r="E83">
            <v>132.96</v>
          </cell>
          <cell r="F83">
            <v>852.27</v>
          </cell>
          <cell r="G83">
            <v>132.96</v>
          </cell>
          <cell r="H83">
            <v>852.27</v>
          </cell>
          <cell r="I83">
            <v>132.96</v>
          </cell>
          <cell r="J83">
            <v>852.27</v>
          </cell>
          <cell r="K83">
            <v>132.96</v>
          </cell>
          <cell r="L83">
            <v>852.27</v>
          </cell>
          <cell r="M83">
            <v>132.96</v>
          </cell>
          <cell r="N83">
            <v>852.27</v>
          </cell>
          <cell r="O83">
            <v>132.96</v>
          </cell>
          <cell r="P83">
            <v>852.27</v>
          </cell>
          <cell r="Q83">
            <v>132.96</v>
          </cell>
          <cell r="R83">
            <v>852.27</v>
          </cell>
          <cell r="S83">
            <v>132.96</v>
          </cell>
          <cell r="T83">
            <v>852.27</v>
          </cell>
          <cell r="U83">
            <v>132.96</v>
          </cell>
          <cell r="V83">
            <v>852.27</v>
          </cell>
          <cell r="W83">
            <v>132.96</v>
          </cell>
          <cell r="X83">
            <v>852.27</v>
          </cell>
          <cell r="Y83">
            <v>132.96</v>
          </cell>
          <cell r="Z83">
            <v>852.27</v>
          </cell>
          <cell r="AA83">
            <v>132.96</v>
          </cell>
        </row>
        <row r="84">
          <cell r="A84" t="str">
            <v>0013501</v>
          </cell>
          <cell r="B84" t="str">
            <v>00135</v>
          </cell>
          <cell r="C84" t="str">
            <v>川崎</v>
          </cell>
          <cell r="D84">
            <v>7560.97</v>
          </cell>
          <cell r="E84">
            <v>828.62</v>
          </cell>
          <cell r="F84">
            <v>7728.36</v>
          </cell>
          <cell r="G84">
            <v>996.01</v>
          </cell>
          <cell r="H84">
            <v>7728.36</v>
          </cell>
          <cell r="I84">
            <v>1006.36</v>
          </cell>
          <cell r="J84">
            <v>7728.36</v>
          </cell>
          <cell r="K84">
            <v>1028.5899999999999</v>
          </cell>
          <cell r="L84">
            <v>7728.36</v>
          </cell>
          <cell r="M84">
            <v>1028.5899999999999</v>
          </cell>
          <cell r="N84">
            <v>7728.36</v>
          </cell>
          <cell r="O84">
            <v>909.39</v>
          </cell>
          <cell r="P84">
            <v>7728.36</v>
          </cell>
          <cell r="Q84">
            <v>822.09</v>
          </cell>
          <cell r="R84">
            <v>7728.36</v>
          </cell>
          <cell r="S84">
            <v>822.09</v>
          </cell>
          <cell r="T84">
            <v>7728.36</v>
          </cell>
          <cell r="U84">
            <v>888.99</v>
          </cell>
          <cell r="V84">
            <v>7728.36</v>
          </cell>
          <cell r="W84">
            <v>888.99</v>
          </cell>
          <cell r="X84">
            <v>7728.36</v>
          </cell>
          <cell r="Y84">
            <v>888.99</v>
          </cell>
          <cell r="Z84">
            <v>7078.86</v>
          </cell>
          <cell r="AA84">
            <v>239.49</v>
          </cell>
        </row>
        <row r="85">
          <cell r="A85" t="str">
            <v>0013701</v>
          </cell>
          <cell r="B85" t="str">
            <v>00137</v>
          </cell>
          <cell r="C85" t="str">
            <v>藤沢</v>
          </cell>
          <cell r="D85">
            <v>1640.65</v>
          </cell>
          <cell r="E85">
            <v>573.29</v>
          </cell>
          <cell r="F85">
            <v>1870.93</v>
          </cell>
          <cell r="G85">
            <v>803.57</v>
          </cell>
          <cell r="H85">
            <v>1870.93</v>
          </cell>
          <cell r="I85">
            <v>715.87</v>
          </cell>
          <cell r="J85">
            <v>1870.93</v>
          </cell>
          <cell r="K85">
            <v>715.87</v>
          </cell>
          <cell r="L85">
            <v>1870.93</v>
          </cell>
          <cell r="M85">
            <v>715.87</v>
          </cell>
          <cell r="N85">
            <v>1870.93</v>
          </cell>
          <cell r="O85">
            <v>715.87</v>
          </cell>
          <cell r="P85">
            <v>1870.93</v>
          </cell>
          <cell r="Q85">
            <v>715.87</v>
          </cell>
          <cell r="R85">
            <v>1870.93</v>
          </cell>
          <cell r="S85">
            <v>715.87</v>
          </cell>
          <cell r="T85">
            <v>1870.93</v>
          </cell>
          <cell r="U85">
            <v>715.87</v>
          </cell>
          <cell r="V85">
            <v>1870.93</v>
          </cell>
          <cell r="W85">
            <v>715.87</v>
          </cell>
          <cell r="X85">
            <v>1870.93</v>
          </cell>
          <cell r="Y85">
            <v>715.87</v>
          </cell>
          <cell r="Z85">
            <v>1155.06</v>
          </cell>
          <cell r="AA85">
            <v>0</v>
          </cell>
        </row>
        <row r="86">
          <cell r="A86" t="str">
            <v>0013801</v>
          </cell>
          <cell r="B86" t="str">
            <v>00138</v>
          </cell>
          <cell r="C86" t="str">
            <v>藤沢駅前</v>
          </cell>
          <cell r="D86">
            <v>3957.3</v>
          </cell>
          <cell r="E86">
            <v>0</v>
          </cell>
          <cell r="F86">
            <v>3957.3</v>
          </cell>
          <cell r="G86">
            <v>0</v>
          </cell>
          <cell r="H86">
            <v>3957.3</v>
          </cell>
          <cell r="I86">
            <v>0</v>
          </cell>
          <cell r="J86">
            <v>3957.3</v>
          </cell>
          <cell r="K86">
            <v>0</v>
          </cell>
          <cell r="L86">
            <v>3957.3</v>
          </cell>
          <cell r="M86">
            <v>0</v>
          </cell>
          <cell r="N86">
            <v>3957.3</v>
          </cell>
          <cell r="O86">
            <v>0</v>
          </cell>
          <cell r="P86">
            <v>3957.3</v>
          </cell>
          <cell r="Q86">
            <v>0</v>
          </cell>
          <cell r="R86">
            <v>3957.3</v>
          </cell>
          <cell r="S86">
            <v>0</v>
          </cell>
          <cell r="T86">
            <v>3957.3</v>
          </cell>
          <cell r="U86">
            <v>0</v>
          </cell>
          <cell r="V86">
            <v>3957.3</v>
          </cell>
          <cell r="W86">
            <v>0</v>
          </cell>
          <cell r="X86">
            <v>3957.3</v>
          </cell>
          <cell r="Y86">
            <v>0</v>
          </cell>
          <cell r="Z86">
            <v>3957.3</v>
          </cell>
          <cell r="AA86">
            <v>0</v>
          </cell>
        </row>
        <row r="87">
          <cell r="A87" t="str">
            <v>0013901</v>
          </cell>
          <cell r="B87" t="str">
            <v>00139</v>
          </cell>
          <cell r="C87" t="str">
            <v>鎌倉</v>
          </cell>
          <cell r="D87">
            <v>1560.07</v>
          </cell>
          <cell r="E87">
            <v>0</v>
          </cell>
          <cell r="F87">
            <v>1560.07</v>
          </cell>
          <cell r="G87">
            <v>0</v>
          </cell>
          <cell r="H87">
            <v>1560.07</v>
          </cell>
          <cell r="I87">
            <v>0</v>
          </cell>
          <cell r="J87">
            <v>1560.07</v>
          </cell>
          <cell r="K87">
            <v>0</v>
          </cell>
          <cell r="L87">
            <v>1560.07</v>
          </cell>
          <cell r="M87">
            <v>0</v>
          </cell>
          <cell r="N87">
            <v>1560.07</v>
          </cell>
          <cell r="O87">
            <v>0</v>
          </cell>
          <cell r="P87">
            <v>1560.07</v>
          </cell>
          <cell r="Q87">
            <v>0</v>
          </cell>
          <cell r="R87">
            <v>1560.07</v>
          </cell>
          <cell r="S87">
            <v>0</v>
          </cell>
          <cell r="T87">
            <v>1560.07</v>
          </cell>
          <cell r="U87">
            <v>0</v>
          </cell>
          <cell r="V87">
            <v>1560.07</v>
          </cell>
          <cell r="W87">
            <v>0</v>
          </cell>
          <cell r="X87">
            <v>1560.07</v>
          </cell>
          <cell r="Y87">
            <v>0</v>
          </cell>
          <cell r="Z87">
            <v>1560.07</v>
          </cell>
          <cell r="AA87">
            <v>0</v>
          </cell>
        </row>
        <row r="88">
          <cell r="A88" t="str">
            <v>0014101</v>
          </cell>
          <cell r="B88" t="str">
            <v>00141</v>
          </cell>
          <cell r="C88" t="str">
            <v>相模原</v>
          </cell>
          <cell r="D88">
            <v>520.52</v>
          </cell>
          <cell r="E88">
            <v>0</v>
          </cell>
          <cell r="F88">
            <v>520.52</v>
          </cell>
          <cell r="G88">
            <v>0</v>
          </cell>
          <cell r="H88">
            <v>520.52</v>
          </cell>
          <cell r="I88">
            <v>0</v>
          </cell>
          <cell r="J88">
            <v>520.52</v>
          </cell>
          <cell r="K88">
            <v>0</v>
          </cell>
          <cell r="L88">
            <v>520.52</v>
          </cell>
          <cell r="M88">
            <v>0</v>
          </cell>
          <cell r="N88">
            <v>520.52</v>
          </cell>
          <cell r="O88">
            <v>0</v>
          </cell>
          <cell r="P88">
            <v>520.52</v>
          </cell>
          <cell r="Q88">
            <v>0</v>
          </cell>
          <cell r="R88">
            <v>520.52</v>
          </cell>
          <cell r="S88">
            <v>0</v>
          </cell>
          <cell r="T88">
            <v>520.52</v>
          </cell>
          <cell r="U88">
            <v>0</v>
          </cell>
          <cell r="V88">
            <v>520.52</v>
          </cell>
          <cell r="W88">
            <v>0</v>
          </cell>
          <cell r="X88">
            <v>520.52</v>
          </cell>
          <cell r="Y88">
            <v>0</v>
          </cell>
          <cell r="Z88">
            <v>520.52</v>
          </cell>
          <cell r="AA88">
            <v>0</v>
          </cell>
        </row>
        <row r="89">
          <cell r="A89" t="str">
            <v>0014201</v>
          </cell>
          <cell r="B89" t="str">
            <v>00142</v>
          </cell>
          <cell r="C89" t="str">
            <v>本厚木</v>
          </cell>
          <cell r="D89">
            <v>2532.5300000000002</v>
          </cell>
          <cell r="E89">
            <v>37.059999999999945</v>
          </cell>
          <cell r="F89">
            <v>2532.5300000000002</v>
          </cell>
          <cell r="G89">
            <v>37.059999999999945</v>
          </cell>
          <cell r="H89">
            <v>2532.5300000000002</v>
          </cell>
          <cell r="I89">
            <v>37.059999999999945</v>
          </cell>
          <cell r="J89">
            <v>2532.5300000000002</v>
          </cell>
          <cell r="K89">
            <v>37.059999999999945</v>
          </cell>
          <cell r="L89">
            <v>2532.5300000000002</v>
          </cell>
          <cell r="M89">
            <v>37.059999999999945</v>
          </cell>
          <cell r="N89">
            <v>2532.5300000000002</v>
          </cell>
          <cell r="O89">
            <v>37.059999999999945</v>
          </cell>
          <cell r="P89">
            <v>2532.5300000000002</v>
          </cell>
          <cell r="Q89">
            <v>217.28</v>
          </cell>
          <cell r="R89">
            <v>2532.5300000000002</v>
          </cell>
          <cell r="S89">
            <v>217.28</v>
          </cell>
          <cell r="T89">
            <v>2532.5300000000002</v>
          </cell>
          <cell r="U89">
            <v>217.28</v>
          </cell>
          <cell r="V89">
            <v>2532.5300000000002</v>
          </cell>
          <cell r="W89">
            <v>217.28</v>
          </cell>
          <cell r="X89">
            <v>2532.5300000000002</v>
          </cell>
          <cell r="Y89">
            <v>217.28</v>
          </cell>
          <cell r="Z89">
            <v>2532.5300000000002</v>
          </cell>
          <cell r="AA89">
            <v>217.28</v>
          </cell>
        </row>
        <row r="90">
          <cell r="A90" t="str">
            <v>0014301</v>
          </cell>
          <cell r="B90" t="str">
            <v>00143</v>
          </cell>
          <cell r="C90" t="str">
            <v>秦野</v>
          </cell>
          <cell r="D90">
            <v>249.99</v>
          </cell>
          <cell r="E90">
            <v>0</v>
          </cell>
          <cell r="F90">
            <v>249.99</v>
          </cell>
          <cell r="G90">
            <v>0</v>
          </cell>
          <cell r="H90">
            <v>249.99</v>
          </cell>
          <cell r="I90">
            <v>0</v>
          </cell>
          <cell r="J90">
            <v>249.99</v>
          </cell>
          <cell r="K90">
            <v>0</v>
          </cell>
          <cell r="L90">
            <v>249.99</v>
          </cell>
          <cell r="M90">
            <v>0</v>
          </cell>
          <cell r="N90">
            <v>249.99</v>
          </cell>
          <cell r="O90">
            <v>0</v>
          </cell>
          <cell r="P90">
            <v>249.99</v>
          </cell>
          <cell r="Q90">
            <v>0</v>
          </cell>
          <cell r="R90">
            <v>249.99</v>
          </cell>
          <cell r="S90">
            <v>0</v>
          </cell>
          <cell r="T90">
            <v>249.99</v>
          </cell>
          <cell r="U90">
            <v>0</v>
          </cell>
          <cell r="V90">
            <v>249.99</v>
          </cell>
          <cell r="W90">
            <v>0</v>
          </cell>
          <cell r="X90">
            <v>249.99</v>
          </cell>
          <cell r="Y90">
            <v>0</v>
          </cell>
          <cell r="Z90">
            <v>249.99</v>
          </cell>
          <cell r="AA90">
            <v>0</v>
          </cell>
        </row>
        <row r="91">
          <cell r="A91" t="str">
            <v>0014501</v>
          </cell>
          <cell r="B91" t="str">
            <v>00145</v>
          </cell>
          <cell r="C91" t="str">
            <v>サンペデック</v>
          </cell>
          <cell r="D91">
            <v>68250.800000839241</v>
          </cell>
          <cell r="E91">
            <v>610.38000083923339</v>
          </cell>
          <cell r="F91">
            <v>68178.000000839238</v>
          </cell>
          <cell r="G91">
            <v>437.66000083923342</v>
          </cell>
          <cell r="H91">
            <v>68178.000000839238</v>
          </cell>
          <cell r="I91">
            <v>429.5600008392334</v>
          </cell>
          <cell r="J91">
            <v>68178.000000839238</v>
          </cell>
          <cell r="K91">
            <v>329.25000083923334</v>
          </cell>
          <cell r="L91">
            <v>68170.660000839242</v>
          </cell>
          <cell r="M91">
            <v>321.91000083923336</v>
          </cell>
          <cell r="N91">
            <v>68093.500000839238</v>
          </cell>
          <cell r="O91">
            <v>387.39000083923338</v>
          </cell>
          <cell r="P91">
            <v>68124.960000839244</v>
          </cell>
          <cell r="Q91">
            <v>418.85000083923336</v>
          </cell>
          <cell r="R91">
            <v>68124.960000839244</v>
          </cell>
          <cell r="S91">
            <v>163.31000083923337</v>
          </cell>
          <cell r="T91">
            <v>68124.960000839244</v>
          </cell>
          <cell r="U91">
            <v>170.65000083923337</v>
          </cell>
          <cell r="V91">
            <v>68124.960000839244</v>
          </cell>
          <cell r="W91">
            <v>170.65000083923337</v>
          </cell>
          <cell r="X91">
            <v>68124.960000839244</v>
          </cell>
          <cell r="Y91">
            <v>170.65000083923337</v>
          </cell>
          <cell r="Z91">
            <v>68124.960000839244</v>
          </cell>
          <cell r="AA91">
            <v>104.28000083923337</v>
          </cell>
        </row>
        <row r="92">
          <cell r="A92" t="str">
            <v>0014601</v>
          </cell>
          <cell r="B92" t="str">
            <v>00146</v>
          </cell>
          <cell r="C92" t="str">
            <v>南藤沢</v>
          </cell>
          <cell r="D92">
            <v>3526.49</v>
          </cell>
          <cell r="E92">
            <v>773.64</v>
          </cell>
          <cell r="F92">
            <v>3526.49</v>
          </cell>
          <cell r="G92">
            <v>773.64</v>
          </cell>
          <cell r="H92">
            <v>3526.49</v>
          </cell>
          <cell r="I92">
            <v>773.64</v>
          </cell>
          <cell r="J92">
            <v>3526.49</v>
          </cell>
          <cell r="K92">
            <v>861.64</v>
          </cell>
          <cell r="L92">
            <v>3526.49</v>
          </cell>
          <cell r="M92">
            <v>861.64</v>
          </cell>
          <cell r="N92">
            <v>3526.49</v>
          </cell>
          <cell r="O92">
            <v>861.64</v>
          </cell>
          <cell r="P92">
            <v>3526.49</v>
          </cell>
          <cell r="Q92">
            <v>861.64</v>
          </cell>
          <cell r="R92">
            <v>3526.49</v>
          </cell>
          <cell r="S92">
            <v>733.86</v>
          </cell>
          <cell r="T92">
            <v>3526.49</v>
          </cell>
          <cell r="U92">
            <v>733.86</v>
          </cell>
          <cell r="V92">
            <v>3526.49</v>
          </cell>
          <cell r="W92">
            <v>733.86</v>
          </cell>
          <cell r="X92">
            <v>3526.49</v>
          </cell>
          <cell r="Y92">
            <v>733.86</v>
          </cell>
          <cell r="Z92">
            <v>3526.49</v>
          </cell>
          <cell r="AA92">
            <v>783.49</v>
          </cell>
        </row>
        <row r="93">
          <cell r="A93" t="str">
            <v>0014701</v>
          </cell>
          <cell r="B93" t="str">
            <v>00147</v>
          </cell>
          <cell r="C93" t="str">
            <v>横須賀</v>
          </cell>
          <cell r="D93">
            <v>652.41</v>
          </cell>
          <cell r="E93">
            <v>0</v>
          </cell>
          <cell r="F93">
            <v>652.41</v>
          </cell>
          <cell r="G93">
            <v>0</v>
          </cell>
          <cell r="H93">
            <v>652.41</v>
          </cell>
          <cell r="I93">
            <v>0</v>
          </cell>
          <cell r="J93">
            <v>652.41</v>
          </cell>
          <cell r="K93">
            <v>0</v>
          </cell>
          <cell r="L93">
            <v>652.41</v>
          </cell>
          <cell r="M93">
            <v>0</v>
          </cell>
          <cell r="N93">
            <v>652.41</v>
          </cell>
          <cell r="O93">
            <v>0</v>
          </cell>
          <cell r="P93">
            <v>652.41</v>
          </cell>
          <cell r="Q93">
            <v>0</v>
          </cell>
          <cell r="R93">
            <v>652.41</v>
          </cell>
          <cell r="S93">
            <v>0</v>
          </cell>
          <cell r="T93">
            <v>652.41</v>
          </cell>
          <cell r="U93">
            <v>0</v>
          </cell>
          <cell r="V93">
            <v>652.41</v>
          </cell>
          <cell r="W93">
            <v>0</v>
          </cell>
          <cell r="X93">
            <v>652.41</v>
          </cell>
          <cell r="Y93">
            <v>0</v>
          </cell>
          <cell r="Z93">
            <v>652.41</v>
          </cell>
          <cell r="AA93">
            <v>0</v>
          </cell>
        </row>
        <row r="94">
          <cell r="A94" t="str">
            <v>0014801</v>
          </cell>
          <cell r="B94" t="str">
            <v>00148</v>
          </cell>
          <cell r="C94" t="str">
            <v>ソニックシティ</v>
          </cell>
          <cell r="D94">
            <v>31378.39</v>
          </cell>
          <cell r="E94">
            <v>138.77000000000001</v>
          </cell>
          <cell r="F94">
            <v>31378.39</v>
          </cell>
          <cell r="G94">
            <v>1121.53</v>
          </cell>
          <cell r="H94">
            <v>31378.39</v>
          </cell>
          <cell r="I94">
            <v>206.84</v>
          </cell>
          <cell r="J94">
            <v>31378.39</v>
          </cell>
          <cell r="K94">
            <v>288.06</v>
          </cell>
          <cell r="L94">
            <v>31378.39</v>
          </cell>
          <cell r="M94">
            <v>288.06</v>
          </cell>
          <cell r="N94">
            <v>31289.24</v>
          </cell>
          <cell r="O94">
            <v>144.44999999999999</v>
          </cell>
          <cell r="P94">
            <v>31289.24</v>
          </cell>
          <cell r="Q94">
            <v>126.53</v>
          </cell>
          <cell r="R94">
            <v>31289.24</v>
          </cell>
          <cell r="S94">
            <v>220.72</v>
          </cell>
          <cell r="T94">
            <v>31289.24</v>
          </cell>
          <cell r="U94">
            <v>70.240000000000094</v>
          </cell>
          <cell r="V94">
            <v>31289.24</v>
          </cell>
          <cell r="W94">
            <v>70.240000000000094</v>
          </cell>
          <cell r="X94">
            <v>31289.24</v>
          </cell>
          <cell r="Y94">
            <v>70.240000000000094</v>
          </cell>
          <cell r="Z94">
            <v>31289.24</v>
          </cell>
          <cell r="AA94">
            <v>70.240000000000094</v>
          </cell>
        </row>
        <row r="95">
          <cell r="A95" t="str">
            <v>0014802</v>
          </cell>
          <cell r="B95" t="str">
            <v>00148</v>
          </cell>
          <cell r="C95" t="str">
            <v>大宮ﾊﾟﾚｽﾎﾃﾙ(ｿﾆｯｸ)</v>
          </cell>
          <cell r="D95">
            <v>17843.62</v>
          </cell>
          <cell r="E95">
            <v>0</v>
          </cell>
          <cell r="F95">
            <v>17843.62</v>
          </cell>
          <cell r="G95">
            <v>0</v>
          </cell>
          <cell r="H95">
            <v>17843.62</v>
          </cell>
          <cell r="I95">
            <v>0</v>
          </cell>
          <cell r="J95">
            <v>17843.62</v>
          </cell>
          <cell r="K95">
            <v>0</v>
          </cell>
          <cell r="L95">
            <v>17843.62</v>
          </cell>
          <cell r="M95">
            <v>0</v>
          </cell>
          <cell r="N95">
            <v>17843.62</v>
          </cell>
          <cell r="O95">
            <v>0</v>
          </cell>
          <cell r="P95">
            <v>17843.62</v>
          </cell>
          <cell r="Q95">
            <v>0</v>
          </cell>
          <cell r="R95">
            <v>17843.62</v>
          </cell>
          <cell r="S95">
            <v>0</v>
          </cell>
          <cell r="T95">
            <v>17843.62</v>
          </cell>
          <cell r="U95">
            <v>0</v>
          </cell>
          <cell r="V95">
            <v>17843.62</v>
          </cell>
          <cell r="W95">
            <v>0</v>
          </cell>
          <cell r="X95">
            <v>17843.62</v>
          </cell>
          <cell r="Y95">
            <v>0</v>
          </cell>
          <cell r="Z95">
            <v>17843.62</v>
          </cell>
          <cell r="AA95">
            <v>0</v>
          </cell>
        </row>
        <row r="96">
          <cell r="A96" t="str">
            <v>0014901</v>
          </cell>
          <cell r="B96" t="str">
            <v>00149</v>
          </cell>
          <cell r="C96" t="str">
            <v>平塚ＭＮ（オフィス）</v>
          </cell>
          <cell r="D96">
            <v>6352.59</v>
          </cell>
          <cell r="E96">
            <v>189</v>
          </cell>
          <cell r="F96">
            <v>6758.36</v>
          </cell>
          <cell r="G96">
            <v>594.77</v>
          </cell>
          <cell r="H96">
            <v>6758.36</v>
          </cell>
          <cell r="I96">
            <v>594.77</v>
          </cell>
          <cell r="J96">
            <v>6758.36</v>
          </cell>
          <cell r="K96">
            <v>594.77</v>
          </cell>
          <cell r="L96">
            <v>6758.36</v>
          </cell>
          <cell r="M96">
            <v>594.77</v>
          </cell>
          <cell r="N96">
            <v>6936.1</v>
          </cell>
          <cell r="O96">
            <v>189</v>
          </cell>
          <cell r="P96">
            <v>6936.1</v>
          </cell>
          <cell r="Q96">
            <v>189</v>
          </cell>
          <cell r="R96">
            <v>6936.1</v>
          </cell>
          <cell r="S96">
            <v>189</v>
          </cell>
          <cell r="T96">
            <v>6936.1</v>
          </cell>
          <cell r="U96">
            <v>94.5</v>
          </cell>
          <cell r="V96">
            <v>6936.1</v>
          </cell>
          <cell r="W96">
            <v>94.5</v>
          </cell>
          <cell r="X96">
            <v>6936.1</v>
          </cell>
          <cell r="Y96">
            <v>94.5</v>
          </cell>
          <cell r="Z96">
            <v>6936.1</v>
          </cell>
          <cell r="AA96">
            <v>94.5</v>
          </cell>
        </row>
        <row r="97">
          <cell r="A97" t="str">
            <v>0014902</v>
          </cell>
          <cell r="B97" t="str">
            <v>00149</v>
          </cell>
          <cell r="C97" t="str">
            <v>平塚ＭＮ（商業棟）</v>
          </cell>
          <cell r="D97">
            <v>3528.2</v>
          </cell>
          <cell r="E97">
            <v>221.82</v>
          </cell>
          <cell r="F97">
            <v>3528.2</v>
          </cell>
          <cell r="G97">
            <v>221.82</v>
          </cell>
          <cell r="H97">
            <v>3528.2</v>
          </cell>
          <cell r="I97">
            <v>221.82</v>
          </cell>
          <cell r="J97">
            <v>3528.2</v>
          </cell>
          <cell r="K97">
            <v>177.05</v>
          </cell>
          <cell r="L97">
            <v>3528.2</v>
          </cell>
          <cell r="M97">
            <v>177.05</v>
          </cell>
          <cell r="N97">
            <v>3528.2</v>
          </cell>
          <cell r="O97">
            <v>147.52000000000001</v>
          </cell>
          <cell r="P97">
            <v>3528.2</v>
          </cell>
          <cell r="Q97">
            <v>222.65</v>
          </cell>
          <cell r="R97">
            <v>3528.2</v>
          </cell>
          <cell r="S97">
            <v>222.65</v>
          </cell>
          <cell r="T97">
            <v>3528.2</v>
          </cell>
          <cell r="U97">
            <v>268.63</v>
          </cell>
          <cell r="V97">
            <v>3528.2</v>
          </cell>
          <cell r="W97">
            <v>268.63</v>
          </cell>
          <cell r="X97">
            <v>3528.2</v>
          </cell>
          <cell r="Y97">
            <v>268.63</v>
          </cell>
          <cell r="Z97">
            <v>3528.2</v>
          </cell>
          <cell r="AA97">
            <v>519.83000000000004</v>
          </cell>
        </row>
        <row r="98">
          <cell r="A98" t="str">
            <v>0015101</v>
          </cell>
          <cell r="B98" t="str">
            <v>00151</v>
          </cell>
          <cell r="C98" t="str">
            <v>千葉ＴＮ</v>
          </cell>
          <cell r="D98">
            <v>7426.01</v>
          </cell>
          <cell r="E98">
            <v>651.83367999999996</v>
          </cell>
          <cell r="F98">
            <v>7426.01</v>
          </cell>
          <cell r="G98">
            <v>1214.0413600000002</v>
          </cell>
          <cell r="H98">
            <v>7426.01</v>
          </cell>
          <cell r="I98">
            <v>1320.3824800000002</v>
          </cell>
          <cell r="J98">
            <v>7426.01</v>
          </cell>
          <cell r="K98">
            <v>1320.3824800000002</v>
          </cell>
          <cell r="L98">
            <v>7487.3936000000003</v>
          </cell>
          <cell r="M98">
            <v>815.51308000000017</v>
          </cell>
          <cell r="N98">
            <v>7487.3936000000003</v>
          </cell>
          <cell r="O98">
            <v>921.55684000000019</v>
          </cell>
          <cell r="P98">
            <v>7487.3936000000003</v>
          </cell>
          <cell r="Q98">
            <v>921.55684000000019</v>
          </cell>
          <cell r="R98">
            <v>7487.3936000000003</v>
          </cell>
          <cell r="S98">
            <v>921.55684000000019</v>
          </cell>
          <cell r="T98">
            <v>7487.3936000000003</v>
          </cell>
          <cell r="U98">
            <v>987.6528400000002</v>
          </cell>
          <cell r="V98">
            <v>7487.3936000000003</v>
          </cell>
          <cell r="W98">
            <v>921.55684000000019</v>
          </cell>
          <cell r="X98">
            <v>7487.3936000000003</v>
          </cell>
          <cell r="Y98">
            <v>815.21684000000027</v>
          </cell>
          <cell r="Z98">
            <v>7487.3936000000003</v>
          </cell>
          <cell r="AA98">
            <v>36.722240000000284</v>
          </cell>
        </row>
        <row r="99">
          <cell r="A99" t="str">
            <v>0015301</v>
          </cell>
          <cell r="B99" t="str">
            <v>00153</v>
          </cell>
          <cell r="C99" t="str">
            <v>甲府ニッセイスカイ</v>
          </cell>
          <cell r="D99">
            <v>1563.49</v>
          </cell>
          <cell r="E99">
            <v>151.83000000000001</v>
          </cell>
          <cell r="F99">
            <v>1865.37</v>
          </cell>
          <cell r="G99">
            <v>453.71</v>
          </cell>
          <cell r="H99">
            <v>1865.37</v>
          </cell>
          <cell r="I99">
            <v>301.08999999999997</v>
          </cell>
          <cell r="J99">
            <v>1865.37</v>
          </cell>
          <cell r="K99">
            <v>176.08</v>
          </cell>
          <cell r="L99">
            <v>1865.37</v>
          </cell>
          <cell r="M99">
            <v>176.08</v>
          </cell>
          <cell r="N99">
            <v>1865.37</v>
          </cell>
          <cell r="O99">
            <v>176.08</v>
          </cell>
          <cell r="P99">
            <v>1865.37</v>
          </cell>
          <cell r="Q99">
            <v>176.08</v>
          </cell>
          <cell r="R99">
            <v>1865.37</v>
          </cell>
          <cell r="S99">
            <v>176.08</v>
          </cell>
          <cell r="T99">
            <v>1865.37</v>
          </cell>
          <cell r="U99">
            <v>176.08</v>
          </cell>
          <cell r="V99">
            <v>1865.37</v>
          </cell>
          <cell r="W99">
            <v>176.08</v>
          </cell>
          <cell r="X99">
            <v>1865.37</v>
          </cell>
          <cell r="Y99">
            <v>176.08</v>
          </cell>
          <cell r="Z99">
            <v>1865.37</v>
          </cell>
          <cell r="AA99">
            <v>176.08</v>
          </cell>
        </row>
        <row r="100">
          <cell r="A100" t="str">
            <v>0015401</v>
          </cell>
          <cell r="B100" t="str">
            <v>00154</v>
          </cell>
          <cell r="C100" t="str">
            <v>ウエストワン</v>
          </cell>
          <cell r="D100">
            <v>6758.49</v>
          </cell>
          <cell r="E100">
            <v>225.17</v>
          </cell>
          <cell r="F100">
            <v>6758.49</v>
          </cell>
          <cell r="G100">
            <v>264.31</v>
          </cell>
          <cell r="H100">
            <v>6758.49</v>
          </cell>
          <cell r="I100">
            <v>491.74234000000001</v>
          </cell>
          <cell r="J100">
            <v>6758.49</v>
          </cell>
          <cell r="K100">
            <v>491.74234000000001</v>
          </cell>
          <cell r="L100">
            <v>6758.49</v>
          </cell>
          <cell r="M100">
            <v>491.74234000000001</v>
          </cell>
          <cell r="N100">
            <v>6758.49</v>
          </cell>
          <cell r="O100">
            <v>491.74234000000001</v>
          </cell>
          <cell r="P100">
            <v>6758.49</v>
          </cell>
          <cell r="Q100">
            <v>491.74234000000001</v>
          </cell>
          <cell r="R100">
            <v>6758.49</v>
          </cell>
          <cell r="S100">
            <v>491.74234000000001</v>
          </cell>
          <cell r="T100">
            <v>6758.49</v>
          </cell>
          <cell r="U100">
            <v>521.11959999999999</v>
          </cell>
          <cell r="V100">
            <v>6758.49</v>
          </cell>
          <cell r="W100">
            <v>440.82622651999998</v>
          </cell>
          <cell r="X100">
            <v>6758.49</v>
          </cell>
          <cell r="Y100">
            <v>440.82622651999998</v>
          </cell>
          <cell r="Z100">
            <v>6758.49</v>
          </cell>
          <cell r="AA100">
            <v>440.82622651999998</v>
          </cell>
        </row>
        <row r="101">
          <cell r="A101" t="str">
            <v>0018001</v>
          </cell>
          <cell r="B101" t="str">
            <v>00180</v>
          </cell>
          <cell r="C101" t="str">
            <v>新宿西口</v>
          </cell>
          <cell r="D101">
            <v>8782.11</v>
          </cell>
          <cell r="E101">
            <v>618.76</v>
          </cell>
          <cell r="F101">
            <v>8782.11</v>
          </cell>
          <cell r="G101">
            <v>407.08</v>
          </cell>
          <cell r="H101">
            <v>8782.11</v>
          </cell>
          <cell r="I101">
            <v>213.89</v>
          </cell>
          <cell r="J101">
            <v>8782.11</v>
          </cell>
          <cell r="K101">
            <v>213.89</v>
          </cell>
          <cell r="L101">
            <v>8782.11</v>
          </cell>
          <cell r="M101">
            <v>425.27</v>
          </cell>
          <cell r="N101">
            <v>8779.9</v>
          </cell>
          <cell r="O101">
            <v>211.38</v>
          </cell>
          <cell r="P101">
            <v>8779.9</v>
          </cell>
          <cell r="Q101">
            <v>0</v>
          </cell>
          <cell r="R101">
            <v>8779.9</v>
          </cell>
          <cell r="S101">
            <v>-5.4000000000000057</v>
          </cell>
          <cell r="T101">
            <v>8779.9</v>
          </cell>
          <cell r="U101">
            <v>62.36</v>
          </cell>
          <cell r="V101">
            <v>8779.9</v>
          </cell>
          <cell r="W101">
            <v>62.36</v>
          </cell>
          <cell r="X101">
            <v>8929.2199999999993</v>
          </cell>
          <cell r="Y101">
            <v>211.68</v>
          </cell>
          <cell r="Z101">
            <v>8929.2199999999993</v>
          </cell>
          <cell r="AA101">
            <v>0</v>
          </cell>
        </row>
        <row r="102">
          <cell r="A102" t="str">
            <v>0018101</v>
          </cell>
          <cell r="B102" t="str">
            <v>00181</v>
          </cell>
          <cell r="C102" t="str">
            <v>新宿御苑前</v>
          </cell>
          <cell r="D102">
            <v>5117.96</v>
          </cell>
          <cell r="E102">
            <v>0</v>
          </cell>
          <cell r="F102">
            <v>5117.96</v>
          </cell>
          <cell r="G102">
            <v>0</v>
          </cell>
          <cell r="H102">
            <v>5117.96</v>
          </cell>
          <cell r="I102">
            <v>0</v>
          </cell>
          <cell r="J102">
            <v>5102.63</v>
          </cell>
          <cell r="K102">
            <v>-15.33</v>
          </cell>
          <cell r="L102">
            <v>5102.63</v>
          </cell>
          <cell r="M102">
            <v>-15.33</v>
          </cell>
          <cell r="N102">
            <v>5102.63</v>
          </cell>
          <cell r="O102">
            <v>2568.33</v>
          </cell>
          <cell r="P102">
            <v>5102.63</v>
          </cell>
          <cell r="Q102">
            <v>2568.33</v>
          </cell>
          <cell r="R102">
            <v>5102.63</v>
          </cell>
          <cell r="S102">
            <v>1008.45</v>
          </cell>
          <cell r="T102">
            <v>5102.63</v>
          </cell>
          <cell r="U102">
            <v>1008.45</v>
          </cell>
          <cell r="V102">
            <v>5118.7700000000004</v>
          </cell>
          <cell r="W102">
            <v>-2.8421709430404007E-14</v>
          </cell>
          <cell r="X102">
            <v>5118.7700000000004</v>
          </cell>
          <cell r="Y102">
            <v>-2.8421709430404007E-14</v>
          </cell>
          <cell r="Z102">
            <v>5118.7700000000004</v>
          </cell>
          <cell r="AA102">
            <v>-2.8421709430404007E-14</v>
          </cell>
        </row>
        <row r="103">
          <cell r="A103" t="str">
            <v>0018201</v>
          </cell>
          <cell r="B103" t="str">
            <v>00182</v>
          </cell>
          <cell r="C103" t="str">
            <v>板橋</v>
          </cell>
          <cell r="D103">
            <v>944.81</v>
          </cell>
          <cell r="E103">
            <v>0</v>
          </cell>
          <cell r="F103">
            <v>944.81</v>
          </cell>
          <cell r="G103">
            <v>0</v>
          </cell>
          <cell r="H103">
            <v>944.81</v>
          </cell>
          <cell r="I103">
            <v>0</v>
          </cell>
          <cell r="J103">
            <v>944.81</v>
          </cell>
          <cell r="K103">
            <v>0</v>
          </cell>
          <cell r="L103">
            <v>1.1368683772161603E-13</v>
          </cell>
          <cell r="M103">
            <v>0</v>
          </cell>
          <cell r="N103">
            <v>1.1368683772161603E-13</v>
          </cell>
          <cell r="O103">
            <v>0</v>
          </cell>
          <cell r="P103">
            <v>1.1368683772161603E-13</v>
          </cell>
          <cell r="Q103">
            <v>0</v>
          </cell>
          <cell r="R103">
            <v>1.1368683772161603E-13</v>
          </cell>
          <cell r="S103">
            <v>0</v>
          </cell>
          <cell r="T103">
            <v>1.1368683772161603E-13</v>
          </cell>
          <cell r="U103">
            <v>0</v>
          </cell>
          <cell r="V103">
            <v>0</v>
          </cell>
          <cell r="W103">
            <v>0</v>
          </cell>
          <cell r="X103">
            <v>0</v>
          </cell>
          <cell r="Y103">
            <v>0</v>
          </cell>
          <cell r="Z103">
            <v>0</v>
          </cell>
          <cell r="AA103">
            <v>0</v>
          </cell>
        </row>
        <row r="104">
          <cell r="A104" t="str">
            <v>0018301</v>
          </cell>
          <cell r="B104" t="str">
            <v>00183</v>
          </cell>
          <cell r="C104" t="str">
            <v>吉祥寺本町</v>
          </cell>
          <cell r="D104">
            <v>2775</v>
          </cell>
          <cell r="E104">
            <v>194.89</v>
          </cell>
          <cell r="F104">
            <v>2845.4</v>
          </cell>
          <cell r="G104">
            <v>265.29000000000002</v>
          </cell>
          <cell r="H104">
            <v>2845.4</v>
          </cell>
          <cell r="I104">
            <v>265.29000000000002</v>
          </cell>
          <cell r="J104">
            <v>2845.4</v>
          </cell>
          <cell r="K104">
            <v>70.400000000000006</v>
          </cell>
          <cell r="L104">
            <v>2845.4</v>
          </cell>
          <cell r="M104">
            <v>70.400000000000006</v>
          </cell>
          <cell r="N104">
            <v>2845.4</v>
          </cell>
          <cell r="O104">
            <v>70.400000000000006</v>
          </cell>
          <cell r="P104">
            <v>2845.4</v>
          </cell>
          <cell r="Q104">
            <v>70.400000000000006</v>
          </cell>
          <cell r="R104">
            <v>2845.4</v>
          </cell>
          <cell r="S104">
            <v>70.400000000000006</v>
          </cell>
          <cell r="T104">
            <v>2845.4</v>
          </cell>
          <cell r="U104">
            <v>70.400000000000006</v>
          </cell>
          <cell r="V104">
            <v>2845.4</v>
          </cell>
          <cell r="W104">
            <v>70.400000000000006</v>
          </cell>
          <cell r="X104">
            <v>2845.4</v>
          </cell>
          <cell r="Y104">
            <v>70.400000000000006</v>
          </cell>
          <cell r="Z104">
            <v>2845.4</v>
          </cell>
          <cell r="AA104">
            <v>70.400000000000006</v>
          </cell>
        </row>
        <row r="105">
          <cell r="A105" t="str">
            <v>0018401</v>
          </cell>
          <cell r="B105" t="str">
            <v>00184</v>
          </cell>
          <cell r="C105" t="str">
            <v>吉祥寺南町</v>
          </cell>
          <cell r="D105">
            <v>1825.12</v>
          </cell>
          <cell r="E105">
            <v>0</v>
          </cell>
          <cell r="F105">
            <v>1825.12</v>
          </cell>
          <cell r="G105">
            <v>0</v>
          </cell>
          <cell r="H105">
            <v>1825.12</v>
          </cell>
          <cell r="I105">
            <v>0</v>
          </cell>
          <cell r="J105">
            <v>1825.12</v>
          </cell>
          <cell r="K105">
            <v>0</v>
          </cell>
          <cell r="L105">
            <v>1825.12</v>
          </cell>
          <cell r="M105">
            <v>0</v>
          </cell>
          <cell r="N105">
            <v>1825.12</v>
          </cell>
          <cell r="O105">
            <v>0</v>
          </cell>
          <cell r="P105">
            <v>1825.12</v>
          </cell>
          <cell r="Q105">
            <v>0</v>
          </cell>
          <cell r="R105">
            <v>1825.12</v>
          </cell>
          <cell r="S105">
            <v>0</v>
          </cell>
          <cell r="T105">
            <v>1825.12</v>
          </cell>
          <cell r="U105">
            <v>0</v>
          </cell>
          <cell r="V105">
            <v>1825.12</v>
          </cell>
          <cell r="W105">
            <v>0</v>
          </cell>
          <cell r="X105">
            <v>1825.12</v>
          </cell>
          <cell r="Y105">
            <v>0</v>
          </cell>
          <cell r="Z105">
            <v>1825.12</v>
          </cell>
          <cell r="AA105">
            <v>0</v>
          </cell>
        </row>
        <row r="106">
          <cell r="A106" t="str">
            <v>0018501</v>
          </cell>
          <cell r="B106" t="str">
            <v>00185</v>
          </cell>
          <cell r="C106" t="str">
            <v>武蔵野</v>
          </cell>
          <cell r="D106">
            <v>2033.07</v>
          </cell>
          <cell r="E106">
            <v>1.1368683772161603E-13</v>
          </cell>
          <cell r="F106">
            <v>2033.07</v>
          </cell>
          <cell r="G106">
            <v>1.1368683772161603E-13</v>
          </cell>
          <cell r="H106">
            <v>2033.07</v>
          </cell>
          <cell r="I106">
            <v>1.1368683772161603E-13</v>
          </cell>
          <cell r="J106">
            <v>2033.07</v>
          </cell>
          <cell r="K106">
            <v>1.1368683772161603E-13</v>
          </cell>
          <cell r="L106">
            <v>2033.07</v>
          </cell>
          <cell r="M106">
            <v>1.1368683772161603E-13</v>
          </cell>
          <cell r="N106">
            <v>2033.07</v>
          </cell>
          <cell r="O106">
            <v>40.230000000000111</v>
          </cell>
          <cell r="P106">
            <v>2033.07</v>
          </cell>
          <cell r="Q106">
            <v>40.230000000000111</v>
          </cell>
          <cell r="R106">
            <v>2033.07</v>
          </cell>
          <cell r="S106">
            <v>40.230000000000111</v>
          </cell>
          <cell r="T106">
            <v>2033.07</v>
          </cell>
          <cell r="U106">
            <v>40.230000000000111</v>
          </cell>
          <cell r="V106">
            <v>2033.07</v>
          </cell>
          <cell r="W106">
            <v>40.230000000000111</v>
          </cell>
          <cell r="X106">
            <v>2033.07</v>
          </cell>
          <cell r="Y106">
            <v>40.230000000000111</v>
          </cell>
          <cell r="Z106">
            <v>2033.07</v>
          </cell>
          <cell r="AA106">
            <v>40.230000000000111</v>
          </cell>
        </row>
        <row r="107">
          <cell r="A107" t="str">
            <v>0018601</v>
          </cell>
          <cell r="B107" t="str">
            <v>00186</v>
          </cell>
          <cell r="C107" t="str">
            <v>八王子</v>
          </cell>
          <cell r="D107">
            <v>3819.9</v>
          </cell>
          <cell r="E107">
            <v>524.13</v>
          </cell>
          <cell r="F107">
            <v>3983.97</v>
          </cell>
          <cell r="G107">
            <v>688.2</v>
          </cell>
          <cell r="H107">
            <v>3983.97</v>
          </cell>
          <cell r="I107">
            <v>688.2</v>
          </cell>
          <cell r="J107">
            <v>3983.97</v>
          </cell>
          <cell r="K107">
            <v>688.2</v>
          </cell>
          <cell r="L107">
            <v>3983.97</v>
          </cell>
          <cell r="M107">
            <v>688.2</v>
          </cell>
          <cell r="N107">
            <v>3983.97</v>
          </cell>
          <cell r="O107">
            <v>688.2</v>
          </cell>
          <cell r="P107">
            <v>3983.97</v>
          </cell>
          <cell r="Q107">
            <v>688.2</v>
          </cell>
          <cell r="R107">
            <v>3983.97</v>
          </cell>
          <cell r="S107">
            <v>678.05</v>
          </cell>
          <cell r="T107">
            <v>3983.97</v>
          </cell>
          <cell r="U107">
            <v>678.05</v>
          </cell>
          <cell r="V107">
            <v>3983.97</v>
          </cell>
          <cell r="W107">
            <v>573.65</v>
          </cell>
          <cell r="X107">
            <v>3983.97</v>
          </cell>
          <cell r="Y107">
            <v>573.65</v>
          </cell>
          <cell r="Z107">
            <v>3983.97</v>
          </cell>
          <cell r="AA107">
            <v>426.89</v>
          </cell>
        </row>
        <row r="108">
          <cell r="A108" t="str">
            <v>0018701</v>
          </cell>
          <cell r="B108" t="str">
            <v>00187</v>
          </cell>
          <cell r="C108" t="str">
            <v>ひばりが丘</v>
          </cell>
          <cell r="D108">
            <v>859.95</v>
          </cell>
          <cell r="E108">
            <v>0</v>
          </cell>
          <cell r="F108">
            <v>859.95</v>
          </cell>
          <cell r="G108">
            <v>0</v>
          </cell>
          <cell r="H108">
            <v>859.95</v>
          </cell>
          <cell r="I108">
            <v>0</v>
          </cell>
          <cell r="J108">
            <v>859.95</v>
          </cell>
          <cell r="K108">
            <v>0</v>
          </cell>
          <cell r="L108">
            <v>859.95</v>
          </cell>
          <cell r="M108">
            <v>0</v>
          </cell>
          <cell r="N108">
            <v>859.95</v>
          </cell>
          <cell r="O108">
            <v>0</v>
          </cell>
          <cell r="P108">
            <v>859.95</v>
          </cell>
          <cell r="Q108">
            <v>0</v>
          </cell>
          <cell r="R108">
            <v>859.95</v>
          </cell>
          <cell r="S108">
            <v>0</v>
          </cell>
          <cell r="T108">
            <v>859.95</v>
          </cell>
          <cell r="U108">
            <v>0</v>
          </cell>
          <cell r="V108">
            <v>859.95</v>
          </cell>
          <cell r="W108">
            <v>0</v>
          </cell>
          <cell r="X108">
            <v>859.95</v>
          </cell>
          <cell r="Y108">
            <v>0</v>
          </cell>
          <cell r="Z108">
            <v>859.95</v>
          </cell>
          <cell r="AA108">
            <v>0</v>
          </cell>
        </row>
        <row r="109">
          <cell r="A109" t="str">
            <v>0018801</v>
          </cell>
          <cell r="B109" t="str">
            <v>00188</v>
          </cell>
          <cell r="C109" t="str">
            <v>下落合</v>
          </cell>
          <cell r="D109">
            <v>308.72000000000003</v>
          </cell>
          <cell r="E109">
            <v>0</v>
          </cell>
          <cell r="F109">
            <v>308.72000000000003</v>
          </cell>
          <cell r="G109">
            <v>0</v>
          </cell>
          <cell r="H109">
            <v>308.72000000000003</v>
          </cell>
          <cell r="I109">
            <v>0</v>
          </cell>
          <cell r="J109">
            <v>308.72000000000003</v>
          </cell>
          <cell r="K109">
            <v>0</v>
          </cell>
          <cell r="L109">
            <v>308.72000000000003</v>
          </cell>
          <cell r="M109">
            <v>0</v>
          </cell>
          <cell r="N109">
            <v>308.72000000000003</v>
          </cell>
          <cell r="O109">
            <v>0</v>
          </cell>
          <cell r="P109">
            <v>308.72000000000003</v>
          </cell>
          <cell r="Q109">
            <v>0</v>
          </cell>
          <cell r="R109">
            <v>308.72000000000003</v>
          </cell>
          <cell r="S109">
            <v>0</v>
          </cell>
          <cell r="T109">
            <v>470.28</v>
          </cell>
          <cell r="U109">
            <v>5.6843418860808015E-14</v>
          </cell>
          <cell r="V109">
            <v>470.28</v>
          </cell>
          <cell r="W109">
            <v>5.6843418860808015E-14</v>
          </cell>
          <cell r="X109">
            <v>470.28</v>
          </cell>
          <cell r="Y109">
            <v>5.6843418860808015E-14</v>
          </cell>
          <cell r="Z109">
            <v>470.28</v>
          </cell>
          <cell r="AA109">
            <v>5.6843418860808015E-14</v>
          </cell>
        </row>
        <row r="110">
          <cell r="A110" t="str">
            <v>0019001</v>
          </cell>
          <cell r="B110" t="str">
            <v>00190</v>
          </cell>
          <cell r="C110" t="str">
            <v>初台</v>
          </cell>
          <cell r="D110">
            <v>2380.59</v>
          </cell>
          <cell r="E110">
            <v>0</v>
          </cell>
          <cell r="F110">
            <v>2380.59</v>
          </cell>
          <cell r="G110">
            <v>0</v>
          </cell>
          <cell r="H110">
            <v>2380.59</v>
          </cell>
          <cell r="I110">
            <v>0</v>
          </cell>
          <cell r="J110">
            <v>2380.59</v>
          </cell>
          <cell r="K110">
            <v>0</v>
          </cell>
          <cell r="L110">
            <v>2380.59</v>
          </cell>
          <cell r="M110">
            <v>0</v>
          </cell>
          <cell r="N110">
            <v>2380.59</v>
          </cell>
          <cell r="O110">
            <v>0</v>
          </cell>
          <cell r="P110">
            <v>2380.59</v>
          </cell>
          <cell r="Q110">
            <v>0</v>
          </cell>
          <cell r="R110">
            <v>2380.59</v>
          </cell>
          <cell r="S110">
            <v>0</v>
          </cell>
          <cell r="T110">
            <v>2380.59</v>
          </cell>
          <cell r="U110">
            <v>0</v>
          </cell>
          <cell r="V110">
            <v>2380.59</v>
          </cell>
          <cell r="W110">
            <v>0</v>
          </cell>
          <cell r="X110">
            <v>2380.59</v>
          </cell>
          <cell r="Y110">
            <v>0</v>
          </cell>
          <cell r="Z110">
            <v>2380.59</v>
          </cell>
          <cell r="AA110">
            <v>0</v>
          </cell>
        </row>
        <row r="111">
          <cell r="A111" t="str">
            <v>0019101</v>
          </cell>
          <cell r="B111" t="str">
            <v>00191</v>
          </cell>
          <cell r="C111" t="str">
            <v>千駄ケ谷</v>
          </cell>
          <cell r="D111">
            <v>589.51</v>
          </cell>
          <cell r="E111">
            <v>0</v>
          </cell>
          <cell r="F111">
            <v>589.51</v>
          </cell>
          <cell r="G111">
            <v>0</v>
          </cell>
          <cell r="H111">
            <v>589.51</v>
          </cell>
          <cell r="I111">
            <v>0</v>
          </cell>
          <cell r="J111">
            <v>589.51</v>
          </cell>
          <cell r="K111">
            <v>0</v>
          </cell>
          <cell r="L111">
            <v>589.51</v>
          </cell>
          <cell r="M111">
            <v>0</v>
          </cell>
          <cell r="N111">
            <v>589.51</v>
          </cell>
          <cell r="O111">
            <v>0</v>
          </cell>
          <cell r="P111">
            <v>589.51</v>
          </cell>
          <cell r="Q111">
            <v>0</v>
          </cell>
          <cell r="R111">
            <v>589.51</v>
          </cell>
          <cell r="S111">
            <v>0</v>
          </cell>
          <cell r="T111">
            <v>589.51</v>
          </cell>
          <cell r="U111">
            <v>0</v>
          </cell>
          <cell r="V111">
            <v>589.51</v>
          </cell>
          <cell r="W111">
            <v>0</v>
          </cell>
          <cell r="X111">
            <v>589.51</v>
          </cell>
          <cell r="Y111">
            <v>0</v>
          </cell>
          <cell r="Z111">
            <v>589.51</v>
          </cell>
          <cell r="AA111">
            <v>0</v>
          </cell>
        </row>
        <row r="112">
          <cell r="A112" t="str">
            <v>0019301</v>
          </cell>
          <cell r="B112" t="str">
            <v>00193</v>
          </cell>
          <cell r="C112" t="str">
            <v>赤坂</v>
          </cell>
          <cell r="D112">
            <v>4822.8100000000004</v>
          </cell>
          <cell r="E112">
            <v>0</v>
          </cell>
          <cell r="F112">
            <v>4822.8100000000004</v>
          </cell>
          <cell r="G112">
            <v>0</v>
          </cell>
          <cell r="H112">
            <v>4822.8100000000004</v>
          </cell>
          <cell r="I112">
            <v>0</v>
          </cell>
          <cell r="J112">
            <v>4822.8100000000004</v>
          </cell>
          <cell r="K112">
            <v>0</v>
          </cell>
          <cell r="L112">
            <v>4822.8100000000004</v>
          </cell>
          <cell r="M112">
            <v>0</v>
          </cell>
          <cell r="N112">
            <v>4822.8100000000004</v>
          </cell>
          <cell r="O112">
            <v>0</v>
          </cell>
          <cell r="P112">
            <v>4822.8100000000004</v>
          </cell>
          <cell r="Q112">
            <v>0</v>
          </cell>
          <cell r="R112">
            <v>4822.8100000000004</v>
          </cell>
          <cell r="S112">
            <v>0</v>
          </cell>
          <cell r="T112">
            <v>4822.8100000000004</v>
          </cell>
          <cell r="U112">
            <v>0</v>
          </cell>
          <cell r="V112">
            <v>4822.8100000000004</v>
          </cell>
          <cell r="W112">
            <v>0</v>
          </cell>
          <cell r="X112">
            <v>4822.8100000000004</v>
          </cell>
          <cell r="Y112">
            <v>0</v>
          </cell>
          <cell r="Z112">
            <v>4822.8100000000004</v>
          </cell>
          <cell r="AA112">
            <v>0</v>
          </cell>
        </row>
        <row r="113">
          <cell r="A113" t="str">
            <v>0019401</v>
          </cell>
          <cell r="B113" t="str">
            <v>00194</v>
          </cell>
          <cell r="C113" t="str">
            <v>赤坂第二</v>
          </cell>
          <cell r="D113">
            <v>6897.96</v>
          </cell>
          <cell r="E113">
            <v>-1.9073354451393243E-8</v>
          </cell>
          <cell r="F113">
            <v>6897.96</v>
          </cell>
          <cell r="G113">
            <v>-1.9073354451393243E-8</v>
          </cell>
          <cell r="H113">
            <v>6897.96</v>
          </cell>
          <cell r="I113">
            <v>-1.9073354451393243E-8</v>
          </cell>
          <cell r="J113">
            <v>6924.35</v>
          </cell>
          <cell r="K113">
            <v>-1.9073354451393243E-8</v>
          </cell>
          <cell r="L113">
            <v>6924.35</v>
          </cell>
          <cell r="M113">
            <v>-1.9073354451393243E-8</v>
          </cell>
          <cell r="N113">
            <v>6924.35</v>
          </cell>
          <cell r="O113">
            <v>-1.9073354451393243E-8</v>
          </cell>
          <cell r="P113">
            <v>6924.35</v>
          </cell>
          <cell r="Q113">
            <v>-1.9073354451393243E-8</v>
          </cell>
          <cell r="R113">
            <v>6924.35</v>
          </cell>
          <cell r="S113">
            <v>79.049999980926643</v>
          </cell>
          <cell r="T113">
            <v>6924.35</v>
          </cell>
          <cell r="U113">
            <v>79.049999980926643</v>
          </cell>
          <cell r="V113">
            <v>6924.35</v>
          </cell>
          <cell r="W113">
            <v>79.049999980926984</v>
          </cell>
          <cell r="X113">
            <v>6924.35</v>
          </cell>
          <cell r="Y113">
            <v>79.049999980926984</v>
          </cell>
          <cell r="Z113">
            <v>6924.35</v>
          </cell>
          <cell r="AA113">
            <v>79.049999980926984</v>
          </cell>
        </row>
        <row r="114">
          <cell r="A114" t="str">
            <v>0019501</v>
          </cell>
          <cell r="B114" t="str">
            <v>00195</v>
          </cell>
          <cell r="C114" t="str">
            <v>青山日生ハイツ</v>
          </cell>
          <cell r="D114">
            <v>4183.76</v>
          </cell>
          <cell r="E114">
            <v>1939.24</v>
          </cell>
          <cell r="F114">
            <v>4183.76</v>
          </cell>
          <cell r="G114">
            <v>1841.88</v>
          </cell>
          <cell r="H114">
            <v>4183.76</v>
          </cell>
          <cell r="I114">
            <v>1684.34</v>
          </cell>
          <cell r="J114">
            <v>4183.76</v>
          </cell>
          <cell r="K114">
            <v>1684.34</v>
          </cell>
          <cell r="L114">
            <v>4183.76</v>
          </cell>
          <cell r="M114">
            <v>1687.14</v>
          </cell>
          <cell r="N114">
            <v>4183.76</v>
          </cell>
          <cell r="O114">
            <v>1687.14</v>
          </cell>
          <cell r="P114">
            <v>4183.76</v>
          </cell>
          <cell r="Q114">
            <v>1563.83</v>
          </cell>
          <cell r="R114">
            <v>4183.76</v>
          </cell>
          <cell r="S114">
            <v>1563.83</v>
          </cell>
          <cell r="T114">
            <v>4183.76</v>
          </cell>
          <cell r="U114">
            <v>1684.34</v>
          </cell>
          <cell r="V114">
            <v>4183.76</v>
          </cell>
          <cell r="W114">
            <v>1684.34</v>
          </cell>
          <cell r="X114">
            <v>4183.76</v>
          </cell>
          <cell r="Y114">
            <v>1684.34</v>
          </cell>
          <cell r="Z114">
            <v>4183.76</v>
          </cell>
          <cell r="AA114">
            <v>0.34000000000014552</v>
          </cell>
        </row>
        <row r="115">
          <cell r="A115" t="str">
            <v>0019601</v>
          </cell>
          <cell r="B115" t="str">
            <v>00196</v>
          </cell>
          <cell r="C115" t="str">
            <v>成城日生ハイツ</v>
          </cell>
          <cell r="D115">
            <v>915.11</v>
          </cell>
          <cell r="E115">
            <v>338.57</v>
          </cell>
          <cell r="F115">
            <v>915.11</v>
          </cell>
          <cell r="G115">
            <v>338.57</v>
          </cell>
          <cell r="H115">
            <v>915.11</v>
          </cell>
          <cell r="I115">
            <v>338.57</v>
          </cell>
          <cell r="J115">
            <v>915.11</v>
          </cell>
          <cell r="K115">
            <v>381.93</v>
          </cell>
          <cell r="L115">
            <v>915.11</v>
          </cell>
          <cell r="M115">
            <v>338.57</v>
          </cell>
          <cell r="N115">
            <v>915.11</v>
          </cell>
          <cell r="O115">
            <v>338.57</v>
          </cell>
          <cell r="P115">
            <v>915.11</v>
          </cell>
          <cell r="Q115">
            <v>338.57</v>
          </cell>
          <cell r="R115">
            <v>915.11</v>
          </cell>
          <cell r="S115">
            <v>338.57</v>
          </cell>
          <cell r="T115">
            <v>915.11</v>
          </cell>
          <cell r="U115">
            <v>338.57</v>
          </cell>
          <cell r="V115">
            <v>915.11</v>
          </cell>
          <cell r="W115">
            <v>338.57</v>
          </cell>
          <cell r="X115">
            <v>915.11</v>
          </cell>
          <cell r="Y115">
            <v>338.57</v>
          </cell>
          <cell r="Z115">
            <v>915.11</v>
          </cell>
          <cell r="AA115">
            <v>-1.0000000031595846E-5</v>
          </cell>
        </row>
        <row r="116">
          <cell r="A116" t="str">
            <v>0019801</v>
          </cell>
          <cell r="B116" t="str">
            <v>00198</v>
          </cell>
          <cell r="C116" t="str">
            <v>五反田</v>
          </cell>
          <cell r="D116">
            <v>12158.52</v>
          </cell>
          <cell r="E116">
            <v>289.95999999999998</v>
          </cell>
          <cell r="F116">
            <v>12158.52</v>
          </cell>
          <cell r="G116">
            <v>289.95999999999998</v>
          </cell>
          <cell r="H116">
            <v>12158.52</v>
          </cell>
          <cell r="I116">
            <v>548.41999999999996</v>
          </cell>
          <cell r="J116">
            <v>12158.52</v>
          </cell>
          <cell r="K116">
            <v>548.41999999999996</v>
          </cell>
          <cell r="L116">
            <v>12158.52</v>
          </cell>
          <cell r="M116">
            <v>399.34</v>
          </cell>
          <cell r="N116">
            <v>12158.52</v>
          </cell>
          <cell r="O116">
            <v>399.34</v>
          </cell>
          <cell r="P116">
            <v>12158.52</v>
          </cell>
          <cell r="Q116">
            <v>399.34</v>
          </cell>
          <cell r="R116">
            <v>12158.52</v>
          </cell>
          <cell r="S116">
            <v>399.34</v>
          </cell>
          <cell r="T116">
            <v>12158.52</v>
          </cell>
          <cell r="U116">
            <v>399.34</v>
          </cell>
          <cell r="V116">
            <v>12158.52</v>
          </cell>
          <cell r="W116">
            <v>399.34</v>
          </cell>
          <cell r="X116">
            <v>12158.52</v>
          </cell>
          <cell r="Y116">
            <v>361.28</v>
          </cell>
          <cell r="Z116">
            <v>12188.52</v>
          </cell>
          <cell r="AA116">
            <v>0.20000000000004547</v>
          </cell>
        </row>
        <row r="117">
          <cell r="A117" t="str">
            <v>0019901</v>
          </cell>
          <cell r="B117" t="str">
            <v>00199</v>
          </cell>
          <cell r="C117" t="str">
            <v>五反田トレードセンター</v>
          </cell>
          <cell r="D117">
            <v>2727.28</v>
          </cell>
          <cell r="E117">
            <v>33.65</v>
          </cell>
          <cell r="F117">
            <v>2727.28</v>
          </cell>
          <cell r="G117">
            <v>33.65</v>
          </cell>
          <cell r="H117">
            <v>2727.28</v>
          </cell>
          <cell r="I117">
            <v>0</v>
          </cell>
          <cell r="J117">
            <v>2727.28</v>
          </cell>
          <cell r="K117">
            <v>0</v>
          </cell>
          <cell r="L117">
            <v>2727.28</v>
          </cell>
          <cell r="M117">
            <v>0</v>
          </cell>
          <cell r="N117">
            <v>2727.28</v>
          </cell>
          <cell r="O117">
            <v>0</v>
          </cell>
          <cell r="P117">
            <v>2727.28</v>
          </cell>
          <cell r="Q117">
            <v>0</v>
          </cell>
          <cell r="R117">
            <v>2727.28</v>
          </cell>
          <cell r="S117">
            <v>373.99</v>
          </cell>
          <cell r="T117">
            <v>2727.28</v>
          </cell>
          <cell r="U117">
            <v>373.99</v>
          </cell>
          <cell r="V117">
            <v>2727.28</v>
          </cell>
          <cell r="W117">
            <v>604.28</v>
          </cell>
          <cell r="X117">
            <v>2123</v>
          </cell>
          <cell r="Y117">
            <v>0</v>
          </cell>
          <cell r="Z117">
            <v>2123</v>
          </cell>
          <cell r="AA117">
            <v>0</v>
          </cell>
        </row>
        <row r="118">
          <cell r="A118" t="str">
            <v>0020001</v>
          </cell>
          <cell r="B118" t="str">
            <v>00200</v>
          </cell>
          <cell r="C118" t="str">
            <v>五反田ＮＮ</v>
          </cell>
          <cell r="D118">
            <v>6252.03</v>
          </cell>
          <cell r="E118">
            <v>399.92</v>
          </cell>
          <cell r="F118">
            <v>6252.03</v>
          </cell>
          <cell r="G118">
            <v>399.92</v>
          </cell>
          <cell r="H118">
            <v>6252.03</v>
          </cell>
          <cell r="I118">
            <v>608.88</v>
          </cell>
          <cell r="J118">
            <v>6252.03</v>
          </cell>
          <cell r="K118">
            <v>621</v>
          </cell>
          <cell r="L118">
            <v>6252.03</v>
          </cell>
          <cell r="M118">
            <v>816.4</v>
          </cell>
          <cell r="N118">
            <v>6252.03</v>
          </cell>
          <cell r="O118">
            <v>816.4</v>
          </cell>
          <cell r="P118">
            <v>6252.03</v>
          </cell>
          <cell r="Q118">
            <v>816.4</v>
          </cell>
          <cell r="R118">
            <v>6252.03</v>
          </cell>
          <cell r="S118">
            <v>412.04</v>
          </cell>
          <cell r="T118">
            <v>6252.03</v>
          </cell>
          <cell r="U118">
            <v>412.04</v>
          </cell>
          <cell r="V118">
            <v>5947.16</v>
          </cell>
          <cell r="W118">
            <v>107.17</v>
          </cell>
          <cell r="X118">
            <v>5947.16</v>
          </cell>
          <cell r="Y118">
            <v>107.17</v>
          </cell>
          <cell r="Z118">
            <v>5947.16</v>
          </cell>
          <cell r="AA118">
            <v>107.17</v>
          </cell>
        </row>
        <row r="119">
          <cell r="A119" t="str">
            <v>0020100</v>
          </cell>
          <cell r="B119" t="str">
            <v>00201</v>
          </cell>
          <cell r="C119" t="str">
            <v>渋谷ビル用地　　　　　　</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row>
        <row r="120">
          <cell r="A120" t="str">
            <v>0020101</v>
          </cell>
          <cell r="B120" t="str">
            <v>00201</v>
          </cell>
          <cell r="C120" t="str">
            <v>渋谷</v>
          </cell>
          <cell r="D120">
            <v>3479.21</v>
          </cell>
          <cell r="E120">
            <v>-2.8421709430404007E-14</v>
          </cell>
          <cell r="F120">
            <v>3479.21</v>
          </cell>
          <cell r="G120">
            <v>-2.8421709430404007E-14</v>
          </cell>
          <cell r="H120">
            <v>3479.21</v>
          </cell>
          <cell r="I120">
            <v>-2.8421709430404007E-14</v>
          </cell>
          <cell r="J120">
            <v>3479.21</v>
          </cell>
          <cell r="K120">
            <v>-2.8421709430404007E-14</v>
          </cell>
          <cell r="L120">
            <v>3479.21</v>
          </cell>
          <cell r="M120">
            <v>-2.8421709430404007E-14</v>
          </cell>
          <cell r="N120">
            <v>3479.21</v>
          </cell>
          <cell r="O120">
            <v>-2.8421709430404007E-14</v>
          </cell>
          <cell r="P120">
            <v>3479.21</v>
          </cell>
          <cell r="Q120">
            <v>-2.8421709430404007E-14</v>
          </cell>
          <cell r="R120">
            <v>3479.21</v>
          </cell>
          <cell r="S120">
            <v>-2.8421709430404007E-14</v>
          </cell>
          <cell r="T120">
            <v>3479.21</v>
          </cell>
          <cell r="U120">
            <v>-2.8421709430404007E-14</v>
          </cell>
          <cell r="V120">
            <v>3479.21</v>
          </cell>
          <cell r="W120">
            <v>-2.8421709430404007E-14</v>
          </cell>
          <cell r="X120">
            <v>3479.21</v>
          </cell>
          <cell r="Y120">
            <v>-2.8421709430404007E-14</v>
          </cell>
          <cell r="Z120">
            <v>3479.21</v>
          </cell>
          <cell r="AA120">
            <v>-2.8421709430404007E-14</v>
          </cell>
        </row>
        <row r="121">
          <cell r="A121" t="str">
            <v>0020201</v>
          </cell>
          <cell r="B121" t="str">
            <v>00202</v>
          </cell>
          <cell r="C121" t="str">
            <v>渋谷アネックス</v>
          </cell>
          <cell r="D121">
            <v>2031.95</v>
          </cell>
          <cell r="E121">
            <v>0</v>
          </cell>
          <cell r="F121">
            <v>2031.95</v>
          </cell>
          <cell r="G121">
            <v>0</v>
          </cell>
          <cell r="H121">
            <v>2031.95</v>
          </cell>
          <cell r="I121">
            <v>0</v>
          </cell>
          <cell r="J121">
            <v>2031.95</v>
          </cell>
          <cell r="K121">
            <v>0</v>
          </cell>
          <cell r="L121">
            <v>2031.95</v>
          </cell>
          <cell r="M121">
            <v>0</v>
          </cell>
          <cell r="N121">
            <v>2031.95</v>
          </cell>
          <cell r="O121">
            <v>0</v>
          </cell>
          <cell r="P121">
            <v>2031.95</v>
          </cell>
          <cell r="Q121">
            <v>0</v>
          </cell>
          <cell r="R121">
            <v>2031.95</v>
          </cell>
          <cell r="S121">
            <v>0</v>
          </cell>
          <cell r="T121">
            <v>2031.95</v>
          </cell>
          <cell r="U121">
            <v>0</v>
          </cell>
          <cell r="V121">
            <v>2031.95</v>
          </cell>
          <cell r="W121">
            <v>0</v>
          </cell>
          <cell r="X121">
            <v>2031.95</v>
          </cell>
          <cell r="Y121">
            <v>0</v>
          </cell>
          <cell r="Z121">
            <v>2031.95</v>
          </cell>
          <cell r="AA121">
            <v>0</v>
          </cell>
        </row>
        <row r="122">
          <cell r="A122" t="str">
            <v>0020301</v>
          </cell>
          <cell r="B122" t="str">
            <v>00203</v>
          </cell>
          <cell r="C122" t="str">
            <v>蒲田</v>
          </cell>
          <cell r="D122">
            <v>544.97</v>
          </cell>
          <cell r="E122">
            <v>111.42</v>
          </cell>
          <cell r="F122">
            <v>544.97</v>
          </cell>
          <cell r="G122">
            <v>111.42</v>
          </cell>
          <cell r="H122">
            <v>544.97</v>
          </cell>
          <cell r="I122">
            <v>111.42</v>
          </cell>
          <cell r="J122">
            <v>544.97</v>
          </cell>
          <cell r="K122">
            <v>111.42</v>
          </cell>
          <cell r="L122">
            <v>544.97</v>
          </cell>
          <cell r="M122">
            <v>350.71</v>
          </cell>
          <cell r="N122">
            <v>544.97</v>
          </cell>
          <cell r="O122">
            <v>350.71</v>
          </cell>
          <cell r="P122">
            <v>544.97</v>
          </cell>
          <cell r="Q122">
            <v>350.71</v>
          </cell>
          <cell r="R122">
            <v>544.97</v>
          </cell>
          <cell r="S122">
            <v>350.71</v>
          </cell>
          <cell r="T122">
            <v>544.97</v>
          </cell>
          <cell r="U122">
            <v>350.71</v>
          </cell>
          <cell r="V122">
            <v>544.97</v>
          </cell>
          <cell r="W122">
            <v>350.71</v>
          </cell>
          <cell r="X122">
            <v>544.97</v>
          </cell>
          <cell r="Y122">
            <v>350.71</v>
          </cell>
          <cell r="Z122">
            <v>544.97</v>
          </cell>
          <cell r="AA122">
            <v>350.71</v>
          </cell>
        </row>
        <row r="123">
          <cell r="A123" t="str">
            <v>0020401</v>
          </cell>
          <cell r="B123" t="str">
            <v>00204</v>
          </cell>
          <cell r="C123" t="str">
            <v>三田</v>
          </cell>
          <cell r="D123">
            <v>4580.7299999999996</v>
          </cell>
          <cell r="E123">
            <v>-1.9895196601282805E-13</v>
          </cell>
          <cell r="F123">
            <v>4580.7299999999996</v>
          </cell>
          <cell r="G123">
            <v>-1.9895196601282805E-13</v>
          </cell>
          <cell r="H123">
            <v>4580.7299999999996</v>
          </cell>
          <cell r="I123">
            <v>-1.9895196601282805E-13</v>
          </cell>
          <cell r="J123">
            <v>4580.7299999999996</v>
          </cell>
          <cell r="K123">
            <v>-1.9895196601282805E-13</v>
          </cell>
          <cell r="L123">
            <v>4548.6000000000004</v>
          </cell>
          <cell r="M123">
            <v>-3.4106051316484809E-13</v>
          </cell>
          <cell r="N123">
            <v>4548.6000000000004</v>
          </cell>
          <cell r="O123">
            <v>-3.4106051316484809E-13</v>
          </cell>
          <cell r="P123">
            <v>4548.6000000000004</v>
          </cell>
          <cell r="Q123">
            <v>-3.4106051316484809E-13</v>
          </cell>
          <cell r="R123">
            <v>4548.6000000000004</v>
          </cell>
          <cell r="S123">
            <v>-3.4106051316484809E-13</v>
          </cell>
          <cell r="T123">
            <v>4548.6000000000004</v>
          </cell>
          <cell r="U123">
            <v>-3.4106051316484809E-13</v>
          </cell>
          <cell r="V123">
            <v>4548.6000000000004</v>
          </cell>
          <cell r="W123">
            <v>-3.4106051316484809E-13</v>
          </cell>
          <cell r="X123">
            <v>4548.6000000000004</v>
          </cell>
          <cell r="Y123">
            <v>-3.4106051316484809E-13</v>
          </cell>
          <cell r="Z123">
            <v>4548.6000000000004</v>
          </cell>
          <cell r="AA123">
            <v>-3.4106051316484809E-13</v>
          </cell>
        </row>
        <row r="124">
          <cell r="A124" t="str">
            <v>0020501</v>
          </cell>
          <cell r="B124" t="str">
            <v>00205</v>
          </cell>
          <cell r="C124" t="str">
            <v>高輪</v>
          </cell>
          <cell r="D124">
            <v>6723.6</v>
          </cell>
          <cell r="E124">
            <v>0</v>
          </cell>
          <cell r="F124">
            <v>6723.6</v>
          </cell>
          <cell r="G124">
            <v>0</v>
          </cell>
          <cell r="H124">
            <v>6723.6</v>
          </cell>
          <cell r="I124">
            <v>0</v>
          </cell>
          <cell r="J124">
            <v>6723.6</v>
          </cell>
          <cell r="K124">
            <v>0</v>
          </cell>
          <cell r="L124">
            <v>6723.6</v>
          </cell>
          <cell r="M124">
            <v>0</v>
          </cell>
          <cell r="N124">
            <v>6723.6</v>
          </cell>
          <cell r="O124">
            <v>0</v>
          </cell>
          <cell r="P124">
            <v>6723.6</v>
          </cell>
          <cell r="Q124">
            <v>0</v>
          </cell>
          <cell r="R124">
            <v>6723.6</v>
          </cell>
          <cell r="S124">
            <v>0</v>
          </cell>
          <cell r="T124">
            <v>6723.6</v>
          </cell>
          <cell r="U124">
            <v>0</v>
          </cell>
          <cell r="V124">
            <v>6723.6</v>
          </cell>
          <cell r="W124">
            <v>0</v>
          </cell>
          <cell r="X124">
            <v>6723.6</v>
          </cell>
          <cell r="Y124">
            <v>0</v>
          </cell>
          <cell r="Z124">
            <v>6723.6</v>
          </cell>
          <cell r="AA124">
            <v>0</v>
          </cell>
        </row>
        <row r="125">
          <cell r="A125" t="str">
            <v>0020701</v>
          </cell>
          <cell r="B125" t="str">
            <v>00207</v>
          </cell>
          <cell r="C125" t="str">
            <v>中目黒</v>
          </cell>
          <cell r="D125">
            <v>3286.69</v>
          </cell>
          <cell r="E125">
            <v>659.37</v>
          </cell>
          <cell r="F125">
            <v>3286.69</v>
          </cell>
          <cell r="G125">
            <v>659.37</v>
          </cell>
          <cell r="H125">
            <v>3286.69</v>
          </cell>
          <cell r="I125">
            <v>659.37</v>
          </cell>
          <cell r="J125">
            <v>3286.69</v>
          </cell>
          <cell r="K125">
            <v>-2.1316282072803006E-14</v>
          </cell>
          <cell r="L125">
            <v>3286.69</v>
          </cell>
          <cell r="M125">
            <v>-2.1316282072803006E-14</v>
          </cell>
          <cell r="N125">
            <v>3286.69</v>
          </cell>
          <cell r="O125">
            <v>-2.1316282072803006E-14</v>
          </cell>
          <cell r="P125">
            <v>3286.69</v>
          </cell>
          <cell r="Q125">
            <v>-2.1316282072803006E-14</v>
          </cell>
          <cell r="R125">
            <v>3286.69</v>
          </cell>
          <cell r="S125">
            <v>-2.1316282072803006E-14</v>
          </cell>
          <cell r="T125">
            <v>3286.69</v>
          </cell>
          <cell r="U125">
            <v>-2.1316282072803006E-14</v>
          </cell>
          <cell r="V125">
            <v>3286.69</v>
          </cell>
          <cell r="W125">
            <v>-2.1316282072803006E-14</v>
          </cell>
          <cell r="X125">
            <v>3286.69</v>
          </cell>
          <cell r="Y125">
            <v>-2.1316282072803006E-14</v>
          </cell>
          <cell r="Z125">
            <v>3286.69</v>
          </cell>
          <cell r="AA125">
            <v>-2.1316282072803006E-14</v>
          </cell>
        </row>
        <row r="126">
          <cell r="A126" t="str">
            <v>0020801</v>
          </cell>
          <cell r="B126" t="str">
            <v>00208</v>
          </cell>
          <cell r="C126" t="str">
            <v>高輪第２</v>
          </cell>
          <cell r="D126">
            <v>2157.42</v>
          </cell>
          <cell r="E126">
            <v>620.64</v>
          </cell>
          <cell r="F126">
            <v>2157.42</v>
          </cell>
          <cell r="G126">
            <v>620.64</v>
          </cell>
          <cell r="H126">
            <v>2157.42</v>
          </cell>
          <cell r="I126">
            <v>620.64</v>
          </cell>
          <cell r="J126">
            <v>2157.42</v>
          </cell>
          <cell r="K126">
            <v>620.64</v>
          </cell>
          <cell r="L126">
            <v>2157.42</v>
          </cell>
          <cell r="M126">
            <v>620.64</v>
          </cell>
          <cell r="N126">
            <v>2157.42</v>
          </cell>
          <cell r="O126">
            <v>407.9</v>
          </cell>
          <cell r="P126">
            <v>2157.42</v>
          </cell>
          <cell r="Q126">
            <v>407.9</v>
          </cell>
          <cell r="R126">
            <v>2157.42</v>
          </cell>
          <cell r="S126">
            <v>407.9</v>
          </cell>
          <cell r="T126">
            <v>2157.42</v>
          </cell>
          <cell r="U126">
            <v>407.9</v>
          </cell>
          <cell r="V126">
            <v>2157.42</v>
          </cell>
          <cell r="W126">
            <v>5.6843418860808015E-14</v>
          </cell>
          <cell r="X126">
            <v>2157.42</v>
          </cell>
          <cell r="Y126">
            <v>5.6843418860808015E-14</v>
          </cell>
          <cell r="Z126">
            <v>2157.42</v>
          </cell>
          <cell r="AA126">
            <v>5.6843418860808015E-14</v>
          </cell>
        </row>
        <row r="127">
          <cell r="A127" t="str">
            <v>0020901</v>
          </cell>
          <cell r="B127" t="str">
            <v>00209</v>
          </cell>
          <cell r="C127" t="str">
            <v>五反田日生三和</v>
          </cell>
          <cell r="D127">
            <v>1741.43</v>
          </cell>
          <cell r="E127">
            <v>0</v>
          </cell>
          <cell r="F127">
            <v>1741.43</v>
          </cell>
          <cell r="G127">
            <v>0</v>
          </cell>
          <cell r="H127">
            <v>1741.43</v>
          </cell>
          <cell r="I127">
            <v>0</v>
          </cell>
          <cell r="J127">
            <v>1741.43</v>
          </cell>
          <cell r="K127">
            <v>0</v>
          </cell>
          <cell r="L127">
            <v>1741.43</v>
          </cell>
          <cell r="M127">
            <v>236.73</v>
          </cell>
          <cell r="N127">
            <v>1741.43</v>
          </cell>
          <cell r="O127">
            <v>236.73</v>
          </cell>
          <cell r="P127">
            <v>1741.43</v>
          </cell>
          <cell r="Q127">
            <v>2.8421709430404007E-14</v>
          </cell>
          <cell r="R127">
            <v>1741.43</v>
          </cell>
          <cell r="S127">
            <v>2.8421709430404007E-14</v>
          </cell>
          <cell r="T127">
            <v>1741.43</v>
          </cell>
          <cell r="U127">
            <v>2.8421709430404007E-14</v>
          </cell>
          <cell r="V127">
            <v>1741.43</v>
          </cell>
          <cell r="W127">
            <v>2.8421709430404007E-14</v>
          </cell>
          <cell r="X127">
            <v>1741.43</v>
          </cell>
          <cell r="Y127">
            <v>2.8421709430404007E-14</v>
          </cell>
          <cell r="Z127">
            <v>1741.43</v>
          </cell>
          <cell r="AA127">
            <v>2.8421709430404007E-14</v>
          </cell>
        </row>
        <row r="128">
          <cell r="A128" t="str">
            <v>0021001</v>
          </cell>
          <cell r="B128" t="str">
            <v>00210</v>
          </cell>
          <cell r="C128" t="str">
            <v>上野</v>
          </cell>
          <cell r="D128">
            <v>4039.22</v>
          </cell>
          <cell r="E128">
            <v>1059.23</v>
          </cell>
          <cell r="F128">
            <v>4039.22</v>
          </cell>
          <cell r="G128">
            <v>979.65</v>
          </cell>
          <cell r="H128">
            <v>4039.22</v>
          </cell>
          <cell r="I128">
            <v>979.65</v>
          </cell>
          <cell r="J128">
            <v>3651</v>
          </cell>
          <cell r="K128">
            <v>591.42999999999995</v>
          </cell>
          <cell r="L128">
            <v>3651</v>
          </cell>
          <cell r="M128">
            <v>591.42999999999995</v>
          </cell>
          <cell r="N128">
            <v>3651</v>
          </cell>
          <cell r="O128">
            <v>338.38</v>
          </cell>
          <cell r="P128">
            <v>3651</v>
          </cell>
          <cell r="Q128">
            <v>338.38</v>
          </cell>
          <cell r="R128">
            <v>3651</v>
          </cell>
          <cell r="S128">
            <v>338.38</v>
          </cell>
          <cell r="T128">
            <v>3651</v>
          </cell>
          <cell r="U128">
            <v>338.38</v>
          </cell>
          <cell r="V128">
            <v>3312.62</v>
          </cell>
          <cell r="W128">
            <v>0</v>
          </cell>
          <cell r="X128">
            <v>3312.62</v>
          </cell>
          <cell r="Y128">
            <v>0</v>
          </cell>
          <cell r="Z128">
            <v>3312.62</v>
          </cell>
          <cell r="AA128">
            <v>-1.7053025658242404E-13</v>
          </cell>
        </row>
        <row r="129">
          <cell r="A129" t="str">
            <v>0021101</v>
          </cell>
          <cell r="B129" t="str">
            <v>00211</v>
          </cell>
          <cell r="C129" t="str">
            <v>東上野</v>
          </cell>
          <cell r="D129">
            <v>3550.77</v>
          </cell>
          <cell r="E129">
            <v>0</v>
          </cell>
          <cell r="F129">
            <v>3892</v>
          </cell>
          <cell r="G129">
            <v>341.23</v>
          </cell>
          <cell r="H129">
            <v>3892</v>
          </cell>
          <cell r="I129">
            <v>104.83</v>
          </cell>
          <cell r="J129">
            <v>3892</v>
          </cell>
          <cell r="K129">
            <v>104.83</v>
          </cell>
          <cell r="L129">
            <v>3787.17</v>
          </cell>
          <cell r="M129">
            <v>0</v>
          </cell>
          <cell r="N129">
            <v>3787.17</v>
          </cell>
          <cell r="O129">
            <v>0</v>
          </cell>
          <cell r="P129">
            <v>3787.17</v>
          </cell>
          <cell r="Q129">
            <v>0</v>
          </cell>
          <cell r="R129">
            <v>3787.17</v>
          </cell>
          <cell r="S129">
            <v>0</v>
          </cell>
          <cell r="T129">
            <v>3787.17</v>
          </cell>
          <cell r="U129">
            <v>0</v>
          </cell>
          <cell r="V129">
            <v>3787.17</v>
          </cell>
          <cell r="W129">
            <v>0</v>
          </cell>
          <cell r="X129">
            <v>3787.17</v>
          </cell>
          <cell r="Y129">
            <v>0</v>
          </cell>
          <cell r="Z129">
            <v>3787.17</v>
          </cell>
          <cell r="AA129">
            <v>0</v>
          </cell>
        </row>
        <row r="130">
          <cell r="A130" t="str">
            <v>0021201</v>
          </cell>
          <cell r="B130" t="str">
            <v>00212</v>
          </cell>
          <cell r="C130" t="str">
            <v>浅草</v>
          </cell>
          <cell r="D130">
            <v>3722.62</v>
          </cell>
          <cell r="E130">
            <v>1.4210854715202004E-14</v>
          </cell>
          <cell r="F130">
            <v>3722.62</v>
          </cell>
          <cell r="G130">
            <v>1.4210854715202004E-14</v>
          </cell>
          <cell r="H130">
            <v>3722.62</v>
          </cell>
          <cell r="I130">
            <v>228.65</v>
          </cell>
          <cell r="J130">
            <v>3722.62</v>
          </cell>
          <cell r="K130">
            <v>228.65</v>
          </cell>
          <cell r="L130">
            <v>3722.62</v>
          </cell>
          <cell r="M130">
            <v>228.65</v>
          </cell>
          <cell r="N130">
            <v>3722.62</v>
          </cell>
          <cell r="O130">
            <v>228.65</v>
          </cell>
          <cell r="P130">
            <v>3722.62</v>
          </cell>
          <cell r="Q130">
            <v>0</v>
          </cell>
          <cell r="R130">
            <v>3722.62</v>
          </cell>
          <cell r="S130">
            <v>0</v>
          </cell>
          <cell r="T130">
            <v>3722.62</v>
          </cell>
          <cell r="U130">
            <v>0</v>
          </cell>
          <cell r="V130">
            <v>3722.62</v>
          </cell>
          <cell r="W130">
            <v>0</v>
          </cell>
          <cell r="X130">
            <v>3722.62</v>
          </cell>
          <cell r="Y130">
            <v>0</v>
          </cell>
          <cell r="Z130">
            <v>3722.62</v>
          </cell>
          <cell r="AA130">
            <v>0</v>
          </cell>
        </row>
        <row r="131">
          <cell r="A131" t="str">
            <v>0021401</v>
          </cell>
          <cell r="B131" t="str">
            <v>00214</v>
          </cell>
          <cell r="C131" t="str">
            <v>亀戸</v>
          </cell>
          <cell r="D131">
            <v>4568.08</v>
          </cell>
          <cell r="E131">
            <v>458.62</v>
          </cell>
          <cell r="F131">
            <v>4750.04</v>
          </cell>
          <cell r="G131">
            <v>640.58000000000004</v>
          </cell>
          <cell r="H131">
            <v>4750.04</v>
          </cell>
          <cell r="I131">
            <v>640.58000000000004</v>
          </cell>
          <cell r="J131">
            <v>4750.04</v>
          </cell>
          <cell r="K131">
            <v>640.58000000000004</v>
          </cell>
          <cell r="L131">
            <v>4750.04</v>
          </cell>
          <cell r="M131">
            <v>640.58000000000004</v>
          </cell>
          <cell r="N131">
            <v>4750.04</v>
          </cell>
          <cell r="O131">
            <v>640.58000000000004</v>
          </cell>
          <cell r="P131">
            <v>4750.04</v>
          </cell>
          <cell r="Q131">
            <v>454.7</v>
          </cell>
          <cell r="R131">
            <v>4750.04</v>
          </cell>
          <cell r="S131">
            <v>372.34</v>
          </cell>
          <cell r="T131">
            <v>4750.04</v>
          </cell>
          <cell r="U131">
            <v>372.34</v>
          </cell>
          <cell r="V131">
            <v>4750.04</v>
          </cell>
          <cell r="W131">
            <v>376.5</v>
          </cell>
          <cell r="X131">
            <v>4750.04</v>
          </cell>
          <cell r="Y131">
            <v>376.5</v>
          </cell>
          <cell r="Z131">
            <v>4386.12</v>
          </cell>
          <cell r="AA131">
            <v>12.58</v>
          </cell>
        </row>
        <row r="132">
          <cell r="A132" t="str">
            <v>0021501</v>
          </cell>
          <cell r="B132" t="str">
            <v>00215</v>
          </cell>
          <cell r="C132" t="str">
            <v>浅草橋</v>
          </cell>
          <cell r="D132">
            <v>929.03</v>
          </cell>
          <cell r="E132">
            <v>164.87</v>
          </cell>
          <cell r="F132">
            <v>929.03</v>
          </cell>
          <cell r="G132">
            <v>164.87</v>
          </cell>
          <cell r="H132">
            <v>929.03</v>
          </cell>
          <cell r="I132">
            <v>164.87</v>
          </cell>
          <cell r="J132">
            <v>929.03</v>
          </cell>
          <cell r="K132">
            <v>164.87</v>
          </cell>
          <cell r="L132">
            <v>929.03</v>
          </cell>
          <cell r="M132">
            <v>164.87</v>
          </cell>
          <cell r="N132">
            <v>929.03</v>
          </cell>
          <cell r="O132">
            <v>164.87</v>
          </cell>
          <cell r="P132">
            <v>929.03</v>
          </cell>
          <cell r="Q132">
            <v>164.87</v>
          </cell>
          <cell r="R132">
            <v>929.03</v>
          </cell>
          <cell r="S132">
            <v>164.87</v>
          </cell>
          <cell r="T132">
            <v>929.03</v>
          </cell>
          <cell r="U132">
            <v>164.87</v>
          </cell>
          <cell r="V132">
            <v>929.03</v>
          </cell>
          <cell r="W132">
            <v>164.87</v>
          </cell>
          <cell r="X132">
            <v>929.03</v>
          </cell>
          <cell r="Y132">
            <v>164.87</v>
          </cell>
          <cell r="Z132">
            <v>929.03</v>
          </cell>
          <cell r="AA132">
            <v>164.87</v>
          </cell>
        </row>
        <row r="133">
          <cell r="A133" t="str">
            <v>0021601</v>
          </cell>
          <cell r="B133" t="str">
            <v>00216</v>
          </cell>
          <cell r="C133" t="str">
            <v>錦糸町</v>
          </cell>
          <cell r="D133">
            <v>2516.92</v>
          </cell>
          <cell r="E133">
            <v>660.6</v>
          </cell>
          <cell r="F133">
            <v>2516.92</v>
          </cell>
          <cell r="G133">
            <v>660.6</v>
          </cell>
          <cell r="H133">
            <v>2516.92</v>
          </cell>
          <cell r="I133">
            <v>297.24</v>
          </cell>
          <cell r="J133">
            <v>2516.92</v>
          </cell>
          <cell r="K133">
            <v>297.24</v>
          </cell>
          <cell r="L133">
            <v>2516.92</v>
          </cell>
          <cell r="M133">
            <v>297.24</v>
          </cell>
          <cell r="N133">
            <v>2516.92</v>
          </cell>
          <cell r="O133">
            <v>297.24</v>
          </cell>
          <cell r="P133">
            <v>2516.92</v>
          </cell>
          <cell r="Q133">
            <v>297.24</v>
          </cell>
          <cell r="R133">
            <v>2516.92</v>
          </cell>
          <cell r="S133">
            <v>0</v>
          </cell>
          <cell r="T133">
            <v>2516.92</v>
          </cell>
          <cell r="U133">
            <v>0</v>
          </cell>
          <cell r="V133">
            <v>2516.92</v>
          </cell>
          <cell r="W133">
            <v>0</v>
          </cell>
          <cell r="X133">
            <v>2516.92</v>
          </cell>
          <cell r="Y133">
            <v>0</v>
          </cell>
          <cell r="Z133">
            <v>2516.92</v>
          </cell>
          <cell r="AA133">
            <v>0</v>
          </cell>
        </row>
        <row r="134">
          <cell r="A134" t="str">
            <v>0021701</v>
          </cell>
          <cell r="B134" t="str">
            <v>00217</v>
          </cell>
          <cell r="C134" t="str">
            <v>亀有</v>
          </cell>
          <cell r="D134">
            <v>112.7</v>
          </cell>
          <cell r="E134">
            <v>0</v>
          </cell>
          <cell r="F134">
            <v>112.7</v>
          </cell>
          <cell r="G134">
            <v>0</v>
          </cell>
          <cell r="H134">
            <v>112.7</v>
          </cell>
          <cell r="I134">
            <v>0</v>
          </cell>
          <cell r="J134">
            <v>112.7</v>
          </cell>
          <cell r="K134">
            <v>0</v>
          </cell>
          <cell r="L134">
            <v>112.7</v>
          </cell>
          <cell r="M134">
            <v>0</v>
          </cell>
          <cell r="N134">
            <v>112.7</v>
          </cell>
          <cell r="O134">
            <v>0</v>
          </cell>
          <cell r="P134">
            <v>112.7</v>
          </cell>
          <cell r="Q134">
            <v>0</v>
          </cell>
          <cell r="R134">
            <v>112.7</v>
          </cell>
          <cell r="S134">
            <v>0</v>
          </cell>
          <cell r="T134">
            <v>112.7</v>
          </cell>
          <cell r="U134">
            <v>0</v>
          </cell>
          <cell r="V134">
            <v>112.7</v>
          </cell>
          <cell r="W134">
            <v>0</v>
          </cell>
          <cell r="X134">
            <v>112.7</v>
          </cell>
          <cell r="Y134">
            <v>0</v>
          </cell>
          <cell r="Z134">
            <v>112.7</v>
          </cell>
          <cell r="AA134">
            <v>0</v>
          </cell>
        </row>
        <row r="135">
          <cell r="A135" t="str">
            <v>0021801</v>
          </cell>
          <cell r="B135" t="str">
            <v>00218</v>
          </cell>
          <cell r="C135" t="str">
            <v>千住</v>
          </cell>
          <cell r="D135">
            <v>1126.5</v>
          </cell>
          <cell r="E135">
            <v>268.24</v>
          </cell>
          <cell r="F135">
            <v>1126.5</v>
          </cell>
          <cell r="G135">
            <v>268.24</v>
          </cell>
          <cell r="H135">
            <v>1126.5</v>
          </cell>
          <cell r="I135">
            <v>268.24</v>
          </cell>
          <cell r="J135">
            <v>1126.5</v>
          </cell>
          <cell r="K135">
            <v>268.24</v>
          </cell>
          <cell r="L135">
            <v>1126.5</v>
          </cell>
          <cell r="M135">
            <v>268.24</v>
          </cell>
          <cell r="N135">
            <v>1126.5</v>
          </cell>
          <cell r="O135">
            <v>268.24</v>
          </cell>
          <cell r="P135">
            <v>1126.5</v>
          </cell>
          <cell r="Q135">
            <v>403.69</v>
          </cell>
          <cell r="R135">
            <v>1126.5</v>
          </cell>
          <cell r="S135">
            <v>403.69</v>
          </cell>
          <cell r="T135">
            <v>1126.5</v>
          </cell>
          <cell r="U135">
            <v>403.69</v>
          </cell>
          <cell r="V135">
            <v>1126.5</v>
          </cell>
          <cell r="W135">
            <v>403.69</v>
          </cell>
          <cell r="X135">
            <v>1126.5</v>
          </cell>
          <cell r="Y135">
            <v>403.69</v>
          </cell>
          <cell r="Z135">
            <v>1126.5</v>
          </cell>
          <cell r="AA135">
            <v>403.69</v>
          </cell>
        </row>
        <row r="136">
          <cell r="A136" t="str">
            <v>0021901</v>
          </cell>
          <cell r="B136" t="str">
            <v>00219</v>
          </cell>
          <cell r="C136" t="str">
            <v>錦糸町駅前</v>
          </cell>
          <cell r="D136">
            <v>2062.64</v>
          </cell>
          <cell r="E136">
            <v>55.1</v>
          </cell>
          <cell r="F136">
            <v>2062.64</v>
          </cell>
          <cell r="G136">
            <v>0</v>
          </cell>
          <cell r="H136">
            <v>2062.64</v>
          </cell>
          <cell r="I136">
            <v>0</v>
          </cell>
          <cell r="J136">
            <v>2062.64</v>
          </cell>
          <cell r="K136">
            <v>0</v>
          </cell>
          <cell r="L136">
            <v>2062.64</v>
          </cell>
          <cell r="M136">
            <v>0</v>
          </cell>
          <cell r="N136">
            <v>2062.64</v>
          </cell>
          <cell r="O136">
            <v>0</v>
          </cell>
          <cell r="P136">
            <v>2062.64</v>
          </cell>
          <cell r="Q136">
            <v>0</v>
          </cell>
          <cell r="R136">
            <v>2062.64</v>
          </cell>
          <cell r="S136">
            <v>0</v>
          </cell>
          <cell r="T136">
            <v>2062.64</v>
          </cell>
          <cell r="U136">
            <v>0</v>
          </cell>
          <cell r="V136">
            <v>2062.64</v>
          </cell>
          <cell r="W136">
            <v>0</v>
          </cell>
          <cell r="X136">
            <v>2062.64</v>
          </cell>
          <cell r="Y136">
            <v>0</v>
          </cell>
          <cell r="Z136">
            <v>2062.64</v>
          </cell>
          <cell r="AA136">
            <v>0</v>
          </cell>
        </row>
        <row r="137">
          <cell r="A137" t="str">
            <v>0022001</v>
          </cell>
          <cell r="B137" t="str">
            <v>00220</v>
          </cell>
          <cell r="C137" t="str">
            <v>靖国九段南</v>
          </cell>
          <cell r="D137">
            <v>11810.48</v>
          </cell>
          <cell r="E137">
            <v>1772.42</v>
          </cell>
          <cell r="F137">
            <v>11810.48</v>
          </cell>
          <cell r="G137">
            <v>1772.42</v>
          </cell>
          <cell r="H137">
            <v>11810.48</v>
          </cell>
          <cell r="I137">
            <v>1978.51</v>
          </cell>
          <cell r="J137">
            <v>11810.48</v>
          </cell>
          <cell r="K137">
            <v>1978.51</v>
          </cell>
          <cell r="L137">
            <v>11810.48</v>
          </cell>
          <cell r="M137">
            <v>1864.2</v>
          </cell>
          <cell r="N137">
            <v>11810.48</v>
          </cell>
          <cell r="O137">
            <v>1018.29</v>
          </cell>
          <cell r="P137">
            <v>11810.48</v>
          </cell>
          <cell r="Q137">
            <v>1206.98</v>
          </cell>
          <cell r="R137">
            <v>11810.48</v>
          </cell>
          <cell r="S137">
            <v>958.08</v>
          </cell>
          <cell r="T137">
            <v>11810.48</v>
          </cell>
          <cell r="U137">
            <v>958.08</v>
          </cell>
          <cell r="V137">
            <v>11810.48</v>
          </cell>
          <cell r="W137">
            <v>145.88</v>
          </cell>
          <cell r="X137">
            <v>11810.48</v>
          </cell>
          <cell r="Y137">
            <v>0</v>
          </cell>
          <cell r="Z137">
            <v>11810.48</v>
          </cell>
          <cell r="AA137">
            <v>0</v>
          </cell>
        </row>
        <row r="138">
          <cell r="A138" t="str">
            <v>0022101</v>
          </cell>
          <cell r="B138" t="str">
            <v>00221</v>
          </cell>
          <cell r="C138" t="str">
            <v>三番町</v>
          </cell>
          <cell r="D138">
            <v>3204.39</v>
          </cell>
          <cell r="E138">
            <v>503.76</v>
          </cell>
          <cell r="F138">
            <v>3204.39</v>
          </cell>
          <cell r="G138">
            <v>503.76</v>
          </cell>
          <cell r="H138">
            <v>3204.39</v>
          </cell>
          <cell r="I138">
            <v>503.76</v>
          </cell>
          <cell r="J138">
            <v>3204.39</v>
          </cell>
          <cell r="K138">
            <v>503.76</v>
          </cell>
          <cell r="L138">
            <v>3204.39</v>
          </cell>
          <cell r="M138">
            <v>503.76</v>
          </cell>
          <cell r="N138">
            <v>3204.39</v>
          </cell>
          <cell r="O138">
            <v>503.76</v>
          </cell>
          <cell r="P138">
            <v>3204.39</v>
          </cell>
          <cell r="Q138">
            <v>503.76</v>
          </cell>
          <cell r="R138">
            <v>3204.39</v>
          </cell>
          <cell r="S138">
            <v>503.76</v>
          </cell>
          <cell r="T138">
            <v>3204.39</v>
          </cell>
          <cell r="U138">
            <v>503.76</v>
          </cell>
          <cell r="V138">
            <v>3204.39</v>
          </cell>
          <cell r="W138">
            <v>503.76</v>
          </cell>
          <cell r="X138">
            <v>3204.39</v>
          </cell>
          <cell r="Y138">
            <v>503.76</v>
          </cell>
          <cell r="Z138">
            <v>3204.39</v>
          </cell>
          <cell r="AA138">
            <v>154.6</v>
          </cell>
        </row>
        <row r="139">
          <cell r="A139" t="str">
            <v>0022201</v>
          </cell>
          <cell r="B139" t="str">
            <v>00222</v>
          </cell>
          <cell r="C139" t="str">
            <v>市ヶ谷ＵＮ</v>
          </cell>
          <cell r="D139">
            <v>1540.79</v>
          </cell>
          <cell r="E139">
            <v>0</v>
          </cell>
          <cell r="F139">
            <v>1540.79</v>
          </cell>
          <cell r="G139">
            <v>0</v>
          </cell>
          <cell r="H139">
            <v>1540.79</v>
          </cell>
          <cell r="I139">
            <v>0</v>
          </cell>
          <cell r="J139">
            <v>1540.79</v>
          </cell>
          <cell r="K139">
            <v>0</v>
          </cell>
          <cell r="L139">
            <v>1540.79</v>
          </cell>
          <cell r="M139">
            <v>0</v>
          </cell>
          <cell r="N139">
            <v>1540.79</v>
          </cell>
          <cell r="O139">
            <v>0</v>
          </cell>
          <cell r="P139">
            <v>1540.79</v>
          </cell>
          <cell r="Q139">
            <v>0</v>
          </cell>
          <cell r="R139">
            <v>1540.79</v>
          </cell>
          <cell r="S139">
            <v>0</v>
          </cell>
          <cell r="T139">
            <v>1540.79</v>
          </cell>
          <cell r="U139">
            <v>0</v>
          </cell>
          <cell r="V139">
            <v>1540.79</v>
          </cell>
          <cell r="W139">
            <v>0</v>
          </cell>
          <cell r="X139">
            <v>1540.79</v>
          </cell>
          <cell r="Y139">
            <v>0</v>
          </cell>
          <cell r="Z139">
            <v>1540.79</v>
          </cell>
          <cell r="AA139">
            <v>0</v>
          </cell>
        </row>
        <row r="140">
          <cell r="A140" t="str">
            <v>0022301</v>
          </cell>
          <cell r="B140" t="str">
            <v>00223</v>
          </cell>
          <cell r="C140" t="str">
            <v>一番町</v>
          </cell>
          <cell r="D140">
            <v>3803.1</v>
          </cell>
          <cell r="E140">
            <v>421.8</v>
          </cell>
          <cell r="F140">
            <v>3803.1</v>
          </cell>
          <cell r="G140">
            <v>421.8</v>
          </cell>
          <cell r="H140">
            <v>3803.1</v>
          </cell>
          <cell r="I140">
            <v>274.25</v>
          </cell>
          <cell r="J140">
            <v>3803.1</v>
          </cell>
          <cell r="K140">
            <v>6.87</v>
          </cell>
          <cell r="L140">
            <v>3803.1</v>
          </cell>
          <cell r="M140">
            <v>6.87</v>
          </cell>
          <cell r="N140">
            <v>3795.23</v>
          </cell>
          <cell r="O140">
            <v>0</v>
          </cell>
          <cell r="P140">
            <v>3795.23</v>
          </cell>
          <cell r="Q140">
            <v>0</v>
          </cell>
          <cell r="R140">
            <v>3795.23</v>
          </cell>
          <cell r="S140">
            <v>0</v>
          </cell>
          <cell r="T140">
            <v>3795.23</v>
          </cell>
          <cell r="U140">
            <v>0</v>
          </cell>
          <cell r="V140">
            <v>3795.23</v>
          </cell>
          <cell r="W140">
            <v>0</v>
          </cell>
          <cell r="X140">
            <v>3795.23</v>
          </cell>
          <cell r="Y140">
            <v>0</v>
          </cell>
          <cell r="Z140">
            <v>3795.23</v>
          </cell>
          <cell r="AA140">
            <v>0</v>
          </cell>
        </row>
        <row r="141">
          <cell r="A141" t="str">
            <v>0022400</v>
          </cell>
          <cell r="B141" t="str">
            <v>00224</v>
          </cell>
          <cell r="C141" t="str">
            <v>東池袋ビル用地　　　　　</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row>
        <row r="142">
          <cell r="A142" t="str">
            <v>0022401</v>
          </cell>
          <cell r="B142" t="str">
            <v>00224</v>
          </cell>
          <cell r="C142" t="str">
            <v>東池袋</v>
          </cell>
          <cell r="D142">
            <v>1951.9</v>
          </cell>
          <cell r="E142">
            <v>0</v>
          </cell>
          <cell r="F142">
            <v>1951.9</v>
          </cell>
          <cell r="G142">
            <v>0</v>
          </cell>
          <cell r="H142">
            <v>1951.9</v>
          </cell>
          <cell r="I142">
            <v>0</v>
          </cell>
          <cell r="J142">
            <v>1951.9</v>
          </cell>
          <cell r="K142">
            <v>0</v>
          </cell>
          <cell r="L142">
            <v>1951.9</v>
          </cell>
          <cell r="M142">
            <v>0</v>
          </cell>
          <cell r="N142">
            <v>1951.9</v>
          </cell>
          <cell r="O142">
            <v>0</v>
          </cell>
          <cell r="P142">
            <v>1935.01</v>
          </cell>
          <cell r="Q142">
            <v>0</v>
          </cell>
          <cell r="R142">
            <v>1935.01</v>
          </cell>
          <cell r="S142">
            <v>78.989999999999895</v>
          </cell>
          <cell r="T142">
            <v>1935.01</v>
          </cell>
          <cell r="U142">
            <v>78.989999999999895</v>
          </cell>
          <cell r="V142">
            <v>1935.01</v>
          </cell>
          <cell r="W142">
            <v>58.620000099999899</v>
          </cell>
          <cell r="X142">
            <v>1935.01</v>
          </cell>
          <cell r="Y142">
            <v>58.620000099999899</v>
          </cell>
          <cell r="Z142">
            <v>1935.01</v>
          </cell>
          <cell r="AA142">
            <v>58.620000099999899</v>
          </cell>
        </row>
        <row r="143">
          <cell r="A143" t="str">
            <v>0022501</v>
          </cell>
          <cell r="B143" t="str">
            <v>00225</v>
          </cell>
          <cell r="C143" t="str">
            <v>三幸</v>
          </cell>
          <cell r="D143">
            <v>2190.29</v>
          </cell>
          <cell r="E143">
            <v>1167.8800000000001</v>
          </cell>
          <cell r="F143">
            <v>2190.29</v>
          </cell>
          <cell r="G143">
            <v>1167.8800000000001</v>
          </cell>
          <cell r="H143">
            <v>2190.29</v>
          </cell>
          <cell r="I143">
            <v>1167.8800000000001</v>
          </cell>
          <cell r="J143">
            <v>2190.29</v>
          </cell>
          <cell r="K143">
            <v>1167.8800000000001</v>
          </cell>
          <cell r="L143">
            <v>2190.29</v>
          </cell>
          <cell r="M143">
            <v>1167.8800000000001</v>
          </cell>
          <cell r="N143">
            <v>2190.29</v>
          </cell>
          <cell r="O143">
            <v>1167.8800000000001</v>
          </cell>
          <cell r="P143">
            <v>2190.29</v>
          </cell>
          <cell r="Q143">
            <v>1167.8800000000001</v>
          </cell>
          <cell r="R143">
            <v>2190.29</v>
          </cell>
          <cell r="S143">
            <v>836.8</v>
          </cell>
          <cell r="T143">
            <v>2190.29</v>
          </cell>
          <cell r="U143">
            <v>836.8</v>
          </cell>
          <cell r="V143">
            <v>2190.29</v>
          </cell>
          <cell r="W143">
            <v>165.54</v>
          </cell>
          <cell r="X143">
            <v>2190.29</v>
          </cell>
          <cell r="Y143">
            <v>165.54</v>
          </cell>
          <cell r="Z143">
            <v>2190.29</v>
          </cell>
          <cell r="AA143">
            <v>165.54</v>
          </cell>
        </row>
        <row r="144">
          <cell r="A144" t="str">
            <v>0022601</v>
          </cell>
          <cell r="B144" t="str">
            <v>00226</v>
          </cell>
          <cell r="C144" t="str">
            <v>とみん日生春日町</v>
          </cell>
          <cell r="D144">
            <v>4053.66</v>
          </cell>
          <cell r="E144">
            <v>0</v>
          </cell>
          <cell r="F144">
            <v>4053.66</v>
          </cell>
          <cell r="G144">
            <v>0</v>
          </cell>
          <cell r="H144">
            <v>4053.66</v>
          </cell>
          <cell r="I144">
            <v>0</v>
          </cell>
          <cell r="J144">
            <v>4053.66</v>
          </cell>
          <cell r="K144">
            <v>0</v>
          </cell>
          <cell r="L144">
            <v>4053.66</v>
          </cell>
          <cell r="M144">
            <v>880.51</v>
          </cell>
          <cell r="N144">
            <v>4053.66</v>
          </cell>
          <cell r="O144">
            <v>880.51</v>
          </cell>
          <cell r="P144">
            <v>4053.66</v>
          </cell>
          <cell r="Q144">
            <v>880.51</v>
          </cell>
          <cell r="R144">
            <v>4053.66</v>
          </cell>
          <cell r="S144">
            <v>880.51</v>
          </cell>
          <cell r="T144">
            <v>4053.66</v>
          </cell>
          <cell r="U144">
            <v>880.51</v>
          </cell>
          <cell r="V144">
            <v>4053.66</v>
          </cell>
          <cell r="W144">
            <v>880.51</v>
          </cell>
          <cell r="X144">
            <v>4053.66</v>
          </cell>
          <cell r="Y144">
            <v>880.51</v>
          </cell>
          <cell r="Z144">
            <v>4053.66</v>
          </cell>
          <cell r="AA144">
            <v>880.51</v>
          </cell>
        </row>
        <row r="145">
          <cell r="A145" t="str">
            <v>0022700</v>
          </cell>
          <cell r="B145" t="str">
            <v>00227</v>
          </cell>
          <cell r="C145" t="str">
            <v>大塚ビル用地　　　　　　</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row>
        <row r="146">
          <cell r="A146" t="str">
            <v>0022701</v>
          </cell>
          <cell r="B146" t="str">
            <v>00227</v>
          </cell>
          <cell r="C146" t="str">
            <v>大塚</v>
          </cell>
          <cell r="D146">
            <v>869.79000083923336</v>
          </cell>
          <cell r="E146">
            <v>39.858000000000004</v>
          </cell>
          <cell r="F146">
            <v>869.79000083923336</v>
          </cell>
          <cell r="G146">
            <v>39.858000000000004</v>
          </cell>
          <cell r="H146">
            <v>869.79000083923336</v>
          </cell>
          <cell r="I146">
            <v>39.858000000000004</v>
          </cell>
          <cell r="J146">
            <v>869.79000083923336</v>
          </cell>
          <cell r="K146">
            <v>39.858000000000004</v>
          </cell>
          <cell r="L146">
            <v>869.79000083923336</v>
          </cell>
          <cell r="M146">
            <v>39.858000000000004</v>
          </cell>
          <cell r="N146">
            <v>869.79000083923336</v>
          </cell>
          <cell r="O146">
            <v>62.146000000000001</v>
          </cell>
          <cell r="P146">
            <v>869.79000083923336</v>
          </cell>
          <cell r="Q146">
            <v>62.146000000000001</v>
          </cell>
          <cell r="R146">
            <v>869.79000083923336</v>
          </cell>
          <cell r="S146">
            <v>62.146000000000001</v>
          </cell>
          <cell r="T146">
            <v>869.79000083923336</v>
          </cell>
          <cell r="U146">
            <v>62.146000000000001</v>
          </cell>
          <cell r="V146">
            <v>869.79000083923336</v>
          </cell>
          <cell r="W146">
            <v>62.146000000000001</v>
          </cell>
          <cell r="X146">
            <v>869.87800083923332</v>
          </cell>
          <cell r="Y146">
            <v>2.7755575615628914E-17</v>
          </cell>
          <cell r="Z146">
            <v>869.87800083923332</v>
          </cell>
          <cell r="AA146">
            <v>2.7755575615628914E-17</v>
          </cell>
        </row>
        <row r="147">
          <cell r="A147" t="str">
            <v>0022801</v>
          </cell>
          <cell r="B147" t="str">
            <v>00228</v>
          </cell>
          <cell r="C147" t="str">
            <v>春日町</v>
          </cell>
          <cell r="D147">
            <v>1558.01</v>
          </cell>
          <cell r="E147">
            <v>455.36</v>
          </cell>
          <cell r="F147">
            <v>1558.01</v>
          </cell>
          <cell r="G147">
            <v>455.36</v>
          </cell>
          <cell r="H147">
            <v>1558.01</v>
          </cell>
          <cell r="I147">
            <v>455.36</v>
          </cell>
          <cell r="J147">
            <v>1558.01</v>
          </cell>
          <cell r="K147">
            <v>455.36</v>
          </cell>
          <cell r="L147">
            <v>1558.01</v>
          </cell>
          <cell r="M147">
            <v>455.36</v>
          </cell>
          <cell r="N147">
            <v>1558.01</v>
          </cell>
          <cell r="O147">
            <v>455.36</v>
          </cell>
          <cell r="P147">
            <v>1558.01</v>
          </cell>
          <cell r="Q147">
            <v>227.68</v>
          </cell>
          <cell r="R147">
            <v>1558.01</v>
          </cell>
          <cell r="S147">
            <v>227.68</v>
          </cell>
          <cell r="T147">
            <v>1558.01</v>
          </cell>
          <cell r="U147">
            <v>227.68</v>
          </cell>
          <cell r="V147">
            <v>1558.01</v>
          </cell>
          <cell r="W147">
            <v>455.36</v>
          </cell>
          <cell r="X147">
            <v>1558.01</v>
          </cell>
          <cell r="Y147">
            <v>227.68</v>
          </cell>
          <cell r="Z147">
            <v>1558.01</v>
          </cell>
          <cell r="AA147">
            <v>0</v>
          </cell>
        </row>
        <row r="148">
          <cell r="A148" t="str">
            <v>0022901</v>
          </cell>
          <cell r="B148" t="str">
            <v>00229</v>
          </cell>
          <cell r="C148" t="str">
            <v>麹町平岡</v>
          </cell>
          <cell r="D148">
            <v>2290.0300000000002</v>
          </cell>
          <cell r="E148">
            <v>422.09</v>
          </cell>
          <cell r="F148">
            <v>2290.0300000000002</v>
          </cell>
          <cell r="G148">
            <v>422.09</v>
          </cell>
          <cell r="H148">
            <v>2290.0300000000002</v>
          </cell>
          <cell r="I148">
            <v>573.48507200000006</v>
          </cell>
          <cell r="J148">
            <v>2290.0300000000002</v>
          </cell>
          <cell r="K148">
            <v>573.48507200000006</v>
          </cell>
          <cell r="L148">
            <v>3601.2422999999999</v>
          </cell>
          <cell r="M148">
            <v>901.84707200000003</v>
          </cell>
          <cell r="N148">
            <v>3601.2422999999999</v>
          </cell>
          <cell r="O148">
            <v>710.88707199999999</v>
          </cell>
          <cell r="P148">
            <v>3601.2422999999999</v>
          </cell>
          <cell r="Q148">
            <v>710.88707199999999</v>
          </cell>
          <cell r="R148">
            <v>3601.2422999999999</v>
          </cell>
          <cell r="S148">
            <v>516.53707200000008</v>
          </cell>
          <cell r="T148">
            <v>3601.2422999999999</v>
          </cell>
          <cell r="U148">
            <v>516.53707200000008</v>
          </cell>
          <cell r="V148">
            <v>3601.2422999999999</v>
          </cell>
          <cell r="W148">
            <v>516.53707200000008</v>
          </cell>
          <cell r="X148">
            <v>3601.2422999999999</v>
          </cell>
          <cell r="Y148">
            <v>516.53707200000008</v>
          </cell>
          <cell r="Z148">
            <v>3601.2422999999999</v>
          </cell>
          <cell r="AA148">
            <v>516.53707200000008</v>
          </cell>
        </row>
        <row r="149">
          <cell r="A149" t="str">
            <v>0023001</v>
          </cell>
          <cell r="B149" t="str">
            <v>00230</v>
          </cell>
          <cell r="C149" t="str">
            <v>水道橋</v>
          </cell>
          <cell r="D149">
            <v>2322.0300000000002</v>
          </cell>
          <cell r="E149">
            <v>0</v>
          </cell>
          <cell r="F149">
            <v>2322.0300000000002</v>
          </cell>
          <cell r="G149">
            <v>0</v>
          </cell>
          <cell r="H149">
            <v>2322.0300000000002</v>
          </cell>
          <cell r="I149">
            <v>0</v>
          </cell>
          <cell r="J149">
            <v>2322.0300000000002</v>
          </cell>
          <cell r="K149">
            <v>0</v>
          </cell>
          <cell r="L149">
            <v>2322.0300000000002</v>
          </cell>
          <cell r="M149">
            <v>0</v>
          </cell>
          <cell r="N149">
            <v>2322.0300000000002</v>
          </cell>
          <cell r="O149">
            <v>0</v>
          </cell>
          <cell r="P149">
            <v>2322.0300000000002</v>
          </cell>
          <cell r="Q149">
            <v>0</v>
          </cell>
          <cell r="R149">
            <v>2322.0300000000002</v>
          </cell>
          <cell r="S149">
            <v>0</v>
          </cell>
          <cell r="T149">
            <v>2322.0300000000002</v>
          </cell>
          <cell r="U149">
            <v>0</v>
          </cell>
          <cell r="V149">
            <v>2286.0100000000002</v>
          </cell>
          <cell r="W149">
            <v>734.19</v>
          </cell>
          <cell r="X149">
            <v>2286.0100000000002</v>
          </cell>
          <cell r="Y149">
            <v>734.19</v>
          </cell>
          <cell r="Z149">
            <v>2286.0100000000002</v>
          </cell>
          <cell r="AA149">
            <v>625.82000000000005</v>
          </cell>
        </row>
        <row r="150">
          <cell r="A150" t="str">
            <v>0023101</v>
          </cell>
          <cell r="B150" t="str">
            <v>00231</v>
          </cell>
          <cell r="C150" t="str">
            <v>小石川</v>
          </cell>
          <cell r="D150">
            <v>5511.15</v>
          </cell>
          <cell r="E150">
            <v>841.82</v>
          </cell>
          <cell r="F150">
            <v>5511.15</v>
          </cell>
          <cell r="G150">
            <v>1099.95</v>
          </cell>
          <cell r="H150">
            <v>5511.15</v>
          </cell>
          <cell r="I150">
            <v>1099.95</v>
          </cell>
          <cell r="J150">
            <v>5511.15</v>
          </cell>
          <cell r="K150">
            <v>1099.95</v>
          </cell>
          <cell r="L150">
            <v>5511.15</v>
          </cell>
          <cell r="M150">
            <v>1099.95</v>
          </cell>
          <cell r="N150">
            <v>5511.15</v>
          </cell>
          <cell r="O150">
            <v>4.9999999999954525E-2</v>
          </cell>
          <cell r="P150">
            <v>5511.15</v>
          </cell>
          <cell r="Q150">
            <v>4.9999999999954525E-2</v>
          </cell>
          <cell r="R150">
            <v>5511.15</v>
          </cell>
          <cell r="S150">
            <v>4.9999999999954525E-2</v>
          </cell>
          <cell r="T150">
            <v>5511.15</v>
          </cell>
          <cell r="U150">
            <v>4.9999999999954525E-2</v>
          </cell>
          <cell r="V150">
            <v>5511.15</v>
          </cell>
          <cell r="W150">
            <v>4.9999999999954525E-2</v>
          </cell>
          <cell r="X150">
            <v>5511.15</v>
          </cell>
          <cell r="Y150">
            <v>4.9999999999954525E-2</v>
          </cell>
          <cell r="Z150">
            <v>5511.15</v>
          </cell>
          <cell r="AA150">
            <v>4.9999999999954525E-2</v>
          </cell>
        </row>
        <row r="151">
          <cell r="A151" t="str">
            <v>0023201</v>
          </cell>
          <cell r="B151" t="str">
            <v>00232</v>
          </cell>
          <cell r="C151" t="str">
            <v>大塚ＮＳ</v>
          </cell>
          <cell r="D151">
            <v>4027.6</v>
          </cell>
          <cell r="E151">
            <v>0</v>
          </cell>
          <cell r="F151">
            <v>4027.6</v>
          </cell>
          <cell r="G151">
            <v>0</v>
          </cell>
          <cell r="H151">
            <v>4027.6</v>
          </cell>
          <cell r="I151">
            <v>0</v>
          </cell>
          <cell r="J151">
            <v>4027.6</v>
          </cell>
          <cell r="K151">
            <v>0</v>
          </cell>
          <cell r="L151">
            <v>4027.6</v>
          </cell>
          <cell r="M151">
            <v>0</v>
          </cell>
          <cell r="N151">
            <v>4027.6</v>
          </cell>
          <cell r="O151">
            <v>0</v>
          </cell>
          <cell r="P151">
            <v>4027.6</v>
          </cell>
          <cell r="Q151">
            <v>0</v>
          </cell>
          <cell r="R151">
            <v>4027.6</v>
          </cell>
          <cell r="S151">
            <v>0</v>
          </cell>
          <cell r="T151">
            <v>4027.6</v>
          </cell>
          <cell r="U151">
            <v>0</v>
          </cell>
          <cell r="V151">
            <v>4027.6</v>
          </cell>
          <cell r="W151">
            <v>0</v>
          </cell>
          <cell r="X151">
            <v>4027.6</v>
          </cell>
          <cell r="Y151">
            <v>0</v>
          </cell>
          <cell r="Z151">
            <v>4027.6</v>
          </cell>
          <cell r="AA151">
            <v>0</v>
          </cell>
        </row>
        <row r="152">
          <cell r="A152" t="str">
            <v>0023301</v>
          </cell>
          <cell r="B152" t="str">
            <v>00233</v>
          </cell>
          <cell r="C152" t="str">
            <v>一番町ＮＮ</v>
          </cell>
          <cell r="D152">
            <v>1059.5899999999999</v>
          </cell>
          <cell r="E152">
            <v>0</v>
          </cell>
          <cell r="F152">
            <v>1059.5899999999999</v>
          </cell>
          <cell r="G152">
            <v>0</v>
          </cell>
          <cell r="H152">
            <v>1059.5899999999999</v>
          </cell>
          <cell r="I152">
            <v>0</v>
          </cell>
          <cell r="J152">
            <v>1059.5899999999999</v>
          </cell>
          <cell r="K152">
            <v>0</v>
          </cell>
          <cell r="L152">
            <v>1059.5899999999999</v>
          </cell>
          <cell r="M152">
            <v>0</v>
          </cell>
          <cell r="N152">
            <v>1059.5899999999999</v>
          </cell>
          <cell r="O152">
            <v>0</v>
          </cell>
          <cell r="P152">
            <v>1059.5899999999999</v>
          </cell>
          <cell r="Q152">
            <v>0</v>
          </cell>
          <cell r="R152">
            <v>1059.5899999999999</v>
          </cell>
          <cell r="S152">
            <v>0</v>
          </cell>
          <cell r="T152">
            <v>1059.5899999999999</v>
          </cell>
          <cell r="U152">
            <v>748.48</v>
          </cell>
          <cell r="V152">
            <v>1059.5899999999999</v>
          </cell>
          <cell r="W152">
            <v>1059.5899999999999</v>
          </cell>
          <cell r="X152">
            <v>311.11</v>
          </cell>
          <cell r="Y152">
            <v>311.11</v>
          </cell>
          <cell r="Z152">
            <v>-2.2737367544323206E-13</v>
          </cell>
          <cell r="AA152">
            <v>-1.1368683772161603E-13</v>
          </cell>
        </row>
        <row r="153">
          <cell r="A153" t="str">
            <v>0023401</v>
          </cell>
          <cell r="B153" t="str">
            <v>00234</v>
          </cell>
          <cell r="C153" t="str">
            <v>春日町第２</v>
          </cell>
          <cell r="D153">
            <v>3426.95</v>
          </cell>
          <cell r="E153">
            <v>0</v>
          </cell>
          <cell r="F153">
            <v>3426.95</v>
          </cell>
          <cell r="G153">
            <v>0</v>
          </cell>
          <cell r="H153">
            <v>3426.95</v>
          </cell>
          <cell r="I153">
            <v>0</v>
          </cell>
          <cell r="J153">
            <v>3426.95</v>
          </cell>
          <cell r="K153">
            <v>0</v>
          </cell>
          <cell r="L153">
            <v>3426.95</v>
          </cell>
          <cell r="M153">
            <v>0</v>
          </cell>
          <cell r="N153">
            <v>3426.95</v>
          </cell>
          <cell r="O153">
            <v>0</v>
          </cell>
          <cell r="P153">
            <v>3426.95</v>
          </cell>
          <cell r="Q153">
            <v>0</v>
          </cell>
          <cell r="R153">
            <v>3426.95</v>
          </cell>
          <cell r="S153">
            <v>0</v>
          </cell>
          <cell r="T153">
            <v>3426.95</v>
          </cell>
          <cell r="U153">
            <v>0</v>
          </cell>
          <cell r="V153">
            <v>3426.95</v>
          </cell>
          <cell r="W153">
            <v>0</v>
          </cell>
          <cell r="X153">
            <v>3426.95</v>
          </cell>
          <cell r="Y153">
            <v>0</v>
          </cell>
          <cell r="Z153">
            <v>3426.95</v>
          </cell>
          <cell r="AA153">
            <v>0</v>
          </cell>
        </row>
        <row r="154">
          <cell r="A154" t="str">
            <v>0023501</v>
          </cell>
          <cell r="B154" t="str">
            <v>00235</v>
          </cell>
          <cell r="C154" t="str">
            <v>江戸橋</v>
          </cell>
          <cell r="D154">
            <v>2115.88</v>
          </cell>
          <cell r="E154">
            <v>0</v>
          </cell>
          <cell r="F154">
            <v>2115.88</v>
          </cell>
          <cell r="G154">
            <v>0</v>
          </cell>
          <cell r="H154">
            <v>2115.88</v>
          </cell>
          <cell r="I154">
            <v>0</v>
          </cell>
          <cell r="J154">
            <v>2115.88</v>
          </cell>
          <cell r="K154">
            <v>0</v>
          </cell>
          <cell r="L154">
            <v>2115.88</v>
          </cell>
          <cell r="M154">
            <v>0</v>
          </cell>
          <cell r="N154">
            <v>2115.88</v>
          </cell>
          <cell r="O154">
            <v>0</v>
          </cell>
          <cell r="P154">
            <v>2115.88</v>
          </cell>
          <cell r="Q154">
            <v>0</v>
          </cell>
          <cell r="R154">
            <v>2115.88</v>
          </cell>
          <cell r="S154">
            <v>0</v>
          </cell>
          <cell r="T154">
            <v>2115.88</v>
          </cell>
          <cell r="U154">
            <v>0</v>
          </cell>
          <cell r="V154">
            <v>2115.88</v>
          </cell>
          <cell r="W154">
            <v>0</v>
          </cell>
          <cell r="X154">
            <v>2115.88</v>
          </cell>
          <cell r="Y154">
            <v>0</v>
          </cell>
          <cell r="Z154">
            <v>2115.88</v>
          </cell>
          <cell r="AA154">
            <v>0</v>
          </cell>
        </row>
        <row r="155">
          <cell r="A155" t="str">
            <v>0023601</v>
          </cell>
          <cell r="B155" t="str">
            <v>00236</v>
          </cell>
          <cell r="C155" t="str">
            <v>新橋</v>
          </cell>
          <cell r="D155">
            <v>6508.41</v>
          </cell>
          <cell r="E155">
            <v>28.67</v>
          </cell>
          <cell r="F155">
            <v>6508.41</v>
          </cell>
          <cell r="G155">
            <v>28.67</v>
          </cell>
          <cell r="H155">
            <v>6508.41</v>
          </cell>
          <cell r="I155">
            <v>17.03</v>
          </cell>
          <cell r="J155">
            <v>6508.41</v>
          </cell>
          <cell r="K155">
            <v>17.03</v>
          </cell>
          <cell r="L155">
            <v>6508.41</v>
          </cell>
          <cell r="M155">
            <v>5.39</v>
          </cell>
          <cell r="N155">
            <v>6508.41</v>
          </cell>
          <cell r="O155">
            <v>5.39</v>
          </cell>
          <cell r="P155">
            <v>6508.41</v>
          </cell>
          <cell r="Q155">
            <v>279.94</v>
          </cell>
          <cell r="R155">
            <v>6508.41</v>
          </cell>
          <cell r="S155">
            <v>279.94</v>
          </cell>
          <cell r="T155">
            <v>6508.41</v>
          </cell>
          <cell r="U155">
            <v>340.59</v>
          </cell>
          <cell r="V155">
            <v>6508.41</v>
          </cell>
          <cell r="W155">
            <v>491.46</v>
          </cell>
          <cell r="X155">
            <v>6508.41</v>
          </cell>
          <cell r="Y155">
            <v>340.59</v>
          </cell>
          <cell r="Z155">
            <v>6508.41</v>
          </cell>
          <cell r="AA155">
            <v>5.3900000000000432</v>
          </cell>
        </row>
        <row r="156">
          <cell r="A156" t="str">
            <v>0023701</v>
          </cell>
          <cell r="B156" t="str">
            <v>00237</v>
          </cell>
          <cell r="C156" t="str">
            <v>田村町</v>
          </cell>
          <cell r="D156">
            <v>3200.87</v>
          </cell>
          <cell r="E156">
            <v>0</v>
          </cell>
          <cell r="F156">
            <v>3200.87</v>
          </cell>
          <cell r="G156">
            <v>0</v>
          </cell>
          <cell r="H156">
            <v>3200.87</v>
          </cell>
          <cell r="I156">
            <v>0</v>
          </cell>
          <cell r="J156">
            <v>3200.87</v>
          </cell>
          <cell r="K156">
            <v>0</v>
          </cell>
          <cell r="L156">
            <v>3200.87</v>
          </cell>
          <cell r="M156">
            <v>0</v>
          </cell>
          <cell r="N156">
            <v>3200.87</v>
          </cell>
          <cell r="O156">
            <v>0</v>
          </cell>
          <cell r="P156">
            <v>3200.87</v>
          </cell>
          <cell r="Q156">
            <v>0</v>
          </cell>
          <cell r="R156">
            <v>3200.87</v>
          </cell>
          <cell r="S156">
            <v>0</v>
          </cell>
          <cell r="T156">
            <v>3200.87</v>
          </cell>
          <cell r="U156">
            <v>0</v>
          </cell>
          <cell r="V156">
            <v>3200.87</v>
          </cell>
          <cell r="W156">
            <v>0</v>
          </cell>
          <cell r="X156">
            <v>3200.87</v>
          </cell>
          <cell r="Y156">
            <v>0</v>
          </cell>
          <cell r="Z156">
            <v>3200.87</v>
          </cell>
          <cell r="AA156">
            <v>0</v>
          </cell>
        </row>
        <row r="157">
          <cell r="A157" t="str">
            <v>0023801</v>
          </cell>
          <cell r="B157" t="str">
            <v>00238</v>
          </cell>
          <cell r="C157" t="str">
            <v>虎ノ門ＮＮ</v>
          </cell>
          <cell r="D157">
            <v>5723.0500002670287</v>
          </cell>
          <cell r="E157">
            <v>482.57000026702883</v>
          </cell>
          <cell r="F157">
            <v>5723.0500002670287</v>
          </cell>
          <cell r="G157">
            <v>482.57000026702883</v>
          </cell>
          <cell r="H157">
            <v>5723.0500002670287</v>
          </cell>
          <cell r="I157">
            <v>482.57000026702883</v>
          </cell>
          <cell r="J157">
            <v>5723.0500002670287</v>
          </cell>
          <cell r="K157">
            <v>1012.9900002670288</v>
          </cell>
          <cell r="L157">
            <v>5723.0500002670287</v>
          </cell>
          <cell r="M157">
            <v>1012.9900002670288</v>
          </cell>
          <cell r="N157">
            <v>5702.3800002670287</v>
          </cell>
          <cell r="O157">
            <v>482.57000026702877</v>
          </cell>
          <cell r="P157">
            <v>5702.3800002670287</v>
          </cell>
          <cell r="Q157">
            <v>482.57000026702877</v>
          </cell>
          <cell r="R157">
            <v>5702.3800002670287</v>
          </cell>
          <cell r="S157">
            <v>482.57000026702877</v>
          </cell>
          <cell r="T157">
            <v>5702.3800002670287</v>
          </cell>
          <cell r="U157">
            <v>2.6702878130890895E-7</v>
          </cell>
          <cell r="V157">
            <v>5702.3800002670287</v>
          </cell>
          <cell r="W157">
            <v>222.20000026702877</v>
          </cell>
          <cell r="X157">
            <v>5702.3800002670287</v>
          </cell>
          <cell r="Y157">
            <v>222.20000026702877</v>
          </cell>
          <cell r="Z157">
            <v>5702.3800002670287</v>
          </cell>
          <cell r="AA157">
            <v>103.87000026702877</v>
          </cell>
        </row>
        <row r="158">
          <cell r="A158" t="str">
            <v>0023901</v>
          </cell>
          <cell r="B158" t="str">
            <v>00239</v>
          </cell>
          <cell r="C158" t="str">
            <v>銀座</v>
          </cell>
          <cell r="D158">
            <v>1716.43</v>
          </cell>
          <cell r="E158">
            <v>179.51</v>
          </cell>
          <cell r="F158">
            <v>1716.43</v>
          </cell>
          <cell r="G158">
            <v>179.51</v>
          </cell>
          <cell r="H158">
            <v>1716.43</v>
          </cell>
          <cell r="I158">
            <v>179.51</v>
          </cell>
          <cell r="J158">
            <v>1716.43</v>
          </cell>
          <cell r="K158">
            <v>179.51</v>
          </cell>
          <cell r="L158">
            <v>1716.43</v>
          </cell>
          <cell r="M158">
            <v>179.51</v>
          </cell>
          <cell r="N158">
            <v>1716.43</v>
          </cell>
          <cell r="O158">
            <v>179.51</v>
          </cell>
          <cell r="P158">
            <v>1716.43</v>
          </cell>
          <cell r="Q158">
            <v>179.51</v>
          </cell>
          <cell r="R158">
            <v>1716.43</v>
          </cell>
          <cell r="S158">
            <v>179.51</v>
          </cell>
          <cell r="T158">
            <v>1716.43</v>
          </cell>
          <cell r="U158">
            <v>179.51</v>
          </cell>
          <cell r="V158">
            <v>1716.43</v>
          </cell>
          <cell r="W158">
            <v>0</v>
          </cell>
          <cell r="X158">
            <v>1716.43</v>
          </cell>
          <cell r="Y158">
            <v>0</v>
          </cell>
          <cell r="Z158">
            <v>1716.43</v>
          </cell>
          <cell r="AA158">
            <v>0</v>
          </cell>
        </row>
        <row r="159">
          <cell r="A159" t="str">
            <v>0024001</v>
          </cell>
          <cell r="B159" t="str">
            <v>00240</v>
          </cell>
          <cell r="C159" t="str">
            <v>赤羽橋</v>
          </cell>
          <cell r="D159">
            <v>3510.29</v>
          </cell>
          <cell r="E159">
            <v>-1.7763568394002505E-15</v>
          </cell>
          <cell r="F159">
            <v>3510.29</v>
          </cell>
          <cell r="G159">
            <v>-1.7763568394002505E-15</v>
          </cell>
          <cell r="H159">
            <v>3510.29</v>
          </cell>
          <cell r="I159">
            <v>-1.7763568394002505E-15</v>
          </cell>
          <cell r="J159">
            <v>3510.29</v>
          </cell>
          <cell r="K159">
            <v>136.94999999999999</v>
          </cell>
          <cell r="L159">
            <v>3510.29</v>
          </cell>
          <cell r="M159">
            <v>136.94999999999999</v>
          </cell>
          <cell r="N159">
            <v>3477.06</v>
          </cell>
          <cell r="O159">
            <v>112.16</v>
          </cell>
          <cell r="P159">
            <v>3477.06</v>
          </cell>
          <cell r="Q159">
            <v>112.16</v>
          </cell>
          <cell r="R159">
            <v>3477.06</v>
          </cell>
          <cell r="S159">
            <v>112.16</v>
          </cell>
          <cell r="T159">
            <v>3477.06</v>
          </cell>
          <cell r="U159">
            <v>112.16</v>
          </cell>
          <cell r="V159">
            <v>3477.06</v>
          </cell>
          <cell r="W159">
            <v>112.16</v>
          </cell>
          <cell r="X159">
            <v>3477.06</v>
          </cell>
          <cell r="Y159">
            <v>112.16</v>
          </cell>
          <cell r="Z159">
            <v>3477.06</v>
          </cell>
          <cell r="AA159">
            <v>0</v>
          </cell>
        </row>
        <row r="160">
          <cell r="A160" t="str">
            <v>0024101</v>
          </cell>
          <cell r="B160" t="str">
            <v>00241</v>
          </cell>
          <cell r="C160" t="str">
            <v>四谷</v>
          </cell>
          <cell r="D160">
            <v>1303.57</v>
          </cell>
          <cell r="E160">
            <v>0</v>
          </cell>
          <cell r="F160">
            <v>1303.57</v>
          </cell>
          <cell r="G160">
            <v>0</v>
          </cell>
          <cell r="H160">
            <v>1303.57</v>
          </cell>
          <cell r="I160">
            <v>0</v>
          </cell>
          <cell r="J160">
            <v>1303.57</v>
          </cell>
          <cell r="K160">
            <v>0</v>
          </cell>
          <cell r="L160">
            <v>1303.57</v>
          </cell>
          <cell r="M160">
            <v>0</v>
          </cell>
          <cell r="N160">
            <v>1303.57</v>
          </cell>
          <cell r="O160">
            <v>0</v>
          </cell>
          <cell r="P160">
            <v>1303.57</v>
          </cell>
          <cell r="Q160">
            <v>0</v>
          </cell>
          <cell r="R160">
            <v>1303.57</v>
          </cell>
          <cell r="S160">
            <v>0</v>
          </cell>
          <cell r="T160">
            <v>1303.57</v>
          </cell>
          <cell r="U160">
            <v>0</v>
          </cell>
          <cell r="V160">
            <v>1303.57</v>
          </cell>
          <cell r="W160">
            <v>0</v>
          </cell>
          <cell r="X160">
            <v>1303.57</v>
          </cell>
          <cell r="Y160">
            <v>0</v>
          </cell>
          <cell r="Z160">
            <v>1303.57</v>
          </cell>
          <cell r="AA160">
            <v>0</v>
          </cell>
        </row>
        <row r="161">
          <cell r="A161" t="str">
            <v>0024201</v>
          </cell>
          <cell r="B161" t="str">
            <v>00242</v>
          </cell>
          <cell r="C161" t="str">
            <v>木挽町</v>
          </cell>
          <cell r="D161">
            <v>1362.34</v>
          </cell>
          <cell r="E161">
            <v>256.79000000000002</v>
          </cell>
          <cell r="F161">
            <v>1239.3800000000001</v>
          </cell>
          <cell r="G161">
            <v>0.40999999999999659</v>
          </cell>
          <cell r="H161">
            <v>1239.3800000000001</v>
          </cell>
          <cell r="I161">
            <v>0.40999999999999659</v>
          </cell>
          <cell r="J161">
            <v>1239.3800000000001</v>
          </cell>
          <cell r="K161">
            <v>0.40999999999999659</v>
          </cell>
          <cell r="L161">
            <v>1239.3800000000001</v>
          </cell>
          <cell r="M161">
            <v>0.40999999999999659</v>
          </cell>
          <cell r="N161">
            <v>1239.3800000000001</v>
          </cell>
          <cell r="O161">
            <v>0.40999999999999659</v>
          </cell>
          <cell r="P161">
            <v>1239.3800000000001</v>
          </cell>
          <cell r="Q161">
            <v>0.40999999999999659</v>
          </cell>
          <cell r="R161">
            <v>1239.3800000000001</v>
          </cell>
          <cell r="S161">
            <v>0.40999999999999659</v>
          </cell>
          <cell r="T161">
            <v>1239.3800000000001</v>
          </cell>
          <cell r="U161">
            <v>0.40999999999999659</v>
          </cell>
          <cell r="V161">
            <v>1239.3800000000001</v>
          </cell>
          <cell r="W161">
            <v>0.40999999999999659</v>
          </cell>
          <cell r="X161">
            <v>1239.3800000000001</v>
          </cell>
          <cell r="Y161">
            <v>0.40999999999999659</v>
          </cell>
          <cell r="Z161">
            <v>1239.3800000000001</v>
          </cell>
          <cell r="AA161">
            <v>0.40999999999999659</v>
          </cell>
        </row>
        <row r="162">
          <cell r="A162" t="str">
            <v>0024401</v>
          </cell>
          <cell r="B162" t="str">
            <v>00244</v>
          </cell>
          <cell r="C162" t="str">
            <v>町田</v>
          </cell>
          <cell r="D162">
            <v>1765.29</v>
          </cell>
          <cell r="E162">
            <v>1.8000000000029104E-3</v>
          </cell>
          <cell r="F162">
            <v>1953.73</v>
          </cell>
          <cell r="G162">
            <v>62.18700000000004</v>
          </cell>
          <cell r="H162">
            <v>1953.73</v>
          </cell>
          <cell r="I162">
            <v>62.18700000000004</v>
          </cell>
          <cell r="J162">
            <v>1950.634</v>
          </cell>
          <cell r="K162">
            <v>1.0000000000331966E-3</v>
          </cell>
          <cell r="L162">
            <v>1950.634</v>
          </cell>
          <cell r="M162">
            <v>1.0000000000331966E-3</v>
          </cell>
          <cell r="N162">
            <v>1950.634</v>
          </cell>
          <cell r="O162">
            <v>1.0000000000331966E-3</v>
          </cell>
          <cell r="P162">
            <v>1950.634</v>
          </cell>
          <cell r="Q162">
            <v>1.0000000000331966E-3</v>
          </cell>
          <cell r="R162">
            <v>1950.634</v>
          </cell>
          <cell r="S162">
            <v>1.0000000000331966E-3</v>
          </cell>
          <cell r="T162">
            <v>1950.634</v>
          </cell>
          <cell r="U162">
            <v>1.0000000000331966E-3</v>
          </cell>
          <cell r="V162">
            <v>1950.634</v>
          </cell>
          <cell r="W162">
            <v>1.0000000000331966E-3</v>
          </cell>
          <cell r="X162">
            <v>1950.634</v>
          </cell>
          <cell r="Y162">
            <v>1.0000000000331966E-3</v>
          </cell>
          <cell r="Z162">
            <v>1950.634</v>
          </cell>
          <cell r="AA162">
            <v>1.0000000000331966E-3</v>
          </cell>
        </row>
        <row r="163">
          <cell r="A163" t="str">
            <v>0024501</v>
          </cell>
          <cell r="B163" t="str">
            <v>00245</v>
          </cell>
          <cell r="C163" t="str">
            <v>日比谷</v>
          </cell>
          <cell r="D163">
            <v>3966.31</v>
          </cell>
          <cell r="E163">
            <v>0</v>
          </cell>
          <cell r="F163">
            <v>3966.31</v>
          </cell>
          <cell r="G163">
            <v>0</v>
          </cell>
          <cell r="H163">
            <v>3966.31</v>
          </cell>
          <cell r="I163">
            <v>0</v>
          </cell>
          <cell r="J163">
            <v>3966.31</v>
          </cell>
          <cell r="K163">
            <v>0</v>
          </cell>
          <cell r="L163">
            <v>4008.31</v>
          </cell>
          <cell r="M163">
            <v>0</v>
          </cell>
          <cell r="N163">
            <v>4008.31</v>
          </cell>
          <cell r="O163">
            <v>0</v>
          </cell>
          <cell r="P163">
            <v>4008.31</v>
          </cell>
          <cell r="Q163">
            <v>17.600000000000136</v>
          </cell>
          <cell r="R163">
            <v>4008.31</v>
          </cell>
          <cell r="S163">
            <v>17.600000000000136</v>
          </cell>
          <cell r="T163">
            <v>4008.31</v>
          </cell>
          <cell r="U163">
            <v>17.600000000000136</v>
          </cell>
          <cell r="V163">
            <v>4008.31</v>
          </cell>
          <cell r="W163">
            <v>17.600000000000136</v>
          </cell>
          <cell r="X163">
            <v>4008.31</v>
          </cell>
          <cell r="Y163">
            <v>17.600000000000136</v>
          </cell>
          <cell r="Z163">
            <v>4008.31</v>
          </cell>
          <cell r="AA163">
            <v>17.600000000000136</v>
          </cell>
        </row>
        <row r="164">
          <cell r="A164" t="str">
            <v>0024600</v>
          </cell>
          <cell r="B164" t="str">
            <v>00246</v>
          </cell>
          <cell r="C164" t="str">
            <v>新宿ＮＳビル用地</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row>
        <row r="165">
          <cell r="A165" t="str">
            <v>0024601</v>
          </cell>
          <cell r="B165" t="str">
            <v>00246</v>
          </cell>
          <cell r="C165" t="str">
            <v>新宿ＮＳ</v>
          </cell>
          <cell r="D165">
            <v>44881.893499999998</v>
          </cell>
          <cell r="E165">
            <v>364.5490000000006</v>
          </cell>
          <cell r="F165">
            <v>45000.623500000002</v>
          </cell>
          <cell r="G165">
            <v>622.11000000000058</v>
          </cell>
          <cell r="H165">
            <v>45091.217000000004</v>
          </cell>
          <cell r="I165">
            <v>377.74800000000056</v>
          </cell>
          <cell r="J165">
            <v>45091.217000000004</v>
          </cell>
          <cell r="K165">
            <v>418.64050000000054</v>
          </cell>
          <cell r="L165">
            <v>45091.217000000004</v>
          </cell>
          <cell r="M165">
            <v>269.43650000000059</v>
          </cell>
          <cell r="N165">
            <v>45091.217000000004</v>
          </cell>
          <cell r="O165">
            <v>269.43650000000059</v>
          </cell>
          <cell r="P165">
            <v>45091.217000000004</v>
          </cell>
          <cell r="Q165">
            <v>269.43650000000059</v>
          </cell>
          <cell r="R165">
            <v>45091.217000000004</v>
          </cell>
          <cell r="S165">
            <v>22.965000000000572</v>
          </cell>
          <cell r="T165">
            <v>45388.957000000002</v>
          </cell>
          <cell r="U165">
            <v>273.80100000000061</v>
          </cell>
          <cell r="V165">
            <v>45388.957000000002</v>
          </cell>
          <cell r="W165">
            <v>467.0325000000006</v>
          </cell>
          <cell r="X165">
            <v>45388.957000000002</v>
          </cell>
          <cell r="Y165">
            <v>582.92300000000068</v>
          </cell>
          <cell r="Z165">
            <v>45388.957000000002</v>
          </cell>
          <cell r="AA165">
            <v>488.20300000000066</v>
          </cell>
        </row>
        <row r="166">
          <cell r="A166" t="str">
            <v>0024701</v>
          </cell>
          <cell r="B166" t="str">
            <v>00247</v>
          </cell>
          <cell r="C166" t="str">
            <v>元赤坂菊亭</v>
          </cell>
          <cell r="D166">
            <v>2020.46</v>
          </cell>
          <cell r="E166">
            <v>0</v>
          </cell>
          <cell r="F166">
            <v>2020.46</v>
          </cell>
          <cell r="G166">
            <v>0</v>
          </cell>
          <cell r="H166">
            <v>2020.46</v>
          </cell>
          <cell r="I166">
            <v>0</v>
          </cell>
          <cell r="J166">
            <v>2020.46</v>
          </cell>
          <cell r="K166">
            <v>0</v>
          </cell>
          <cell r="L166">
            <v>2020.46</v>
          </cell>
          <cell r="M166">
            <v>0</v>
          </cell>
          <cell r="N166">
            <v>2020.46</v>
          </cell>
          <cell r="O166">
            <v>0</v>
          </cell>
          <cell r="P166">
            <v>2020.46</v>
          </cell>
          <cell r="Q166">
            <v>0</v>
          </cell>
          <cell r="R166">
            <v>2020.46</v>
          </cell>
          <cell r="S166">
            <v>0</v>
          </cell>
          <cell r="T166">
            <v>2020.46</v>
          </cell>
          <cell r="U166">
            <v>0</v>
          </cell>
          <cell r="V166">
            <v>2020.46</v>
          </cell>
          <cell r="W166">
            <v>0</v>
          </cell>
          <cell r="X166">
            <v>2020.46</v>
          </cell>
          <cell r="Y166">
            <v>0</v>
          </cell>
          <cell r="Z166">
            <v>2020.46</v>
          </cell>
          <cell r="AA166">
            <v>0</v>
          </cell>
        </row>
        <row r="167">
          <cell r="A167" t="str">
            <v>0024801</v>
          </cell>
          <cell r="B167" t="str">
            <v>00248</v>
          </cell>
          <cell r="C167" t="str">
            <v>青山サンクレスト</v>
          </cell>
          <cell r="D167">
            <v>1927.29</v>
          </cell>
          <cell r="E167">
            <v>591.76</v>
          </cell>
          <cell r="F167">
            <v>1927.29</v>
          </cell>
          <cell r="G167">
            <v>58.309999999999945</v>
          </cell>
          <cell r="H167">
            <v>1927.29</v>
          </cell>
          <cell r="I167">
            <v>58.309999999999945</v>
          </cell>
          <cell r="J167">
            <v>1927.29</v>
          </cell>
          <cell r="K167">
            <v>58.309999999999945</v>
          </cell>
          <cell r="L167">
            <v>1927.29</v>
          </cell>
          <cell r="M167">
            <v>58.309999999999945</v>
          </cell>
          <cell r="N167">
            <v>1904.46</v>
          </cell>
          <cell r="O167">
            <v>35.479999999999947</v>
          </cell>
          <cell r="P167">
            <v>1904.46</v>
          </cell>
          <cell r="Q167">
            <v>35.479999999999947</v>
          </cell>
          <cell r="R167">
            <v>1904.46</v>
          </cell>
          <cell r="S167">
            <v>35.479999999999947</v>
          </cell>
          <cell r="T167">
            <v>1904.46</v>
          </cell>
          <cell r="U167">
            <v>35.479999999999947</v>
          </cell>
          <cell r="V167">
            <v>1904.46</v>
          </cell>
          <cell r="W167">
            <v>35.479999999999947</v>
          </cell>
          <cell r="X167">
            <v>1904.46</v>
          </cell>
          <cell r="Y167">
            <v>35.479999999999947</v>
          </cell>
          <cell r="Z167">
            <v>1904.46</v>
          </cell>
          <cell r="AA167">
            <v>-4.9737991503207013E-14</v>
          </cell>
        </row>
        <row r="168">
          <cell r="A168" t="str">
            <v>0024901</v>
          </cell>
          <cell r="B168" t="str">
            <v>00249</v>
          </cell>
          <cell r="C168" t="str">
            <v>東八重洲</v>
          </cell>
          <cell r="D168">
            <v>6670.51</v>
          </cell>
          <cell r="E168">
            <v>421.24</v>
          </cell>
          <cell r="F168">
            <v>6600.27</v>
          </cell>
          <cell r="G168">
            <v>351</v>
          </cell>
          <cell r="H168">
            <v>6600.27</v>
          </cell>
          <cell r="I168">
            <v>128.74</v>
          </cell>
          <cell r="J168">
            <v>6600.27</v>
          </cell>
          <cell r="K168">
            <v>97.010000000000048</v>
          </cell>
          <cell r="L168">
            <v>6600.27</v>
          </cell>
          <cell r="M168">
            <v>97.010000000000048</v>
          </cell>
          <cell r="N168">
            <v>6600.52</v>
          </cell>
          <cell r="O168">
            <v>225.19</v>
          </cell>
          <cell r="P168">
            <v>6600.52</v>
          </cell>
          <cell r="Q168">
            <v>225.19</v>
          </cell>
          <cell r="R168">
            <v>6600.52</v>
          </cell>
          <cell r="S168">
            <v>225.19</v>
          </cell>
          <cell r="T168">
            <v>6600.52</v>
          </cell>
          <cell r="U168">
            <v>225.19</v>
          </cell>
          <cell r="V168">
            <v>6600.52</v>
          </cell>
          <cell r="W168">
            <v>225.19</v>
          </cell>
          <cell r="X168">
            <v>6600.52</v>
          </cell>
          <cell r="Y168">
            <v>225.19</v>
          </cell>
          <cell r="Z168">
            <v>6532.59</v>
          </cell>
          <cell r="AA168">
            <v>6.0000000000172804E-2</v>
          </cell>
        </row>
        <row r="169">
          <cell r="A169" t="str">
            <v>0025002</v>
          </cell>
          <cell r="B169" t="str">
            <v>00250</v>
          </cell>
          <cell r="C169" t="str">
            <v>エステック情報</v>
          </cell>
          <cell r="D169">
            <v>12182.84</v>
          </cell>
          <cell r="E169">
            <v>379.01839328613215</v>
          </cell>
          <cell r="F169">
            <v>12379.42</v>
          </cell>
          <cell r="G169">
            <v>497.55853828613215</v>
          </cell>
          <cell r="H169">
            <v>12379.42</v>
          </cell>
          <cell r="I169">
            <v>102.16653828613215</v>
          </cell>
          <cell r="J169">
            <v>12379.42</v>
          </cell>
          <cell r="K169">
            <v>180.20639328613214</v>
          </cell>
          <cell r="L169">
            <v>12379.42</v>
          </cell>
          <cell r="M169">
            <v>180.20639328613214</v>
          </cell>
          <cell r="N169">
            <v>12379.42</v>
          </cell>
          <cell r="O169">
            <v>162.74842328613215</v>
          </cell>
          <cell r="P169">
            <v>12379.42</v>
          </cell>
          <cell r="Q169">
            <v>162.74378828613214</v>
          </cell>
          <cell r="R169">
            <v>12379.42</v>
          </cell>
          <cell r="S169">
            <v>162.74378828613214</v>
          </cell>
          <cell r="T169">
            <v>12379.42</v>
          </cell>
          <cell r="U169">
            <v>162.74378828613214</v>
          </cell>
          <cell r="V169">
            <v>12379.42</v>
          </cell>
          <cell r="W169">
            <v>162.74378828613214</v>
          </cell>
          <cell r="X169">
            <v>12379.42</v>
          </cell>
          <cell r="Y169">
            <v>162.74378828613214</v>
          </cell>
          <cell r="Z169">
            <v>12379.42</v>
          </cell>
          <cell r="AA169">
            <v>5.7828613216770464E-4</v>
          </cell>
        </row>
        <row r="170">
          <cell r="A170" t="str">
            <v>0025300</v>
          </cell>
          <cell r="B170" t="str">
            <v>00253</v>
          </cell>
          <cell r="C170" t="str">
            <v>飯田橋ビル用地　　　　　</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row>
        <row r="171">
          <cell r="A171" t="str">
            <v>0025401</v>
          </cell>
          <cell r="B171" t="str">
            <v>00254</v>
          </cell>
          <cell r="C171" t="str">
            <v>南大塚</v>
          </cell>
          <cell r="D171">
            <v>624.32000000000005</v>
          </cell>
          <cell r="E171">
            <v>0</v>
          </cell>
          <cell r="F171">
            <v>624.32000000000005</v>
          </cell>
          <cell r="G171">
            <v>0</v>
          </cell>
          <cell r="H171">
            <v>624.32000000000005</v>
          </cell>
          <cell r="I171">
            <v>0</v>
          </cell>
          <cell r="J171">
            <v>624.32000000000005</v>
          </cell>
          <cell r="K171">
            <v>0</v>
          </cell>
          <cell r="L171">
            <v>624.32000000000005</v>
          </cell>
          <cell r="M171">
            <v>0</v>
          </cell>
          <cell r="N171">
            <v>624.32000000000005</v>
          </cell>
          <cell r="O171">
            <v>41.65</v>
          </cell>
          <cell r="P171">
            <v>624.32000000000005</v>
          </cell>
          <cell r="Q171">
            <v>41.65</v>
          </cell>
          <cell r="R171">
            <v>624.32000000000005</v>
          </cell>
          <cell r="S171">
            <v>41.65</v>
          </cell>
          <cell r="T171">
            <v>624.32000000000005</v>
          </cell>
          <cell r="U171">
            <v>41.65</v>
          </cell>
          <cell r="V171">
            <v>624.32000000000005</v>
          </cell>
          <cell r="W171">
            <v>41.65</v>
          </cell>
          <cell r="X171">
            <v>624.32000000000005</v>
          </cell>
          <cell r="Y171">
            <v>26.49</v>
          </cell>
          <cell r="Z171">
            <v>624.32000000000005</v>
          </cell>
          <cell r="AA171">
            <v>26.49</v>
          </cell>
        </row>
        <row r="172">
          <cell r="A172" t="str">
            <v>0025501</v>
          </cell>
          <cell r="B172" t="str">
            <v>00255</v>
          </cell>
          <cell r="C172" t="str">
            <v>南麻布</v>
          </cell>
          <cell r="D172">
            <v>5305.49</v>
          </cell>
          <cell r="E172">
            <v>81.2</v>
          </cell>
          <cell r="F172">
            <v>5305.49</v>
          </cell>
          <cell r="G172">
            <v>81.2</v>
          </cell>
          <cell r="H172">
            <v>5305.49</v>
          </cell>
          <cell r="I172">
            <v>81.2</v>
          </cell>
          <cell r="J172">
            <v>5305.49</v>
          </cell>
          <cell r="K172">
            <v>81.2</v>
          </cell>
          <cell r="L172">
            <v>5511.88</v>
          </cell>
          <cell r="M172">
            <v>0</v>
          </cell>
          <cell r="N172">
            <v>5511.88</v>
          </cell>
          <cell r="O172">
            <v>0</v>
          </cell>
          <cell r="P172">
            <v>5511.88</v>
          </cell>
          <cell r="Q172">
            <v>0</v>
          </cell>
          <cell r="R172">
            <v>5511.88</v>
          </cell>
          <cell r="S172">
            <v>0</v>
          </cell>
          <cell r="T172">
            <v>5511.88</v>
          </cell>
          <cell r="U172">
            <v>0</v>
          </cell>
          <cell r="V172">
            <v>5511.88</v>
          </cell>
          <cell r="W172">
            <v>0</v>
          </cell>
          <cell r="X172">
            <v>5511.88</v>
          </cell>
          <cell r="Y172">
            <v>13</v>
          </cell>
          <cell r="Z172">
            <v>5511.88</v>
          </cell>
          <cell r="AA172">
            <v>13</v>
          </cell>
        </row>
        <row r="173">
          <cell r="A173" t="str">
            <v>0025601</v>
          </cell>
          <cell r="B173" t="str">
            <v>00256</v>
          </cell>
          <cell r="C173" t="str">
            <v>西五反田</v>
          </cell>
          <cell r="D173">
            <v>870.63</v>
          </cell>
          <cell r="E173">
            <v>74.41599999999994</v>
          </cell>
          <cell r="F173">
            <v>870.63</v>
          </cell>
          <cell r="G173">
            <v>34.059999999999938</v>
          </cell>
          <cell r="H173">
            <v>870.63</v>
          </cell>
          <cell r="I173">
            <v>34.059999999999938</v>
          </cell>
          <cell r="J173">
            <v>870.63</v>
          </cell>
          <cell r="K173">
            <v>113.79599999999994</v>
          </cell>
          <cell r="L173">
            <v>870.63</v>
          </cell>
          <cell r="M173">
            <v>149.01599999999993</v>
          </cell>
          <cell r="N173">
            <v>870.63</v>
          </cell>
          <cell r="O173">
            <v>114.95</v>
          </cell>
          <cell r="P173">
            <v>870.63</v>
          </cell>
          <cell r="Q173">
            <v>114.95</v>
          </cell>
          <cell r="R173">
            <v>870.63</v>
          </cell>
          <cell r="S173">
            <v>114.95</v>
          </cell>
          <cell r="T173">
            <v>870.63</v>
          </cell>
          <cell r="U173">
            <v>-6.0000000000002274E-3</v>
          </cell>
          <cell r="V173">
            <v>870.63</v>
          </cell>
          <cell r="W173">
            <v>-6.0000000000002274E-3</v>
          </cell>
          <cell r="X173">
            <v>870.63</v>
          </cell>
          <cell r="Y173">
            <v>-6.0000000000002274E-3</v>
          </cell>
          <cell r="Z173">
            <v>870.63</v>
          </cell>
          <cell r="AA173">
            <v>-6.0000000000002274E-3</v>
          </cell>
        </row>
        <row r="174">
          <cell r="A174" t="str">
            <v>0025701</v>
          </cell>
          <cell r="B174" t="str">
            <v>00257</v>
          </cell>
          <cell r="C174" t="str">
            <v>九段センター</v>
          </cell>
          <cell r="D174">
            <v>6764.57</v>
          </cell>
          <cell r="E174">
            <v>306.5</v>
          </cell>
          <cell r="F174">
            <v>6764.57</v>
          </cell>
          <cell r="G174">
            <v>86.155000000000001</v>
          </cell>
          <cell r="H174">
            <v>6764.57</v>
          </cell>
          <cell r="I174">
            <v>490.86500000000001</v>
          </cell>
          <cell r="J174">
            <v>6764.57</v>
          </cell>
          <cell r="K174">
            <v>490.86500000000001</v>
          </cell>
          <cell r="L174">
            <v>7102.6149999999998</v>
          </cell>
          <cell r="M174">
            <v>828.91</v>
          </cell>
          <cell r="N174">
            <v>7094.1750000000002</v>
          </cell>
          <cell r="O174">
            <v>578.09</v>
          </cell>
          <cell r="P174">
            <v>7094.1750000000002</v>
          </cell>
          <cell r="Q174">
            <v>238.54499999999999</v>
          </cell>
          <cell r="R174">
            <v>7094.1750000000002</v>
          </cell>
          <cell r="S174">
            <v>238.54499999999999</v>
          </cell>
          <cell r="T174">
            <v>7094.1750000000002</v>
          </cell>
          <cell r="U174">
            <v>238.54499999999999</v>
          </cell>
          <cell r="V174">
            <v>7094.1750000000002</v>
          </cell>
          <cell r="W174">
            <v>75.5</v>
          </cell>
          <cell r="X174">
            <v>7094.1750000000002</v>
          </cell>
          <cell r="Y174">
            <v>75.5</v>
          </cell>
          <cell r="Z174">
            <v>7094.1750000000002</v>
          </cell>
          <cell r="AA174">
            <v>75.5</v>
          </cell>
        </row>
        <row r="175">
          <cell r="A175" t="str">
            <v>0025801</v>
          </cell>
          <cell r="B175" t="str">
            <v>00258</v>
          </cell>
          <cell r="C175" t="str">
            <v>軽子坂ＭＮ</v>
          </cell>
          <cell r="D175">
            <v>6228.92</v>
          </cell>
          <cell r="E175">
            <v>-4.9999999999101874E-3</v>
          </cell>
          <cell r="F175">
            <v>6228.92</v>
          </cell>
          <cell r="G175">
            <v>-4.9999999999101874E-3</v>
          </cell>
          <cell r="H175">
            <v>6228.92</v>
          </cell>
          <cell r="I175">
            <v>-4.9999999999101874E-3</v>
          </cell>
          <cell r="J175">
            <v>6228.92</v>
          </cell>
          <cell r="K175">
            <v>-4.9999999999101874E-3</v>
          </cell>
          <cell r="L175">
            <v>6228.92</v>
          </cell>
          <cell r="M175">
            <v>-4.9999999999101874E-3</v>
          </cell>
          <cell r="N175">
            <v>6228.92</v>
          </cell>
          <cell r="O175">
            <v>-4.9999999999101874E-3</v>
          </cell>
          <cell r="P175">
            <v>6228.92</v>
          </cell>
          <cell r="Q175">
            <v>-4.9999999999101874E-3</v>
          </cell>
          <cell r="R175">
            <v>6228.92</v>
          </cell>
          <cell r="S175">
            <v>-4.9999999999101874E-3</v>
          </cell>
          <cell r="T175">
            <v>6228.92</v>
          </cell>
          <cell r="U175">
            <v>-4.9999999999101874E-3</v>
          </cell>
          <cell r="V175">
            <v>6228.92</v>
          </cell>
          <cell r="W175">
            <v>102.94</v>
          </cell>
          <cell r="X175">
            <v>6228.92</v>
          </cell>
          <cell r="Y175">
            <v>-4.9999999999101874E-3</v>
          </cell>
          <cell r="Z175">
            <v>6228.92</v>
          </cell>
          <cell r="AA175">
            <v>-4.9999999999101874E-3</v>
          </cell>
        </row>
        <row r="176">
          <cell r="A176" t="str">
            <v>0026001</v>
          </cell>
          <cell r="B176" t="str">
            <v>00260</v>
          </cell>
          <cell r="C176" t="str">
            <v>神楽坂１丁目</v>
          </cell>
          <cell r="D176">
            <v>3742.74</v>
          </cell>
          <cell r="E176">
            <v>0</v>
          </cell>
          <cell r="F176">
            <v>3742.74</v>
          </cell>
          <cell r="G176">
            <v>0</v>
          </cell>
          <cell r="H176">
            <v>3742.74</v>
          </cell>
          <cell r="I176">
            <v>0</v>
          </cell>
          <cell r="J176">
            <v>3742.74</v>
          </cell>
          <cell r="K176">
            <v>418.63</v>
          </cell>
          <cell r="L176">
            <v>3742.74</v>
          </cell>
          <cell r="M176">
            <v>418.63</v>
          </cell>
          <cell r="N176">
            <v>3742.74</v>
          </cell>
          <cell r="O176">
            <v>418.63</v>
          </cell>
          <cell r="P176">
            <v>3742.74</v>
          </cell>
          <cell r="Q176">
            <v>418.63</v>
          </cell>
          <cell r="R176">
            <v>3742.74</v>
          </cell>
          <cell r="S176">
            <v>418.63</v>
          </cell>
          <cell r="T176">
            <v>3742.74</v>
          </cell>
          <cell r="U176">
            <v>0</v>
          </cell>
          <cell r="V176">
            <v>3742.74</v>
          </cell>
          <cell r="W176">
            <v>0</v>
          </cell>
          <cell r="X176">
            <v>3742.74</v>
          </cell>
          <cell r="Y176">
            <v>0</v>
          </cell>
          <cell r="Z176">
            <v>3742.74</v>
          </cell>
          <cell r="AA176">
            <v>0</v>
          </cell>
        </row>
        <row r="177">
          <cell r="A177" t="str">
            <v>0026201</v>
          </cell>
          <cell r="B177" t="str">
            <v>00262</v>
          </cell>
          <cell r="C177" t="str">
            <v>白雪</v>
          </cell>
          <cell r="D177">
            <v>2683.32</v>
          </cell>
          <cell r="E177">
            <v>-7.2830630415410269E-14</v>
          </cell>
          <cell r="F177">
            <v>2683.32</v>
          </cell>
          <cell r="G177">
            <v>-7.2830630415410269E-14</v>
          </cell>
          <cell r="H177">
            <v>2683.32</v>
          </cell>
          <cell r="I177">
            <v>-7.2830630415410269E-14</v>
          </cell>
          <cell r="J177">
            <v>2683.32</v>
          </cell>
          <cell r="K177">
            <v>-7.2830630415410269E-14</v>
          </cell>
          <cell r="L177">
            <v>2683.32</v>
          </cell>
          <cell r="M177">
            <v>-7.2830630415410269E-14</v>
          </cell>
          <cell r="N177">
            <v>2683.32</v>
          </cell>
          <cell r="O177">
            <v>-7.2830630415410269E-14</v>
          </cell>
          <cell r="P177">
            <v>2683.32</v>
          </cell>
          <cell r="Q177">
            <v>-7.2830630415410269E-14</v>
          </cell>
          <cell r="R177">
            <v>2683.32</v>
          </cell>
          <cell r="S177">
            <v>-7.2830630415410269E-14</v>
          </cell>
          <cell r="T177">
            <v>2683.32</v>
          </cell>
          <cell r="U177">
            <v>-7.2830630415410269E-14</v>
          </cell>
          <cell r="V177">
            <v>2683.32</v>
          </cell>
          <cell r="W177">
            <v>-7.2830630415410269E-14</v>
          </cell>
          <cell r="X177">
            <v>2683.32</v>
          </cell>
          <cell r="Y177">
            <v>-7.2830630415410269E-14</v>
          </cell>
          <cell r="Z177">
            <v>2683.32</v>
          </cell>
          <cell r="AA177">
            <v>-7.2830630415410269E-14</v>
          </cell>
        </row>
        <row r="178">
          <cell r="A178" t="str">
            <v>0026301</v>
          </cell>
          <cell r="B178" t="str">
            <v>00263</v>
          </cell>
          <cell r="C178" t="str">
            <v>聖蹟桜ヶ丘</v>
          </cell>
          <cell r="D178">
            <v>1706.12</v>
          </cell>
          <cell r="E178">
            <v>553.98</v>
          </cell>
          <cell r="F178">
            <v>1706.12</v>
          </cell>
          <cell r="G178">
            <v>553.98</v>
          </cell>
          <cell r="H178">
            <v>1706.12</v>
          </cell>
          <cell r="I178">
            <v>553.98</v>
          </cell>
          <cell r="J178">
            <v>1706.12</v>
          </cell>
          <cell r="K178">
            <v>553.98</v>
          </cell>
          <cell r="L178">
            <v>1706.12</v>
          </cell>
          <cell r="M178">
            <v>553.98</v>
          </cell>
          <cell r="N178">
            <v>1706.12</v>
          </cell>
          <cell r="O178">
            <v>553.98</v>
          </cell>
          <cell r="P178">
            <v>1706.12</v>
          </cell>
          <cell r="Q178">
            <v>553.98</v>
          </cell>
          <cell r="R178">
            <v>1706.12</v>
          </cell>
          <cell r="S178">
            <v>553.98</v>
          </cell>
          <cell r="T178">
            <v>1706.12</v>
          </cell>
          <cell r="U178">
            <v>0</v>
          </cell>
          <cell r="V178">
            <v>1706.12</v>
          </cell>
          <cell r="W178">
            <v>0</v>
          </cell>
          <cell r="X178">
            <v>1706.12</v>
          </cell>
          <cell r="Y178">
            <v>0</v>
          </cell>
          <cell r="Z178">
            <v>1706.12</v>
          </cell>
          <cell r="AA178">
            <v>0</v>
          </cell>
        </row>
        <row r="179">
          <cell r="A179" t="str">
            <v>0026401</v>
          </cell>
          <cell r="B179" t="str">
            <v>00264</v>
          </cell>
          <cell r="C179" t="str">
            <v>音羽ＮＳ</v>
          </cell>
          <cell r="D179">
            <v>4692.43</v>
          </cell>
          <cell r="E179">
            <v>1959.49</v>
          </cell>
          <cell r="F179">
            <v>4692.43</v>
          </cell>
          <cell r="G179">
            <v>2532.8200000000002</v>
          </cell>
          <cell r="H179">
            <v>4692.43</v>
          </cell>
          <cell r="I179">
            <v>2532.8200000000002</v>
          </cell>
          <cell r="J179">
            <v>4692.43</v>
          </cell>
          <cell r="K179">
            <v>2532.8200000000002</v>
          </cell>
          <cell r="L179">
            <v>4692.43</v>
          </cell>
          <cell r="M179">
            <v>2532.8200000000002</v>
          </cell>
          <cell r="N179">
            <v>4692.43</v>
          </cell>
          <cell r="O179">
            <v>2532.8200000000002</v>
          </cell>
          <cell r="P179">
            <v>4692.43</v>
          </cell>
          <cell r="Q179">
            <v>2532.8200000000002</v>
          </cell>
          <cell r="R179">
            <v>4692.43</v>
          </cell>
          <cell r="S179">
            <v>0</v>
          </cell>
          <cell r="T179">
            <v>4692.43</v>
          </cell>
          <cell r="U179">
            <v>0</v>
          </cell>
          <cell r="V179">
            <v>4692.43</v>
          </cell>
          <cell r="W179">
            <v>0</v>
          </cell>
          <cell r="X179">
            <v>4701.5</v>
          </cell>
          <cell r="Y179">
            <v>3.8902214782865485E-13</v>
          </cell>
          <cell r="Z179">
            <v>4701.5</v>
          </cell>
          <cell r="AA179">
            <v>3.8902214782865485E-13</v>
          </cell>
        </row>
        <row r="180">
          <cell r="A180" t="str">
            <v>0026701</v>
          </cell>
          <cell r="B180" t="str">
            <v>00267</v>
          </cell>
          <cell r="C180" t="str">
            <v>神田須田町</v>
          </cell>
          <cell r="D180">
            <v>4300.71</v>
          </cell>
          <cell r="E180">
            <v>0</v>
          </cell>
          <cell r="F180">
            <v>4300.71</v>
          </cell>
          <cell r="G180">
            <v>0</v>
          </cell>
          <cell r="H180">
            <v>4300.71</v>
          </cell>
          <cell r="I180">
            <v>0</v>
          </cell>
          <cell r="J180">
            <v>4300.71</v>
          </cell>
          <cell r="K180">
            <v>0</v>
          </cell>
          <cell r="L180">
            <v>4300.71</v>
          </cell>
          <cell r="M180">
            <v>0</v>
          </cell>
          <cell r="N180">
            <v>4300.71</v>
          </cell>
          <cell r="O180">
            <v>0</v>
          </cell>
          <cell r="P180">
            <v>4300.71</v>
          </cell>
          <cell r="Q180">
            <v>0</v>
          </cell>
          <cell r="R180">
            <v>4300.71</v>
          </cell>
          <cell r="S180">
            <v>0</v>
          </cell>
          <cell r="T180">
            <v>4300.71</v>
          </cell>
          <cell r="U180">
            <v>0</v>
          </cell>
          <cell r="V180">
            <v>4300.71</v>
          </cell>
          <cell r="W180">
            <v>0</v>
          </cell>
          <cell r="X180">
            <v>4300.71</v>
          </cell>
          <cell r="Y180">
            <v>0</v>
          </cell>
          <cell r="Z180">
            <v>4300.71</v>
          </cell>
          <cell r="AA180">
            <v>0</v>
          </cell>
        </row>
        <row r="181">
          <cell r="A181" t="str">
            <v>0026801</v>
          </cell>
          <cell r="B181" t="str">
            <v>00268</v>
          </cell>
          <cell r="C181" t="str">
            <v>芝浦スクエア</v>
          </cell>
          <cell r="D181">
            <v>7369.0799999046321</v>
          </cell>
          <cell r="E181">
            <v>391.55949249999969</v>
          </cell>
          <cell r="F181">
            <v>7369.0799999046321</v>
          </cell>
          <cell r="G181">
            <v>487.6811104999997</v>
          </cell>
          <cell r="H181">
            <v>7364.9999999046322</v>
          </cell>
          <cell r="I181">
            <v>1.1104999996973675E-3</v>
          </cell>
          <cell r="J181">
            <v>7364.9999999046322</v>
          </cell>
          <cell r="K181">
            <v>1.1104999996973675E-3</v>
          </cell>
          <cell r="L181">
            <v>7364.9999999046322</v>
          </cell>
          <cell r="M181">
            <v>96.57525099999971</v>
          </cell>
          <cell r="N181">
            <v>7364.9999999046322</v>
          </cell>
          <cell r="O181">
            <v>1.1104999996973675E-3</v>
          </cell>
          <cell r="P181">
            <v>7364.9999999046322</v>
          </cell>
          <cell r="Q181">
            <v>1.1104999996973675E-3</v>
          </cell>
          <cell r="R181">
            <v>7364.9999999046322</v>
          </cell>
          <cell r="S181">
            <v>1.1104999996973675E-3</v>
          </cell>
          <cell r="T181">
            <v>7364.9999999046322</v>
          </cell>
          <cell r="U181">
            <v>1.1104999996973675E-3</v>
          </cell>
          <cell r="V181">
            <v>7364.9999999046322</v>
          </cell>
          <cell r="W181">
            <v>1.1104999996973675E-3</v>
          </cell>
          <cell r="X181">
            <v>7364.9999999046322</v>
          </cell>
          <cell r="Y181">
            <v>101.84202899999968</v>
          </cell>
          <cell r="Z181">
            <v>7364.9999999046322</v>
          </cell>
          <cell r="AA181">
            <v>1.187999999672229E-3</v>
          </cell>
        </row>
        <row r="182">
          <cell r="A182" t="str">
            <v>0026802</v>
          </cell>
          <cell r="B182" t="str">
            <v>00268</v>
          </cell>
          <cell r="C182" t="str">
            <v>芝浦スクエアハイツ</v>
          </cell>
          <cell r="D182">
            <v>899.72</v>
          </cell>
          <cell r="E182">
            <v>479.49460999999997</v>
          </cell>
          <cell r="F182">
            <v>899.72</v>
          </cell>
          <cell r="G182">
            <v>479.49460999999997</v>
          </cell>
          <cell r="H182">
            <v>899.72</v>
          </cell>
          <cell r="I182">
            <v>479.49460999999997</v>
          </cell>
          <cell r="J182">
            <v>899.72</v>
          </cell>
          <cell r="K182">
            <v>479.49460999999997</v>
          </cell>
          <cell r="L182">
            <v>899.72</v>
          </cell>
          <cell r="M182">
            <v>479.49460999999997</v>
          </cell>
          <cell r="N182">
            <v>899.72</v>
          </cell>
          <cell r="O182">
            <v>479.49460999999997</v>
          </cell>
          <cell r="P182">
            <v>899.72</v>
          </cell>
          <cell r="Q182">
            <v>479.49460999999997</v>
          </cell>
          <cell r="R182">
            <v>899.72</v>
          </cell>
          <cell r="S182">
            <v>479.49460999999997</v>
          </cell>
          <cell r="T182">
            <v>899.72</v>
          </cell>
          <cell r="U182">
            <v>479.49460999999997</v>
          </cell>
          <cell r="V182">
            <v>899.72</v>
          </cell>
          <cell r="W182">
            <v>479.49460999999997</v>
          </cell>
          <cell r="X182">
            <v>899.72</v>
          </cell>
          <cell r="Y182">
            <v>479.49460999999997</v>
          </cell>
          <cell r="Z182">
            <v>899.72</v>
          </cell>
          <cell r="AA182">
            <v>0.49460999999996602</v>
          </cell>
        </row>
        <row r="183">
          <cell r="A183" t="str">
            <v>0027002</v>
          </cell>
          <cell r="B183" t="str">
            <v>00270</v>
          </cell>
          <cell r="C183" t="str">
            <v>小石川４丁目</v>
          </cell>
          <cell r="D183">
            <v>5602.57</v>
          </cell>
          <cell r="E183">
            <v>0</v>
          </cell>
          <cell r="F183">
            <v>5602.57</v>
          </cell>
          <cell r="G183">
            <v>0</v>
          </cell>
          <cell r="H183">
            <v>5602.57</v>
          </cell>
          <cell r="I183">
            <v>0</v>
          </cell>
          <cell r="J183">
            <v>5602.57</v>
          </cell>
          <cell r="K183">
            <v>0</v>
          </cell>
          <cell r="L183">
            <v>5602.57</v>
          </cell>
          <cell r="M183">
            <v>0</v>
          </cell>
          <cell r="N183">
            <v>5602.57</v>
          </cell>
          <cell r="O183">
            <v>0</v>
          </cell>
          <cell r="P183">
            <v>5602.57</v>
          </cell>
          <cell r="Q183">
            <v>0</v>
          </cell>
          <cell r="R183">
            <v>5602.57</v>
          </cell>
          <cell r="S183">
            <v>0</v>
          </cell>
          <cell r="T183">
            <v>5602.57</v>
          </cell>
          <cell r="U183">
            <v>0</v>
          </cell>
          <cell r="V183">
            <v>5602.57</v>
          </cell>
          <cell r="W183">
            <v>0</v>
          </cell>
          <cell r="X183">
            <v>5602.57</v>
          </cell>
          <cell r="Y183">
            <v>0</v>
          </cell>
          <cell r="Z183">
            <v>5602.57</v>
          </cell>
          <cell r="AA183">
            <v>0</v>
          </cell>
        </row>
        <row r="184">
          <cell r="A184" t="str">
            <v>0027101</v>
          </cell>
          <cell r="B184" t="str">
            <v>00271</v>
          </cell>
          <cell r="C184" t="str">
            <v>南品川ＪＮ</v>
          </cell>
          <cell r="D184">
            <v>6032.37</v>
          </cell>
          <cell r="E184">
            <v>244.8</v>
          </cell>
          <cell r="F184">
            <v>6162.44</v>
          </cell>
          <cell r="G184">
            <v>374.87</v>
          </cell>
          <cell r="H184">
            <v>6162.44</v>
          </cell>
          <cell r="I184">
            <v>68.750000000000114</v>
          </cell>
          <cell r="J184">
            <v>6162.44</v>
          </cell>
          <cell r="K184">
            <v>68.750000000000114</v>
          </cell>
          <cell r="L184">
            <v>6162.44</v>
          </cell>
          <cell r="M184">
            <v>68.750000000000114</v>
          </cell>
          <cell r="N184">
            <v>6162.44</v>
          </cell>
          <cell r="O184">
            <v>68.750000000000114</v>
          </cell>
          <cell r="P184">
            <v>6162.44</v>
          </cell>
          <cell r="Q184">
            <v>68.750000000000114</v>
          </cell>
          <cell r="R184">
            <v>6162.44</v>
          </cell>
          <cell r="S184">
            <v>1.1368683772161603E-13</v>
          </cell>
          <cell r="T184">
            <v>6162.44</v>
          </cell>
          <cell r="U184">
            <v>1.1368683772161603E-13</v>
          </cell>
          <cell r="V184">
            <v>6162.44</v>
          </cell>
          <cell r="W184">
            <v>1.1368683772161603E-13</v>
          </cell>
          <cell r="X184">
            <v>6162.44</v>
          </cell>
          <cell r="Y184">
            <v>1.1368683772161603E-13</v>
          </cell>
          <cell r="Z184">
            <v>6162.44</v>
          </cell>
          <cell r="AA184">
            <v>1.1368683772161603E-13</v>
          </cell>
        </row>
        <row r="185">
          <cell r="A185" t="str">
            <v>0027201</v>
          </cell>
          <cell r="B185" t="str">
            <v>00272</v>
          </cell>
          <cell r="C185" t="str">
            <v>アーバンネツト五反田ＮＮ</v>
          </cell>
          <cell r="D185">
            <v>1301.79</v>
          </cell>
          <cell r="E185">
            <v>444.74380000000002</v>
          </cell>
          <cell r="F185">
            <v>1301.79</v>
          </cell>
          <cell r="G185">
            <v>444.74380000000002</v>
          </cell>
          <cell r="H185">
            <v>1301.79</v>
          </cell>
          <cell r="I185">
            <v>333.26510000000002</v>
          </cell>
          <cell r="J185">
            <v>1301.79</v>
          </cell>
          <cell r="K185">
            <v>161.53930000000003</v>
          </cell>
          <cell r="L185">
            <v>1301.79</v>
          </cell>
          <cell r="M185">
            <v>89.371600000000029</v>
          </cell>
          <cell r="N185">
            <v>1301.79</v>
          </cell>
          <cell r="O185">
            <v>1.3000000000289447E-3</v>
          </cell>
          <cell r="P185">
            <v>1301.79</v>
          </cell>
          <cell r="Q185">
            <v>1.3000000000289447E-3</v>
          </cell>
          <cell r="R185">
            <v>1301.79</v>
          </cell>
          <cell r="S185">
            <v>1.3000000000289447E-3</v>
          </cell>
          <cell r="T185">
            <v>1301.79</v>
          </cell>
          <cell r="U185">
            <v>1.3000000000289447E-3</v>
          </cell>
          <cell r="V185">
            <v>1301.79</v>
          </cell>
          <cell r="W185">
            <v>1.3000000000289447E-3</v>
          </cell>
          <cell r="X185">
            <v>1301.79</v>
          </cell>
          <cell r="Y185">
            <v>1.3000000000289447E-3</v>
          </cell>
          <cell r="Z185">
            <v>1301.79</v>
          </cell>
          <cell r="AA185">
            <v>1.3000000000289447E-3</v>
          </cell>
        </row>
        <row r="186">
          <cell r="A186" t="str">
            <v>0027401</v>
          </cell>
          <cell r="B186" t="str">
            <v>00274</v>
          </cell>
          <cell r="C186" t="str">
            <v>ダイハツ・ニッセイ池袋</v>
          </cell>
          <cell r="D186">
            <v>8975.81</v>
          </cell>
          <cell r="E186">
            <v>0</v>
          </cell>
          <cell r="F186">
            <v>8975.81</v>
          </cell>
          <cell r="G186">
            <v>1798.26</v>
          </cell>
          <cell r="H186">
            <v>8975.81</v>
          </cell>
          <cell r="I186">
            <v>1798.26</v>
          </cell>
          <cell r="J186">
            <v>8975.81</v>
          </cell>
          <cell r="K186">
            <v>1798.26</v>
          </cell>
          <cell r="L186">
            <v>8975.81</v>
          </cell>
          <cell r="M186">
            <v>1798.26</v>
          </cell>
          <cell r="N186">
            <v>8975.81</v>
          </cell>
          <cell r="O186">
            <v>1798.26</v>
          </cell>
          <cell r="P186">
            <v>8975.81</v>
          </cell>
          <cell r="Q186">
            <v>1589.2</v>
          </cell>
          <cell r="R186">
            <v>8975.81</v>
          </cell>
          <cell r="S186">
            <v>1589.2</v>
          </cell>
          <cell r="T186">
            <v>8975.81</v>
          </cell>
          <cell r="U186">
            <v>1589.2</v>
          </cell>
          <cell r="V186">
            <v>8975.81</v>
          </cell>
          <cell r="W186">
            <v>1589.2</v>
          </cell>
          <cell r="X186">
            <v>8987.36</v>
          </cell>
          <cell r="Y186">
            <v>856.08</v>
          </cell>
          <cell r="Z186">
            <v>8987.36</v>
          </cell>
          <cell r="AA186">
            <v>4.6185277824406512E-14</v>
          </cell>
        </row>
        <row r="187">
          <cell r="A187" t="str">
            <v>0027501</v>
          </cell>
          <cell r="B187" t="str">
            <v>00275</v>
          </cell>
          <cell r="C187" t="str">
            <v>ＢＮ御苑</v>
          </cell>
          <cell r="D187">
            <v>2389.63</v>
          </cell>
          <cell r="E187">
            <v>0</v>
          </cell>
          <cell r="F187">
            <v>2389.63</v>
          </cell>
          <cell r="G187">
            <v>0</v>
          </cell>
          <cell r="H187">
            <v>2389.63</v>
          </cell>
          <cell r="I187">
            <v>0</v>
          </cell>
          <cell r="J187">
            <v>2389.63</v>
          </cell>
          <cell r="K187">
            <v>0</v>
          </cell>
          <cell r="L187">
            <v>2389.63</v>
          </cell>
          <cell r="M187">
            <v>0</v>
          </cell>
          <cell r="N187">
            <v>2389.63</v>
          </cell>
          <cell r="O187">
            <v>0</v>
          </cell>
          <cell r="P187">
            <v>2389.63</v>
          </cell>
          <cell r="Q187">
            <v>0</v>
          </cell>
          <cell r="R187">
            <v>2389.63</v>
          </cell>
          <cell r="S187">
            <v>0</v>
          </cell>
          <cell r="T187">
            <v>2389.63</v>
          </cell>
          <cell r="U187">
            <v>0</v>
          </cell>
          <cell r="V187">
            <v>2389.63</v>
          </cell>
          <cell r="W187">
            <v>-27.349999999999909</v>
          </cell>
          <cell r="X187">
            <v>2416.98</v>
          </cell>
          <cell r="Y187">
            <v>-1.0658141036401503E-14</v>
          </cell>
          <cell r="Z187">
            <v>2416.98</v>
          </cell>
          <cell r="AA187">
            <v>-1.0658141036401503E-14</v>
          </cell>
        </row>
        <row r="188">
          <cell r="A188" t="str">
            <v>0030001</v>
          </cell>
          <cell r="B188" t="str">
            <v>00300</v>
          </cell>
          <cell r="C188" t="str">
            <v>静岡</v>
          </cell>
          <cell r="D188">
            <v>4938.0099969482426</v>
          </cell>
          <cell r="E188">
            <v>1602.3699975585939</v>
          </cell>
          <cell r="F188">
            <v>4938.0099969482426</v>
          </cell>
          <cell r="G188">
            <v>1569.9699975585938</v>
          </cell>
          <cell r="H188">
            <v>4938.0099969482426</v>
          </cell>
          <cell r="I188">
            <v>1569.9699975585938</v>
          </cell>
          <cell r="J188">
            <v>4938.0099969482426</v>
          </cell>
          <cell r="K188">
            <v>1569.9699975585938</v>
          </cell>
          <cell r="L188">
            <v>4938.0099969482426</v>
          </cell>
          <cell r="M188">
            <v>1569.9699975585938</v>
          </cell>
          <cell r="N188">
            <v>4825.7299969482428</v>
          </cell>
          <cell r="O188">
            <v>1457.6899975585939</v>
          </cell>
          <cell r="P188">
            <v>4986.9899969482431</v>
          </cell>
          <cell r="Q188">
            <v>1618.9499975585939</v>
          </cell>
          <cell r="R188">
            <v>4986.9899969482431</v>
          </cell>
          <cell r="S188">
            <v>1573.7799975585938</v>
          </cell>
          <cell r="T188">
            <v>4986.9899969482431</v>
          </cell>
          <cell r="U188">
            <v>1573.7799975585938</v>
          </cell>
          <cell r="V188">
            <v>4877.3300969482434</v>
          </cell>
          <cell r="W188">
            <v>1464.1200975585939</v>
          </cell>
          <cell r="X188">
            <v>4877.3300969482434</v>
          </cell>
          <cell r="Y188">
            <v>1464.1200975585939</v>
          </cell>
          <cell r="Z188">
            <v>4877.3300969482434</v>
          </cell>
          <cell r="AA188">
            <v>1464.1200975585939</v>
          </cell>
        </row>
        <row r="189">
          <cell r="A189" t="str">
            <v>0030101</v>
          </cell>
          <cell r="B189" t="str">
            <v>00301</v>
          </cell>
          <cell r="C189" t="str">
            <v>静岡駅南</v>
          </cell>
          <cell r="D189">
            <v>524.21000000715253</v>
          </cell>
          <cell r="E189">
            <v>122.39000000715255</v>
          </cell>
          <cell r="F189">
            <v>524.21000000715253</v>
          </cell>
          <cell r="G189">
            <v>122.39000000715255</v>
          </cell>
          <cell r="H189">
            <v>519.50000000715249</v>
          </cell>
          <cell r="I189">
            <v>117.68000000715256</v>
          </cell>
          <cell r="J189">
            <v>519.50000000715249</v>
          </cell>
          <cell r="K189">
            <v>117.68000000715256</v>
          </cell>
          <cell r="L189">
            <v>519.50000000715249</v>
          </cell>
          <cell r="M189">
            <v>117.68000000715256</v>
          </cell>
          <cell r="N189">
            <v>524.21000000715253</v>
          </cell>
          <cell r="O189">
            <v>122.39000000715255</v>
          </cell>
          <cell r="P189">
            <v>524.21000000715253</v>
          </cell>
          <cell r="Q189">
            <v>122.39000000715255</v>
          </cell>
          <cell r="R189">
            <v>524.21000000715253</v>
          </cell>
          <cell r="S189">
            <v>122.39000000715255</v>
          </cell>
          <cell r="T189">
            <v>524.21000000715253</v>
          </cell>
          <cell r="U189">
            <v>122.39000000715255</v>
          </cell>
          <cell r="V189">
            <v>519.50000000715249</v>
          </cell>
          <cell r="W189">
            <v>117.68000000715256</v>
          </cell>
          <cell r="X189">
            <v>519.50000000715249</v>
          </cell>
          <cell r="Y189">
            <v>117.68000000715256</v>
          </cell>
          <cell r="Z189">
            <v>519.50000000715249</v>
          </cell>
          <cell r="AA189">
            <v>117.68000000715256</v>
          </cell>
        </row>
        <row r="190">
          <cell r="A190" t="str">
            <v>0030201</v>
          </cell>
          <cell r="B190" t="str">
            <v>00302</v>
          </cell>
          <cell r="C190" t="str">
            <v>静岡信用日生</v>
          </cell>
          <cell r="D190">
            <v>3039.06</v>
          </cell>
          <cell r="E190">
            <v>541.91999999999996</v>
          </cell>
          <cell r="F190">
            <v>3039.06</v>
          </cell>
          <cell r="G190">
            <v>541.91999999999996</v>
          </cell>
          <cell r="H190">
            <v>3039.06</v>
          </cell>
          <cell r="I190">
            <v>541.91999999999996</v>
          </cell>
          <cell r="J190">
            <v>3039.06</v>
          </cell>
          <cell r="K190">
            <v>541.91999999999996</v>
          </cell>
          <cell r="L190">
            <v>3039.06</v>
          </cell>
          <cell r="M190">
            <v>443.42</v>
          </cell>
          <cell r="N190">
            <v>2967.41</v>
          </cell>
          <cell r="O190">
            <v>425.28</v>
          </cell>
          <cell r="P190">
            <v>2967.41</v>
          </cell>
          <cell r="Q190">
            <v>425.28</v>
          </cell>
          <cell r="R190">
            <v>2967.41</v>
          </cell>
          <cell r="S190">
            <v>523.78</v>
          </cell>
          <cell r="T190">
            <v>2967.41</v>
          </cell>
          <cell r="U190">
            <v>523.78</v>
          </cell>
          <cell r="V190">
            <v>2967.41</v>
          </cell>
          <cell r="W190">
            <v>523.78</v>
          </cell>
          <cell r="X190">
            <v>2967.41</v>
          </cell>
          <cell r="Y190">
            <v>523.78</v>
          </cell>
          <cell r="Z190">
            <v>2967.41</v>
          </cell>
          <cell r="AA190">
            <v>523.78</v>
          </cell>
        </row>
        <row r="191">
          <cell r="A191" t="str">
            <v>0030302</v>
          </cell>
          <cell r="B191" t="str">
            <v>00303</v>
          </cell>
          <cell r="C191" t="str">
            <v>岐阜</v>
          </cell>
          <cell r="D191">
            <v>3069</v>
          </cell>
          <cell r="E191">
            <v>76.380001220703136</v>
          </cell>
          <cell r="F191">
            <v>3069</v>
          </cell>
          <cell r="G191">
            <v>76.380001220703136</v>
          </cell>
          <cell r="H191">
            <v>3069</v>
          </cell>
          <cell r="I191">
            <v>76.380001220703136</v>
          </cell>
          <cell r="J191">
            <v>3299.97</v>
          </cell>
          <cell r="K191">
            <v>230.97000122070312</v>
          </cell>
          <cell r="L191">
            <v>3069</v>
          </cell>
          <cell r="M191">
            <v>1.2207031261368684E-6</v>
          </cell>
          <cell r="N191">
            <v>3069</v>
          </cell>
          <cell r="O191">
            <v>1.2207031261368684E-6</v>
          </cell>
          <cell r="P191">
            <v>3069</v>
          </cell>
          <cell r="Q191">
            <v>1.2207031261368684E-6</v>
          </cell>
          <cell r="R191">
            <v>3069</v>
          </cell>
          <cell r="S191">
            <v>1.2207031261368684E-6</v>
          </cell>
          <cell r="T191">
            <v>3069</v>
          </cell>
          <cell r="U191">
            <v>1.2207031261368684E-6</v>
          </cell>
          <cell r="V191">
            <v>3069</v>
          </cell>
          <cell r="W191">
            <v>1.2207031261368684E-6</v>
          </cell>
          <cell r="X191">
            <v>3299.97</v>
          </cell>
          <cell r="Y191">
            <v>230.97000122070312</v>
          </cell>
          <cell r="Z191">
            <v>3299.97</v>
          </cell>
          <cell r="AA191">
            <v>230.97000122070312</v>
          </cell>
        </row>
        <row r="192">
          <cell r="A192" t="str">
            <v>0030401</v>
          </cell>
          <cell r="B192" t="str">
            <v>00304</v>
          </cell>
          <cell r="C192" t="str">
            <v>浜松センター</v>
          </cell>
          <cell r="D192">
            <v>5086.5</v>
          </cell>
          <cell r="E192">
            <v>204.72</v>
          </cell>
          <cell r="F192">
            <v>5086.5</v>
          </cell>
          <cell r="G192">
            <v>204.72</v>
          </cell>
          <cell r="H192">
            <v>5086.5</v>
          </cell>
          <cell r="I192">
            <v>548.51</v>
          </cell>
          <cell r="J192">
            <v>5086.5</v>
          </cell>
          <cell r="K192">
            <v>519.91</v>
          </cell>
          <cell r="L192">
            <v>5063.3999999999996</v>
          </cell>
          <cell r="M192">
            <v>355.81</v>
          </cell>
          <cell r="N192">
            <v>5049.6499999999996</v>
          </cell>
          <cell r="O192">
            <v>512.85</v>
          </cell>
          <cell r="P192">
            <v>5049.6499999999996</v>
          </cell>
          <cell r="Q192">
            <v>483.06</v>
          </cell>
          <cell r="R192">
            <v>5049.6499999999996</v>
          </cell>
          <cell r="S192">
            <v>538.35</v>
          </cell>
          <cell r="T192">
            <v>5049.6499999999996</v>
          </cell>
          <cell r="U192">
            <v>538.35</v>
          </cell>
          <cell r="V192">
            <v>5049.6499999999996</v>
          </cell>
          <cell r="W192">
            <v>538.35</v>
          </cell>
          <cell r="X192">
            <v>5049.6499999999996</v>
          </cell>
          <cell r="Y192">
            <v>538.35</v>
          </cell>
          <cell r="Z192">
            <v>5049.6499999999996</v>
          </cell>
          <cell r="AA192">
            <v>538.35</v>
          </cell>
        </row>
        <row r="193">
          <cell r="A193" t="str">
            <v>0030501</v>
          </cell>
          <cell r="B193" t="str">
            <v>00305</v>
          </cell>
          <cell r="C193" t="str">
            <v>浜松駅前</v>
          </cell>
          <cell r="D193">
            <v>4345.3599999999997</v>
          </cell>
          <cell r="E193">
            <v>0</v>
          </cell>
          <cell r="F193">
            <v>4345.3599999999997</v>
          </cell>
          <cell r="G193">
            <v>0</v>
          </cell>
          <cell r="H193">
            <v>4345.3599999999997</v>
          </cell>
          <cell r="I193">
            <v>0</v>
          </cell>
          <cell r="J193">
            <v>4345.3599999999997</v>
          </cell>
          <cell r="K193">
            <v>0</v>
          </cell>
          <cell r="L193">
            <v>4345.3599999999997</v>
          </cell>
          <cell r="M193">
            <v>0</v>
          </cell>
          <cell r="N193">
            <v>4345.3599999999997</v>
          </cell>
          <cell r="O193">
            <v>0</v>
          </cell>
          <cell r="P193">
            <v>4345.3599999999997</v>
          </cell>
          <cell r="Q193">
            <v>0</v>
          </cell>
          <cell r="R193">
            <v>4345.3599999999997</v>
          </cell>
          <cell r="S193">
            <v>0</v>
          </cell>
          <cell r="T193">
            <v>4345.3599999999997</v>
          </cell>
          <cell r="U193">
            <v>0</v>
          </cell>
          <cell r="V193">
            <v>4345.3599999999997</v>
          </cell>
          <cell r="W193">
            <v>0</v>
          </cell>
          <cell r="X193">
            <v>4345.3599999999997</v>
          </cell>
          <cell r="Y193">
            <v>0</v>
          </cell>
          <cell r="Z193">
            <v>4345.3599999999997</v>
          </cell>
          <cell r="AA193">
            <v>0</v>
          </cell>
        </row>
        <row r="194">
          <cell r="A194" t="str">
            <v>0030502</v>
          </cell>
          <cell r="B194" t="str">
            <v>00305</v>
          </cell>
          <cell r="C194" t="str">
            <v>浜松駅前アネックス</v>
          </cell>
          <cell r="D194">
            <v>1788.1</v>
          </cell>
          <cell r="E194">
            <v>145.36000000000001</v>
          </cell>
          <cell r="F194">
            <v>2075.27</v>
          </cell>
          <cell r="G194">
            <v>432.53</v>
          </cell>
          <cell r="H194">
            <v>2075.27</v>
          </cell>
          <cell r="I194">
            <v>432.53</v>
          </cell>
          <cell r="J194">
            <v>2075.27</v>
          </cell>
          <cell r="K194">
            <v>707.34</v>
          </cell>
          <cell r="L194">
            <v>2075.27</v>
          </cell>
          <cell r="M194">
            <v>707.34</v>
          </cell>
          <cell r="N194">
            <v>1999.51</v>
          </cell>
          <cell r="O194">
            <v>559.09</v>
          </cell>
          <cell r="P194">
            <v>1999.51</v>
          </cell>
          <cell r="Q194">
            <v>559.09</v>
          </cell>
          <cell r="R194">
            <v>1999.51</v>
          </cell>
          <cell r="S194">
            <v>524.42999999999995</v>
          </cell>
          <cell r="T194">
            <v>1999.51</v>
          </cell>
          <cell r="U194">
            <v>524.42999999999995</v>
          </cell>
          <cell r="V194">
            <v>2034.08</v>
          </cell>
          <cell r="W194">
            <v>559</v>
          </cell>
          <cell r="X194">
            <v>2034.08</v>
          </cell>
          <cell r="Y194">
            <v>559</v>
          </cell>
          <cell r="Z194">
            <v>1759.27</v>
          </cell>
          <cell r="AA194">
            <v>284.19</v>
          </cell>
        </row>
        <row r="195">
          <cell r="A195" t="str">
            <v>0030601</v>
          </cell>
          <cell r="B195" t="str">
            <v>00306</v>
          </cell>
          <cell r="C195" t="str">
            <v>栄町</v>
          </cell>
          <cell r="D195">
            <v>5576.31</v>
          </cell>
          <cell r="E195">
            <v>450.36</v>
          </cell>
          <cell r="F195">
            <v>5576.31</v>
          </cell>
          <cell r="G195">
            <v>450.36</v>
          </cell>
          <cell r="H195">
            <v>5945.52</v>
          </cell>
          <cell r="I195">
            <v>819.57</v>
          </cell>
          <cell r="J195">
            <v>5945.52</v>
          </cell>
          <cell r="K195">
            <v>819.57</v>
          </cell>
          <cell r="L195">
            <v>5945.52</v>
          </cell>
          <cell r="M195">
            <v>819.57</v>
          </cell>
          <cell r="N195">
            <v>5945.52</v>
          </cell>
          <cell r="O195">
            <v>819.57</v>
          </cell>
          <cell r="P195">
            <v>5945.52</v>
          </cell>
          <cell r="Q195">
            <v>819.57</v>
          </cell>
          <cell r="R195">
            <v>5945.52</v>
          </cell>
          <cell r="S195">
            <v>819.57</v>
          </cell>
          <cell r="T195">
            <v>5945.52</v>
          </cell>
          <cell r="U195">
            <v>819.57</v>
          </cell>
          <cell r="V195">
            <v>5945.52</v>
          </cell>
          <cell r="W195">
            <v>819.57</v>
          </cell>
          <cell r="X195">
            <v>5945.52</v>
          </cell>
          <cell r="Y195">
            <v>819.57</v>
          </cell>
          <cell r="Z195">
            <v>5630.38</v>
          </cell>
          <cell r="AA195">
            <v>468.29</v>
          </cell>
        </row>
        <row r="196">
          <cell r="A196" t="str">
            <v>0030701</v>
          </cell>
          <cell r="B196" t="str">
            <v>00307</v>
          </cell>
          <cell r="C196" t="str">
            <v>大曽根</v>
          </cell>
          <cell r="D196">
            <v>746.13</v>
          </cell>
          <cell r="E196">
            <v>223.04</v>
          </cell>
          <cell r="F196">
            <v>746.13</v>
          </cell>
          <cell r="G196">
            <v>223.04</v>
          </cell>
          <cell r="H196">
            <v>746.13</v>
          </cell>
          <cell r="I196">
            <v>223.04</v>
          </cell>
          <cell r="J196">
            <v>746.13</v>
          </cell>
          <cell r="K196">
            <v>223.04</v>
          </cell>
          <cell r="L196">
            <v>746.13</v>
          </cell>
          <cell r="M196">
            <v>223.04</v>
          </cell>
          <cell r="N196">
            <v>746.13</v>
          </cell>
          <cell r="O196">
            <v>223.04</v>
          </cell>
          <cell r="P196">
            <v>746.13</v>
          </cell>
          <cell r="Q196">
            <v>223.04</v>
          </cell>
          <cell r="R196">
            <v>746.13</v>
          </cell>
          <cell r="S196">
            <v>223.04</v>
          </cell>
          <cell r="T196">
            <v>746.13</v>
          </cell>
          <cell r="U196">
            <v>223.04</v>
          </cell>
          <cell r="V196">
            <v>746.13</v>
          </cell>
          <cell r="W196">
            <v>223.04</v>
          </cell>
          <cell r="X196">
            <v>746.13</v>
          </cell>
          <cell r="Y196">
            <v>223.04</v>
          </cell>
          <cell r="Z196">
            <v>746.13</v>
          </cell>
          <cell r="AA196">
            <v>223.04</v>
          </cell>
        </row>
        <row r="197">
          <cell r="A197" t="str">
            <v>0030801</v>
          </cell>
          <cell r="B197" t="str">
            <v>00308</v>
          </cell>
          <cell r="C197" t="str">
            <v>藤ケ丘</v>
          </cell>
          <cell r="D197">
            <v>830.24</v>
          </cell>
          <cell r="E197">
            <v>0</v>
          </cell>
          <cell r="F197">
            <v>830.24</v>
          </cell>
          <cell r="G197">
            <v>0</v>
          </cell>
          <cell r="H197">
            <v>830.24</v>
          </cell>
          <cell r="I197">
            <v>434.14</v>
          </cell>
          <cell r="J197">
            <v>830.24</v>
          </cell>
          <cell r="K197">
            <v>434.14</v>
          </cell>
          <cell r="L197">
            <v>830.24</v>
          </cell>
          <cell r="M197">
            <v>434.14</v>
          </cell>
          <cell r="N197">
            <v>830.24</v>
          </cell>
          <cell r="O197">
            <v>97.36</v>
          </cell>
          <cell r="P197">
            <v>830.24</v>
          </cell>
          <cell r="Q197">
            <v>97.36</v>
          </cell>
          <cell r="R197">
            <v>830.24</v>
          </cell>
          <cell r="S197">
            <v>0</v>
          </cell>
          <cell r="T197">
            <v>830.24</v>
          </cell>
          <cell r="U197">
            <v>0</v>
          </cell>
          <cell r="V197">
            <v>830.24</v>
          </cell>
          <cell r="W197">
            <v>0</v>
          </cell>
          <cell r="X197">
            <v>830.24</v>
          </cell>
          <cell r="Y197">
            <v>0</v>
          </cell>
          <cell r="Z197">
            <v>830.24</v>
          </cell>
          <cell r="AA197">
            <v>0</v>
          </cell>
        </row>
        <row r="198">
          <cell r="A198" t="str">
            <v>0030901</v>
          </cell>
          <cell r="B198" t="str">
            <v>00309</v>
          </cell>
          <cell r="C198" t="str">
            <v>日生ＵＭ</v>
          </cell>
          <cell r="D198">
            <v>15921.63</v>
          </cell>
          <cell r="E198">
            <v>0</v>
          </cell>
          <cell r="F198">
            <v>15921.63</v>
          </cell>
          <cell r="G198">
            <v>0</v>
          </cell>
          <cell r="H198">
            <v>15921.63</v>
          </cell>
          <cell r="I198">
            <v>0</v>
          </cell>
          <cell r="J198">
            <v>15921.63</v>
          </cell>
          <cell r="K198">
            <v>0</v>
          </cell>
          <cell r="L198">
            <v>15921.63</v>
          </cell>
          <cell r="M198">
            <v>0</v>
          </cell>
          <cell r="N198">
            <v>15921.63</v>
          </cell>
          <cell r="O198">
            <v>0</v>
          </cell>
          <cell r="P198">
            <v>15921.63</v>
          </cell>
          <cell r="Q198">
            <v>0</v>
          </cell>
          <cell r="R198">
            <v>15921.63</v>
          </cell>
          <cell r="S198">
            <v>0</v>
          </cell>
          <cell r="T198">
            <v>15921.63</v>
          </cell>
          <cell r="U198">
            <v>0</v>
          </cell>
          <cell r="V198">
            <v>15921.63</v>
          </cell>
          <cell r="W198">
            <v>0</v>
          </cell>
          <cell r="X198">
            <v>15921.63</v>
          </cell>
          <cell r="Y198">
            <v>0</v>
          </cell>
          <cell r="Z198">
            <v>15921.63</v>
          </cell>
          <cell r="AA198">
            <v>0</v>
          </cell>
        </row>
        <row r="199">
          <cell r="A199" t="str">
            <v>0030902</v>
          </cell>
          <cell r="B199" t="str">
            <v>00309</v>
          </cell>
          <cell r="C199" t="str">
            <v>日生ＵＭビル(ﾎﾃﾙ)</v>
          </cell>
          <cell r="D199">
            <v>12541.5</v>
          </cell>
          <cell r="E199">
            <v>0</v>
          </cell>
          <cell r="F199">
            <v>12541.5</v>
          </cell>
          <cell r="G199">
            <v>0</v>
          </cell>
          <cell r="H199">
            <v>12541.5</v>
          </cell>
          <cell r="I199">
            <v>0</v>
          </cell>
          <cell r="J199">
            <v>12541.5</v>
          </cell>
          <cell r="K199">
            <v>0</v>
          </cell>
          <cell r="L199">
            <v>12541.5</v>
          </cell>
          <cell r="M199">
            <v>0</v>
          </cell>
          <cell r="N199">
            <v>12541.5</v>
          </cell>
          <cell r="O199">
            <v>0</v>
          </cell>
          <cell r="P199">
            <v>12541.5</v>
          </cell>
          <cell r="Q199">
            <v>0</v>
          </cell>
          <cell r="R199">
            <v>12541.5</v>
          </cell>
          <cell r="S199">
            <v>0</v>
          </cell>
          <cell r="T199">
            <v>12541.5</v>
          </cell>
          <cell r="U199">
            <v>0</v>
          </cell>
          <cell r="V199">
            <v>12541.5</v>
          </cell>
          <cell r="W199">
            <v>0</v>
          </cell>
          <cell r="X199">
            <v>12541.5</v>
          </cell>
          <cell r="Y199">
            <v>0</v>
          </cell>
          <cell r="Z199">
            <v>12541.5</v>
          </cell>
          <cell r="AA199">
            <v>0</v>
          </cell>
        </row>
        <row r="200">
          <cell r="A200" t="str">
            <v>0031001</v>
          </cell>
          <cell r="B200" t="str">
            <v>00310</v>
          </cell>
          <cell r="C200" t="str">
            <v>桜山</v>
          </cell>
          <cell r="D200">
            <v>2109.39</v>
          </cell>
          <cell r="E200">
            <v>274.69</v>
          </cell>
          <cell r="F200">
            <v>2109.39</v>
          </cell>
          <cell r="G200">
            <v>274.69</v>
          </cell>
          <cell r="H200">
            <v>2109.39</v>
          </cell>
          <cell r="I200">
            <v>274.69</v>
          </cell>
          <cell r="J200">
            <v>2109.39</v>
          </cell>
          <cell r="K200">
            <v>274.69</v>
          </cell>
          <cell r="L200">
            <v>2109.39</v>
          </cell>
          <cell r="M200">
            <v>274.69</v>
          </cell>
          <cell r="N200">
            <v>2109.39</v>
          </cell>
          <cell r="O200">
            <v>335.25</v>
          </cell>
          <cell r="P200">
            <v>2109.39</v>
          </cell>
          <cell r="Q200">
            <v>335.25</v>
          </cell>
          <cell r="R200">
            <v>2109.39</v>
          </cell>
          <cell r="S200">
            <v>335.25</v>
          </cell>
          <cell r="T200">
            <v>2109.39</v>
          </cell>
          <cell r="U200">
            <v>335.25</v>
          </cell>
          <cell r="V200">
            <v>2109.39</v>
          </cell>
          <cell r="W200">
            <v>335.25</v>
          </cell>
          <cell r="X200">
            <v>2109.39</v>
          </cell>
          <cell r="Y200">
            <v>335.25</v>
          </cell>
          <cell r="Z200">
            <v>2109.39</v>
          </cell>
          <cell r="AA200">
            <v>335.25</v>
          </cell>
        </row>
        <row r="201">
          <cell r="A201" t="str">
            <v>0031101</v>
          </cell>
          <cell r="B201" t="str">
            <v>00311</v>
          </cell>
          <cell r="C201" t="str">
            <v>豊田</v>
          </cell>
          <cell r="D201">
            <v>307.58999999999997</v>
          </cell>
          <cell r="E201">
            <v>172.49</v>
          </cell>
          <cell r="F201">
            <v>307.58999999999997</v>
          </cell>
          <cell r="G201">
            <v>172.49</v>
          </cell>
          <cell r="H201">
            <v>307.58999999999997</v>
          </cell>
          <cell r="I201">
            <v>172.49</v>
          </cell>
          <cell r="J201">
            <v>307.58999999999997</v>
          </cell>
          <cell r="K201">
            <v>172.49</v>
          </cell>
          <cell r="L201">
            <v>307.58999999999997</v>
          </cell>
          <cell r="M201">
            <v>172.49</v>
          </cell>
          <cell r="N201">
            <v>307.58999999999997</v>
          </cell>
          <cell r="O201">
            <v>172.49</v>
          </cell>
          <cell r="P201">
            <v>307.58999999999997</v>
          </cell>
          <cell r="Q201">
            <v>172.49</v>
          </cell>
          <cell r="R201">
            <v>307.58999999999997</v>
          </cell>
          <cell r="S201">
            <v>172.49</v>
          </cell>
          <cell r="T201">
            <v>307.58999999999997</v>
          </cell>
          <cell r="U201">
            <v>172.49</v>
          </cell>
          <cell r="V201">
            <v>307.58999999999997</v>
          </cell>
          <cell r="W201">
            <v>172.49</v>
          </cell>
          <cell r="X201">
            <v>307.58999999999997</v>
          </cell>
          <cell r="Y201">
            <v>172.49</v>
          </cell>
          <cell r="Z201">
            <v>307.58999999999997</v>
          </cell>
          <cell r="AA201">
            <v>172.49</v>
          </cell>
        </row>
        <row r="202">
          <cell r="A202" t="str">
            <v>0031201</v>
          </cell>
          <cell r="B202" t="str">
            <v>00312</v>
          </cell>
          <cell r="C202" t="str">
            <v>日生村瀬</v>
          </cell>
          <cell r="D202">
            <v>3517.01</v>
          </cell>
          <cell r="E202">
            <v>0</v>
          </cell>
          <cell r="F202">
            <v>3517.01</v>
          </cell>
          <cell r="G202">
            <v>0</v>
          </cell>
          <cell r="H202">
            <v>3517.01</v>
          </cell>
          <cell r="I202">
            <v>0</v>
          </cell>
          <cell r="J202">
            <v>3517.01</v>
          </cell>
          <cell r="K202">
            <v>0</v>
          </cell>
          <cell r="L202">
            <v>3517.01</v>
          </cell>
          <cell r="M202">
            <v>0</v>
          </cell>
          <cell r="N202">
            <v>3517.01</v>
          </cell>
          <cell r="O202">
            <v>0</v>
          </cell>
          <cell r="P202">
            <v>3517.01</v>
          </cell>
          <cell r="Q202">
            <v>0</v>
          </cell>
          <cell r="R202">
            <v>3517.01</v>
          </cell>
          <cell r="S202">
            <v>0</v>
          </cell>
          <cell r="T202">
            <v>3517.01</v>
          </cell>
          <cell r="U202">
            <v>0</v>
          </cell>
          <cell r="V202">
            <v>3517.01</v>
          </cell>
          <cell r="W202">
            <v>0</v>
          </cell>
          <cell r="X202">
            <v>3517.01</v>
          </cell>
          <cell r="Y202">
            <v>0</v>
          </cell>
          <cell r="Z202">
            <v>3517.01</v>
          </cell>
          <cell r="AA202">
            <v>0</v>
          </cell>
        </row>
        <row r="203">
          <cell r="A203" t="str">
            <v>0031301</v>
          </cell>
          <cell r="B203" t="str">
            <v>00313</v>
          </cell>
          <cell r="C203" t="str">
            <v>笹島</v>
          </cell>
          <cell r="D203">
            <v>11978.51</v>
          </cell>
          <cell r="E203">
            <v>1779.96</v>
          </cell>
          <cell r="F203">
            <v>11978.51</v>
          </cell>
          <cell r="G203">
            <v>1779.96</v>
          </cell>
          <cell r="H203">
            <v>11978.51</v>
          </cell>
          <cell r="I203">
            <v>1779.96</v>
          </cell>
          <cell r="J203">
            <v>11978.51</v>
          </cell>
          <cell r="K203">
            <v>1696.89</v>
          </cell>
          <cell r="L203">
            <v>11978.51</v>
          </cell>
          <cell r="M203">
            <v>1696.89</v>
          </cell>
          <cell r="N203">
            <v>12696.53</v>
          </cell>
          <cell r="O203">
            <v>1335.51</v>
          </cell>
          <cell r="P203">
            <v>12696.53</v>
          </cell>
          <cell r="Q203">
            <v>1557.66</v>
          </cell>
          <cell r="R203">
            <v>12696.53</v>
          </cell>
          <cell r="S203">
            <v>1557.66</v>
          </cell>
          <cell r="T203">
            <v>12696.53</v>
          </cell>
          <cell r="U203">
            <v>1531.14</v>
          </cell>
          <cell r="V203">
            <v>12696.53</v>
          </cell>
          <cell r="W203">
            <v>1531.14</v>
          </cell>
          <cell r="X203">
            <v>12696.53</v>
          </cell>
          <cell r="Y203">
            <v>1531.14</v>
          </cell>
          <cell r="Z203">
            <v>12657.18</v>
          </cell>
          <cell r="AA203">
            <v>1160.6300000000001</v>
          </cell>
        </row>
        <row r="204">
          <cell r="A204" t="str">
            <v>0031401</v>
          </cell>
          <cell r="B204" t="str">
            <v>00314</v>
          </cell>
          <cell r="C204" t="str">
            <v>広小路</v>
          </cell>
          <cell r="D204">
            <v>4257.62</v>
          </cell>
          <cell r="E204">
            <v>54.12</v>
          </cell>
          <cell r="F204">
            <v>4203.5</v>
          </cell>
          <cell r="G204">
            <v>7.1054273576010019E-15</v>
          </cell>
          <cell r="H204">
            <v>4203.5</v>
          </cell>
          <cell r="I204">
            <v>7.1054273576010019E-15</v>
          </cell>
          <cell r="J204">
            <v>4203.5</v>
          </cell>
          <cell r="K204">
            <v>224.38</v>
          </cell>
          <cell r="L204">
            <v>4203.5</v>
          </cell>
          <cell r="M204">
            <v>224.38</v>
          </cell>
          <cell r="N204">
            <v>3979.12</v>
          </cell>
          <cell r="O204">
            <v>0</v>
          </cell>
          <cell r="P204">
            <v>3979.12</v>
          </cell>
          <cell r="Q204">
            <v>0</v>
          </cell>
          <cell r="R204">
            <v>3979.12</v>
          </cell>
          <cell r="S204">
            <v>0</v>
          </cell>
          <cell r="T204">
            <v>4220.74</v>
          </cell>
          <cell r="U204">
            <v>306.52</v>
          </cell>
          <cell r="V204">
            <v>4220.74</v>
          </cell>
          <cell r="W204">
            <v>313.73</v>
          </cell>
          <cell r="X204">
            <v>4137.74</v>
          </cell>
          <cell r="Y204">
            <v>230.73</v>
          </cell>
          <cell r="Z204">
            <v>4083.5</v>
          </cell>
          <cell r="AA204">
            <v>1480.06</v>
          </cell>
        </row>
        <row r="205">
          <cell r="A205" t="str">
            <v>0031500</v>
          </cell>
          <cell r="B205" t="str">
            <v>00315</v>
          </cell>
          <cell r="C205" t="str">
            <v>本山ビル（貸地）</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row>
        <row r="206">
          <cell r="A206" t="str">
            <v>0031601</v>
          </cell>
          <cell r="B206" t="str">
            <v>00316</v>
          </cell>
          <cell r="C206" t="str">
            <v>津</v>
          </cell>
          <cell r="D206">
            <v>2096.3800004577638</v>
          </cell>
          <cell r="E206">
            <v>46.38</v>
          </cell>
          <cell r="F206">
            <v>2096.3800004577638</v>
          </cell>
          <cell r="G206">
            <v>89.18</v>
          </cell>
          <cell r="H206">
            <v>2096.3800004577638</v>
          </cell>
          <cell r="I206">
            <v>89.18</v>
          </cell>
          <cell r="J206">
            <v>2096.3800004577638</v>
          </cell>
          <cell r="K206">
            <v>89.18</v>
          </cell>
          <cell r="L206">
            <v>2096.3800004577638</v>
          </cell>
          <cell r="M206">
            <v>89.18</v>
          </cell>
          <cell r="N206">
            <v>1897.5200004577637</v>
          </cell>
          <cell r="O206">
            <v>157.43</v>
          </cell>
          <cell r="P206">
            <v>1897.5200004577637</v>
          </cell>
          <cell r="Q206">
            <v>157.43</v>
          </cell>
          <cell r="R206">
            <v>1897.5200004577637</v>
          </cell>
          <cell r="S206">
            <v>157.43</v>
          </cell>
          <cell r="T206">
            <v>1897.5200004577637</v>
          </cell>
          <cell r="U206">
            <v>157.43</v>
          </cell>
          <cell r="V206">
            <v>1897.5200004577637</v>
          </cell>
          <cell r="W206">
            <v>157.43</v>
          </cell>
          <cell r="X206">
            <v>1897.5200004577637</v>
          </cell>
          <cell r="Y206">
            <v>157.43</v>
          </cell>
          <cell r="Z206">
            <v>1897.5200004577637</v>
          </cell>
          <cell r="AA206">
            <v>222.54</v>
          </cell>
        </row>
        <row r="207">
          <cell r="A207" t="str">
            <v>0031701</v>
          </cell>
          <cell r="B207" t="str">
            <v>00317</v>
          </cell>
          <cell r="C207" t="str">
            <v>可児</v>
          </cell>
          <cell r="D207">
            <v>187.31</v>
          </cell>
          <cell r="E207">
            <v>187.31</v>
          </cell>
          <cell r="F207">
            <v>187.31</v>
          </cell>
          <cell r="G207">
            <v>187.31</v>
          </cell>
          <cell r="H207">
            <v>187.31</v>
          </cell>
          <cell r="I207">
            <v>187.31</v>
          </cell>
          <cell r="J207">
            <v>187.31</v>
          </cell>
          <cell r="K207">
            <v>187.31</v>
          </cell>
          <cell r="L207">
            <v>187.31</v>
          </cell>
          <cell r="M207">
            <v>187.31</v>
          </cell>
          <cell r="N207">
            <v>187.31</v>
          </cell>
          <cell r="O207">
            <v>187.31</v>
          </cell>
          <cell r="P207">
            <v>187.31</v>
          </cell>
          <cell r="Q207">
            <v>187.31</v>
          </cell>
          <cell r="R207">
            <v>187.31</v>
          </cell>
          <cell r="S207">
            <v>187.31</v>
          </cell>
          <cell r="T207">
            <v>187.31</v>
          </cell>
          <cell r="U207">
            <v>187.31</v>
          </cell>
          <cell r="V207">
            <v>187.31</v>
          </cell>
          <cell r="W207">
            <v>187.31</v>
          </cell>
          <cell r="X207">
            <v>187.31</v>
          </cell>
          <cell r="Y207">
            <v>187.31</v>
          </cell>
          <cell r="Z207">
            <v>187.31</v>
          </cell>
          <cell r="AA207">
            <v>187.31</v>
          </cell>
        </row>
        <row r="208">
          <cell r="A208" t="str">
            <v>0031801</v>
          </cell>
          <cell r="B208" t="str">
            <v>00318</v>
          </cell>
          <cell r="C208" t="str">
            <v>金山</v>
          </cell>
          <cell r="D208">
            <v>523.82000000000005</v>
          </cell>
          <cell r="E208">
            <v>0</v>
          </cell>
          <cell r="F208">
            <v>523.82000000000005</v>
          </cell>
          <cell r="G208">
            <v>0</v>
          </cell>
          <cell r="H208">
            <v>523.82000000000005</v>
          </cell>
          <cell r="I208">
            <v>0</v>
          </cell>
          <cell r="J208">
            <v>523.82000000000005</v>
          </cell>
          <cell r="K208">
            <v>0</v>
          </cell>
          <cell r="L208">
            <v>523.82000000000005</v>
          </cell>
          <cell r="M208">
            <v>0</v>
          </cell>
          <cell r="N208">
            <v>523.82000000000005</v>
          </cell>
          <cell r="O208">
            <v>0</v>
          </cell>
          <cell r="P208">
            <v>523.82000000000005</v>
          </cell>
          <cell r="Q208">
            <v>0</v>
          </cell>
          <cell r="R208">
            <v>523.82000000000005</v>
          </cell>
          <cell r="S208">
            <v>0</v>
          </cell>
          <cell r="T208">
            <v>523.82000000000005</v>
          </cell>
          <cell r="U208">
            <v>0</v>
          </cell>
          <cell r="V208">
            <v>523.82000000000005</v>
          </cell>
          <cell r="W208">
            <v>0</v>
          </cell>
          <cell r="X208">
            <v>523.82000000000005</v>
          </cell>
          <cell r="Y208">
            <v>0</v>
          </cell>
          <cell r="Z208">
            <v>523.82000000000005</v>
          </cell>
          <cell r="AA208">
            <v>0</v>
          </cell>
        </row>
        <row r="209">
          <cell r="A209" t="str">
            <v>0032001</v>
          </cell>
          <cell r="B209" t="str">
            <v>00320</v>
          </cell>
          <cell r="C209" t="str">
            <v>岐阜ワシントンホテル</v>
          </cell>
          <cell r="D209">
            <v>6478.31</v>
          </cell>
          <cell r="E209">
            <v>0</v>
          </cell>
          <cell r="F209">
            <v>6478.31</v>
          </cell>
          <cell r="G209">
            <v>0</v>
          </cell>
          <cell r="H209">
            <v>6478.31</v>
          </cell>
          <cell r="I209">
            <v>0</v>
          </cell>
          <cell r="J209">
            <v>6478.31</v>
          </cell>
          <cell r="K209">
            <v>0</v>
          </cell>
          <cell r="L209">
            <v>6478.31</v>
          </cell>
          <cell r="M209">
            <v>0</v>
          </cell>
          <cell r="N209">
            <v>6478.31</v>
          </cell>
          <cell r="O209">
            <v>0</v>
          </cell>
          <cell r="P209">
            <v>6478.31</v>
          </cell>
          <cell r="Q209">
            <v>0</v>
          </cell>
          <cell r="R209">
            <v>6478.31</v>
          </cell>
          <cell r="S209">
            <v>0</v>
          </cell>
          <cell r="T209">
            <v>6478.31</v>
          </cell>
          <cell r="U209">
            <v>0</v>
          </cell>
          <cell r="V209">
            <v>6478.31</v>
          </cell>
          <cell r="W209">
            <v>0</v>
          </cell>
          <cell r="X209">
            <v>6478.31</v>
          </cell>
          <cell r="Y209">
            <v>0</v>
          </cell>
          <cell r="Z209">
            <v>6478.31</v>
          </cell>
          <cell r="AA209">
            <v>0</v>
          </cell>
        </row>
        <row r="210">
          <cell r="A210" t="str">
            <v>0032101</v>
          </cell>
          <cell r="B210" t="str">
            <v>00321</v>
          </cell>
          <cell r="C210" t="str">
            <v>三銀日生</v>
          </cell>
          <cell r="D210">
            <v>1050.21</v>
          </cell>
          <cell r="E210">
            <v>360.62</v>
          </cell>
          <cell r="F210">
            <v>1050.21</v>
          </cell>
          <cell r="G210">
            <v>324.73</v>
          </cell>
          <cell r="H210">
            <v>1050.21</v>
          </cell>
          <cell r="I210">
            <v>324.73</v>
          </cell>
          <cell r="J210">
            <v>1050.21</v>
          </cell>
          <cell r="K210">
            <v>324.73</v>
          </cell>
          <cell r="L210">
            <v>1050.21</v>
          </cell>
          <cell r="M210">
            <v>324.73</v>
          </cell>
          <cell r="N210">
            <v>1050.21</v>
          </cell>
          <cell r="O210">
            <v>324.73</v>
          </cell>
          <cell r="P210">
            <v>1050.21</v>
          </cell>
          <cell r="Q210">
            <v>324.73</v>
          </cell>
          <cell r="R210">
            <v>1050.21</v>
          </cell>
          <cell r="S210">
            <v>324.73</v>
          </cell>
          <cell r="T210">
            <v>1050.21</v>
          </cell>
          <cell r="U210">
            <v>324.73</v>
          </cell>
          <cell r="V210">
            <v>1050.21</v>
          </cell>
          <cell r="W210">
            <v>324.73</v>
          </cell>
          <cell r="X210">
            <v>1050.21</v>
          </cell>
          <cell r="Y210">
            <v>324.73</v>
          </cell>
          <cell r="Z210">
            <v>1050.21</v>
          </cell>
          <cell r="AA210">
            <v>324.73</v>
          </cell>
        </row>
        <row r="211">
          <cell r="A211" t="str">
            <v>0032201</v>
          </cell>
          <cell r="B211" t="str">
            <v>00322</v>
          </cell>
          <cell r="C211" t="str">
            <v>松岡ビルディング</v>
          </cell>
          <cell r="D211">
            <v>10326.200000000001</v>
          </cell>
          <cell r="E211">
            <v>1976.2399951171874</v>
          </cell>
          <cell r="F211">
            <v>10326.200000000001</v>
          </cell>
          <cell r="G211">
            <v>1976.2399951171874</v>
          </cell>
          <cell r="H211">
            <v>10326.200000000001</v>
          </cell>
          <cell r="I211">
            <v>1976.2399951171874</v>
          </cell>
          <cell r="J211">
            <v>10520.71</v>
          </cell>
          <cell r="K211">
            <v>2170.7499951171876</v>
          </cell>
          <cell r="L211">
            <v>10520.71</v>
          </cell>
          <cell r="M211">
            <v>2170.7499951171876</v>
          </cell>
          <cell r="N211">
            <v>10657.51</v>
          </cell>
          <cell r="O211">
            <v>2291.4899951171874</v>
          </cell>
          <cell r="P211">
            <v>10657.51</v>
          </cell>
          <cell r="Q211">
            <v>2261.3099951171876</v>
          </cell>
          <cell r="R211">
            <v>10657.51</v>
          </cell>
          <cell r="S211">
            <v>2533.8499951171875</v>
          </cell>
          <cell r="T211">
            <v>10657.51</v>
          </cell>
          <cell r="U211">
            <v>2292.7099951171876</v>
          </cell>
          <cell r="V211">
            <v>10657.51</v>
          </cell>
          <cell r="W211">
            <v>2296.1099951171877</v>
          </cell>
          <cell r="X211">
            <v>10657.51</v>
          </cell>
          <cell r="Y211">
            <v>1447.2899951171878</v>
          </cell>
          <cell r="Z211">
            <v>10657.51</v>
          </cell>
          <cell r="AA211">
            <v>1345.7399951171876</v>
          </cell>
        </row>
        <row r="212">
          <cell r="A212" t="str">
            <v>0032301</v>
          </cell>
          <cell r="B212" t="str">
            <v>00323</v>
          </cell>
          <cell r="C212" t="str">
            <v>静銀ニッセイ豊橋</v>
          </cell>
          <cell r="D212">
            <v>2520.36</v>
          </cell>
          <cell r="E212">
            <v>110.36</v>
          </cell>
          <cell r="F212">
            <v>2704.76</v>
          </cell>
          <cell r="G212">
            <v>294.76</v>
          </cell>
          <cell r="H212">
            <v>2704.76</v>
          </cell>
          <cell r="I212">
            <v>294.76</v>
          </cell>
          <cell r="J212">
            <v>2704.76</v>
          </cell>
          <cell r="K212">
            <v>188</v>
          </cell>
          <cell r="L212">
            <v>2704.76</v>
          </cell>
          <cell r="M212">
            <v>188</v>
          </cell>
          <cell r="N212">
            <v>2704.76</v>
          </cell>
          <cell r="O212">
            <v>188</v>
          </cell>
          <cell r="P212">
            <v>2704.76</v>
          </cell>
          <cell r="Q212">
            <v>188</v>
          </cell>
          <cell r="R212">
            <v>2704.76</v>
          </cell>
          <cell r="S212">
            <v>188</v>
          </cell>
          <cell r="T212">
            <v>2704.76</v>
          </cell>
          <cell r="U212">
            <v>188</v>
          </cell>
          <cell r="V212">
            <v>2704.76</v>
          </cell>
          <cell r="W212">
            <v>188</v>
          </cell>
          <cell r="X212">
            <v>2704.76</v>
          </cell>
          <cell r="Y212">
            <v>188</v>
          </cell>
          <cell r="Z212">
            <v>2704.76</v>
          </cell>
          <cell r="AA212">
            <v>96.25</v>
          </cell>
        </row>
        <row r="213">
          <cell r="A213" t="str">
            <v>0032401</v>
          </cell>
          <cell r="B213" t="str">
            <v>00324</v>
          </cell>
          <cell r="C213" t="str">
            <v>四日市ＭＮ</v>
          </cell>
          <cell r="D213">
            <v>1973.02</v>
          </cell>
          <cell r="E213">
            <v>551.25</v>
          </cell>
          <cell r="F213">
            <v>1973.02</v>
          </cell>
          <cell r="G213">
            <v>551.25</v>
          </cell>
          <cell r="H213">
            <v>1973.02</v>
          </cell>
          <cell r="I213">
            <v>551.25</v>
          </cell>
          <cell r="J213">
            <v>1973.02</v>
          </cell>
          <cell r="K213">
            <v>551.25</v>
          </cell>
          <cell r="L213">
            <v>1973.02</v>
          </cell>
          <cell r="M213">
            <v>633.80999999999995</v>
          </cell>
          <cell r="N213">
            <v>1973.02</v>
          </cell>
          <cell r="O213">
            <v>633.80999999999995</v>
          </cell>
          <cell r="P213">
            <v>1973.02</v>
          </cell>
          <cell r="Q213">
            <v>633.80999999999995</v>
          </cell>
          <cell r="R213">
            <v>1973.02</v>
          </cell>
          <cell r="S213">
            <v>633.80999999999995</v>
          </cell>
          <cell r="T213">
            <v>1973.02</v>
          </cell>
          <cell r="U213">
            <v>633.80999999999995</v>
          </cell>
          <cell r="V213">
            <v>1973.02</v>
          </cell>
          <cell r="W213">
            <v>633.80999999999995</v>
          </cell>
          <cell r="X213">
            <v>1973.02</v>
          </cell>
          <cell r="Y213">
            <v>633.80999999999995</v>
          </cell>
          <cell r="Z213">
            <v>1973.02</v>
          </cell>
          <cell r="AA213">
            <v>633.80999999999995</v>
          </cell>
        </row>
        <row r="214">
          <cell r="A214" t="str">
            <v>0032501</v>
          </cell>
          <cell r="B214" t="str">
            <v>00325</v>
          </cell>
          <cell r="C214" t="str">
            <v>スター</v>
          </cell>
          <cell r="D214">
            <v>4246.8999999999996</v>
          </cell>
          <cell r="E214">
            <v>1.0000000000005116E-2</v>
          </cell>
          <cell r="F214">
            <v>4246.8999999999996</v>
          </cell>
          <cell r="G214">
            <v>1.0000000000005116E-2</v>
          </cell>
          <cell r="H214">
            <v>4246.8999999999996</v>
          </cell>
          <cell r="I214">
            <v>1.0000000000005116E-2</v>
          </cell>
          <cell r="J214">
            <v>4246.8999999999996</v>
          </cell>
          <cell r="K214">
            <v>1.0000000000005116E-2</v>
          </cell>
          <cell r="L214">
            <v>4246.8999999999996</v>
          </cell>
          <cell r="M214">
            <v>1.0000000000005116E-2</v>
          </cell>
          <cell r="N214">
            <v>4246.8999999999996</v>
          </cell>
          <cell r="O214">
            <v>1.0000000000005116E-2</v>
          </cell>
          <cell r="P214">
            <v>4246.8999999999996</v>
          </cell>
          <cell r="Q214">
            <v>1.0000000000005116E-2</v>
          </cell>
          <cell r="R214">
            <v>4246.8999999999996</v>
          </cell>
          <cell r="S214">
            <v>1.0000000000005116E-2</v>
          </cell>
          <cell r="T214">
            <v>4246.8999999999996</v>
          </cell>
          <cell r="U214">
            <v>207.95</v>
          </cell>
          <cell r="V214">
            <v>4246.8999999999996</v>
          </cell>
          <cell r="W214">
            <v>207.95</v>
          </cell>
          <cell r="X214">
            <v>4246.8999999999996</v>
          </cell>
          <cell r="Y214">
            <v>207.95</v>
          </cell>
          <cell r="Z214">
            <v>4246.8999999999996</v>
          </cell>
          <cell r="AA214">
            <v>101.87</v>
          </cell>
        </row>
        <row r="215">
          <cell r="A215" t="str">
            <v>0032601</v>
          </cell>
          <cell r="B215" t="str">
            <v>00326</v>
          </cell>
          <cell r="C215" t="str">
            <v>ヴィツ'豊田タウン</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row>
        <row r="216">
          <cell r="A216" t="str">
            <v>0032701</v>
          </cell>
          <cell r="B216" t="str">
            <v>00327</v>
          </cell>
          <cell r="C216" t="str">
            <v>トヨペットニッセイ</v>
          </cell>
          <cell r="D216">
            <v>5968</v>
          </cell>
          <cell r="E216">
            <v>347.53</v>
          </cell>
          <cell r="F216">
            <v>5968</v>
          </cell>
          <cell r="G216">
            <v>347.53</v>
          </cell>
          <cell r="H216">
            <v>5968</v>
          </cell>
          <cell r="I216">
            <v>347.53</v>
          </cell>
          <cell r="J216">
            <v>5968</v>
          </cell>
          <cell r="K216">
            <v>347.53</v>
          </cell>
          <cell r="L216">
            <v>5968</v>
          </cell>
          <cell r="M216">
            <v>347.53</v>
          </cell>
          <cell r="N216">
            <v>5968</v>
          </cell>
          <cell r="O216">
            <v>347.53</v>
          </cell>
          <cell r="P216">
            <v>5968</v>
          </cell>
          <cell r="Q216">
            <v>347.53</v>
          </cell>
          <cell r="R216">
            <v>5968</v>
          </cell>
          <cell r="S216">
            <v>347.53</v>
          </cell>
          <cell r="T216">
            <v>5968</v>
          </cell>
          <cell r="U216">
            <v>695.76</v>
          </cell>
          <cell r="V216">
            <v>5968</v>
          </cell>
          <cell r="W216">
            <v>347.53</v>
          </cell>
          <cell r="X216">
            <v>5968</v>
          </cell>
          <cell r="Y216">
            <v>347.53</v>
          </cell>
          <cell r="Z216">
            <v>5620.38</v>
          </cell>
          <cell r="AA216">
            <v>-9.0000000000031832E-2</v>
          </cell>
        </row>
        <row r="217">
          <cell r="A217" t="str">
            <v>0032801</v>
          </cell>
          <cell r="B217" t="str">
            <v>00328</v>
          </cell>
          <cell r="C217" t="str">
            <v>円山ニッセイ</v>
          </cell>
          <cell r="D217">
            <v>5924.36</v>
          </cell>
          <cell r="E217">
            <v>131.87</v>
          </cell>
          <cell r="F217">
            <v>5642.13</v>
          </cell>
          <cell r="G217">
            <v>131.87</v>
          </cell>
          <cell r="H217">
            <v>5642.13</v>
          </cell>
          <cell r="I217">
            <v>131.87</v>
          </cell>
          <cell r="J217">
            <v>5923.5</v>
          </cell>
          <cell r="K217">
            <v>413.24</v>
          </cell>
          <cell r="L217">
            <v>5923.5</v>
          </cell>
          <cell r="M217">
            <v>413.24</v>
          </cell>
          <cell r="N217">
            <v>5923.5</v>
          </cell>
          <cell r="O217">
            <v>413.24</v>
          </cell>
          <cell r="P217">
            <v>5923.5</v>
          </cell>
          <cell r="Q217">
            <v>902.12</v>
          </cell>
          <cell r="R217">
            <v>5923.5</v>
          </cell>
          <cell r="S217">
            <v>902.12</v>
          </cell>
          <cell r="T217">
            <v>5923.5</v>
          </cell>
          <cell r="U217">
            <v>1108.77</v>
          </cell>
          <cell r="V217">
            <v>5923.5</v>
          </cell>
          <cell r="W217">
            <v>902.12</v>
          </cell>
          <cell r="X217">
            <v>5923.5</v>
          </cell>
          <cell r="Y217">
            <v>902.12</v>
          </cell>
          <cell r="Z217">
            <v>5923.5</v>
          </cell>
          <cell r="AA217">
            <v>902.12</v>
          </cell>
        </row>
        <row r="218">
          <cell r="A218" t="str">
            <v>0032901</v>
          </cell>
          <cell r="B218" t="str">
            <v>00329</v>
          </cell>
          <cell r="C218" t="str">
            <v>中根ニッセイ</v>
          </cell>
          <cell r="D218">
            <v>2467.9</v>
          </cell>
          <cell r="E218">
            <v>0</v>
          </cell>
          <cell r="F218">
            <v>2467.9</v>
          </cell>
          <cell r="G218">
            <v>0</v>
          </cell>
          <cell r="H218">
            <v>2467.9</v>
          </cell>
          <cell r="I218">
            <v>0</v>
          </cell>
          <cell r="J218">
            <v>2467.9</v>
          </cell>
          <cell r="K218">
            <v>0</v>
          </cell>
          <cell r="L218">
            <v>2467.9</v>
          </cell>
          <cell r="M218">
            <v>0</v>
          </cell>
          <cell r="N218">
            <v>2467.9</v>
          </cell>
          <cell r="O218">
            <v>0</v>
          </cell>
          <cell r="P218">
            <v>2467.9</v>
          </cell>
          <cell r="Q218">
            <v>0</v>
          </cell>
          <cell r="R218">
            <v>2467.9</v>
          </cell>
          <cell r="S218">
            <v>0</v>
          </cell>
          <cell r="T218">
            <v>2467.9</v>
          </cell>
          <cell r="U218">
            <v>0</v>
          </cell>
          <cell r="V218">
            <v>2467.9</v>
          </cell>
          <cell r="W218">
            <v>0</v>
          </cell>
          <cell r="X218">
            <v>2467.9</v>
          </cell>
          <cell r="Y218">
            <v>0</v>
          </cell>
          <cell r="Z218">
            <v>2467.9</v>
          </cell>
          <cell r="AA218">
            <v>0</v>
          </cell>
        </row>
        <row r="219">
          <cell r="A219" t="str">
            <v>0033201</v>
          </cell>
          <cell r="B219" t="str">
            <v>00332</v>
          </cell>
          <cell r="C219" t="str">
            <v>ＮＨＫ名古屋放送センター</v>
          </cell>
          <cell r="D219">
            <v>11239.73</v>
          </cell>
          <cell r="E219">
            <v>25.927599999999984</v>
          </cell>
          <cell r="F219">
            <v>11239.73</v>
          </cell>
          <cell r="G219">
            <v>547.37080000000003</v>
          </cell>
          <cell r="H219">
            <v>11239.73</v>
          </cell>
          <cell r="I219">
            <v>435.76080000000002</v>
          </cell>
          <cell r="J219">
            <v>11239.73</v>
          </cell>
          <cell r="K219">
            <v>1344.0120000000002</v>
          </cell>
          <cell r="L219">
            <v>11239.73</v>
          </cell>
          <cell r="M219">
            <v>1164.5736000000002</v>
          </cell>
          <cell r="N219">
            <v>11239.73</v>
          </cell>
          <cell r="O219">
            <v>861.82320000000027</v>
          </cell>
          <cell r="P219">
            <v>11239.73</v>
          </cell>
          <cell r="Q219">
            <v>809.51280000000031</v>
          </cell>
          <cell r="R219">
            <v>11239.73</v>
          </cell>
          <cell r="S219">
            <v>658.76880000000028</v>
          </cell>
          <cell r="T219">
            <v>11239.73</v>
          </cell>
          <cell r="U219">
            <v>506.7624000000003</v>
          </cell>
          <cell r="V219">
            <v>11239.73</v>
          </cell>
          <cell r="W219">
            <v>506.7624000000003</v>
          </cell>
          <cell r="X219">
            <v>11239.73</v>
          </cell>
          <cell r="Y219">
            <v>544.82160000000033</v>
          </cell>
          <cell r="Z219">
            <v>11239.73</v>
          </cell>
          <cell r="AA219">
            <v>506.76240000000007</v>
          </cell>
        </row>
        <row r="220">
          <cell r="A220" t="str">
            <v>0033202</v>
          </cell>
          <cell r="B220" t="str">
            <v>00332</v>
          </cell>
          <cell r="C220" t="str">
            <v>NHK名古屋放送ｾﾝﾀｰ２</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row>
        <row r="221">
          <cell r="A221" t="str">
            <v>0050001</v>
          </cell>
          <cell r="B221" t="str">
            <v>00500</v>
          </cell>
          <cell r="C221" t="str">
            <v>壱岐坂ハイツ（車庫）</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row>
        <row r="222">
          <cell r="A222" t="str">
            <v>0050300</v>
          </cell>
          <cell r="B222" t="str">
            <v>00503</v>
          </cell>
          <cell r="C222" t="str">
            <v>神泉町貸地</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row>
        <row r="223">
          <cell r="A223" t="str">
            <v>0050400</v>
          </cell>
          <cell r="B223" t="str">
            <v>00504</v>
          </cell>
          <cell r="C223" t="str">
            <v>池袋貸地</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row>
        <row r="224">
          <cell r="A224" t="str">
            <v>0050401</v>
          </cell>
          <cell r="B224" t="str">
            <v>00504</v>
          </cell>
          <cell r="C224" t="str">
            <v>新星和池袋ビル</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row>
        <row r="225">
          <cell r="A225" t="str">
            <v>0050602</v>
          </cell>
          <cell r="B225" t="str">
            <v>00506</v>
          </cell>
          <cell r="C225" t="str">
            <v>札幌南一条ビル</v>
          </cell>
          <cell r="D225">
            <v>9396.5</v>
          </cell>
          <cell r="E225">
            <v>0</v>
          </cell>
          <cell r="F225">
            <v>9396.5</v>
          </cell>
          <cell r="G225">
            <v>0</v>
          </cell>
          <cell r="H225">
            <v>9396.5</v>
          </cell>
          <cell r="I225">
            <v>0</v>
          </cell>
          <cell r="J225">
            <v>9396.5</v>
          </cell>
          <cell r="K225">
            <v>0</v>
          </cell>
          <cell r="L225">
            <v>9396.5</v>
          </cell>
          <cell r="M225">
            <v>0</v>
          </cell>
          <cell r="N225">
            <v>9396.5</v>
          </cell>
          <cell r="O225">
            <v>0</v>
          </cell>
          <cell r="P225">
            <v>9396.5</v>
          </cell>
          <cell r="Q225">
            <v>0</v>
          </cell>
          <cell r="R225">
            <v>9396.5</v>
          </cell>
          <cell r="S225">
            <v>0</v>
          </cell>
          <cell r="T225">
            <v>9396.5</v>
          </cell>
          <cell r="U225">
            <v>0</v>
          </cell>
          <cell r="V225">
            <v>9396.5</v>
          </cell>
          <cell r="W225">
            <v>0</v>
          </cell>
          <cell r="X225">
            <v>9396.5</v>
          </cell>
          <cell r="Y225">
            <v>0</v>
          </cell>
          <cell r="Z225">
            <v>9396.5</v>
          </cell>
          <cell r="AA225">
            <v>0</v>
          </cell>
        </row>
        <row r="226">
          <cell r="A226" t="str">
            <v>0050701</v>
          </cell>
          <cell r="B226" t="str">
            <v>00507</v>
          </cell>
          <cell r="C226" t="str">
            <v>青森センター</v>
          </cell>
          <cell r="D226">
            <v>3746.72</v>
          </cell>
          <cell r="E226">
            <v>609.4</v>
          </cell>
          <cell r="F226">
            <v>3822.92</v>
          </cell>
          <cell r="G226">
            <v>685.6</v>
          </cell>
          <cell r="H226">
            <v>3822.92</v>
          </cell>
          <cell r="I226">
            <v>685.6</v>
          </cell>
          <cell r="J226">
            <v>3822.92</v>
          </cell>
          <cell r="K226">
            <v>685.6</v>
          </cell>
          <cell r="L226">
            <v>3822.92</v>
          </cell>
          <cell r="M226">
            <v>685.6</v>
          </cell>
          <cell r="N226">
            <v>3521.98</v>
          </cell>
          <cell r="O226">
            <v>819.46</v>
          </cell>
          <cell r="P226">
            <v>3521.98</v>
          </cell>
          <cell r="Q226">
            <v>657.1</v>
          </cell>
          <cell r="R226">
            <v>3521.98</v>
          </cell>
          <cell r="S226">
            <v>657.1</v>
          </cell>
          <cell r="T226">
            <v>3521.98</v>
          </cell>
          <cell r="U226">
            <v>583</v>
          </cell>
          <cell r="V226">
            <v>3521.98</v>
          </cell>
          <cell r="W226">
            <v>583</v>
          </cell>
          <cell r="X226">
            <v>3521.98</v>
          </cell>
          <cell r="Y226">
            <v>583</v>
          </cell>
          <cell r="Z226">
            <v>3521.98</v>
          </cell>
          <cell r="AA226">
            <v>583</v>
          </cell>
        </row>
        <row r="227">
          <cell r="A227" t="str">
            <v>0050900</v>
          </cell>
          <cell r="B227" t="str">
            <v>00509</v>
          </cell>
          <cell r="C227" t="str">
            <v>宇都宮大通ビル用地</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row>
        <row r="228">
          <cell r="A228" t="str">
            <v>0051201</v>
          </cell>
          <cell r="B228" t="str">
            <v>00512</v>
          </cell>
          <cell r="C228" t="str">
            <v>千葉新町</v>
          </cell>
          <cell r="D228">
            <v>7475.68</v>
          </cell>
          <cell r="E228">
            <v>273.02</v>
          </cell>
          <cell r="F228">
            <v>7475.68</v>
          </cell>
          <cell r="G228">
            <v>273.02</v>
          </cell>
          <cell r="H228">
            <v>7475.68</v>
          </cell>
          <cell r="I228">
            <v>273.02</v>
          </cell>
          <cell r="J228">
            <v>7475.68</v>
          </cell>
          <cell r="K228">
            <v>273.02</v>
          </cell>
          <cell r="L228">
            <v>7475.68</v>
          </cell>
          <cell r="M228">
            <v>273.02</v>
          </cell>
          <cell r="N228">
            <v>7475.68</v>
          </cell>
          <cell r="O228">
            <v>273.02</v>
          </cell>
          <cell r="P228">
            <v>7475.68</v>
          </cell>
          <cell r="Q228">
            <v>273.02</v>
          </cell>
          <cell r="R228">
            <v>7475.68</v>
          </cell>
          <cell r="S228">
            <v>273.02</v>
          </cell>
          <cell r="T228">
            <v>7475.68</v>
          </cell>
          <cell r="U228">
            <v>248.47</v>
          </cell>
          <cell r="V228">
            <v>7475.68</v>
          </cell>
          <cell r="W228">
            <v>248.47</v>
          </cell>
          <cell r="X228">
            <v>7475.68</v>
          </cell>
          <cell r="Y228">
            <v>2.8421709430404007E-14</v>
          </cell>
          <cell r="Z228">
            <v>7475.68</v>
          </cell>
          <cell r="AA228">
            <v>2.8421709430404007E-14</v>
          </cell>
        </row>
        <row r="229">
          <cell r="A229" t="str">
            <v>0051301</v>
          </cell>
          <cell r="B229" t="str">
            <v>00513</v>
          </cell>
          <cell r="C229" t="str">
            <v>三番町アネックス</v>
          </cell>
          <cell r="D229">
            <v>1723.43</v>
          </cell>
          <cell r="E229">
            <v>0</v>
          </cell>
          <cell r="F229">
            <v>1723.43</v>
          </cell>
          <cell r="G229">
            <v>0</v>
          </cell>
          <cell r="H229">
            <v>1723.43</v>
          </cell>
          <cell r="I229">
            <v>0</v>
          </cell>
          <cell r="J229">
            <v>1723.43</v>
          </cell>
          <cell r="K229">
            <v>0</v>
          </cell>
          <cell r="L229">
            <v>1723.43</v>
          </cell>
          <cell r="M229">
            <v>0</v>
          </cell>
          <cell r="N229">
            <v>1723.43</v>
          </cell>
          <cell r="O229">
            <v>0</v>
          </cell>
          <cell r="P229">
            <v>1723.43</v>
          </cell>
          <cell r="Q229">
            <v>0</v>
          </cell>
          <cell r="R229">
            <v>1723.43</v>
          </cell>
          <cell r="S229">
            <v>0</v>
          </cell>
          <cell r="T229">
            <v>1723.43</v>
          </cell>
          <cell r="U229">
            <v>0</v>
          </cell>
          <cell r="V229">
            <v>1723.43</v>
          </cell>
          <cell r="W229">
            <v>0</v>
          </cell>
          <cell r="X229">
            <v>1723.43</v>
          </cell>
          <cell r="Y229">
            <v>0</v>
          </cell>
          <cell r="Z229">
            <v>1723.43</v>
          </cell>
          <cell r="AA229">
            <v>0</v>
          </cell>
        </row>
        <row r="230">
          <cell r="A230" t="str">
            <v>0051501</v>
          </cell>
          <cell r="B230" t="str">
            <v>00515</v>
          </cell>
          <cell r="C230" t="str">
            <v>三田ＮＮ</v>
          </cell>
          <cell r="D230">
            <v>5496.74</v>
          </cell>
          <cell r="E230">
            <v>-2.791899999998293E-3</v>
          </cell>
          <cell r="F230">
            <v>5496.74</v>
          </cell>
          <cell r="G230">
            <v>-2.791899999998293E-3</v>
          </cell>
          <cell r="H230">
            <v>5496.74</v>
          </cell>
          <cell r="I230">
            <v>-2.791899999998293E-3</v>
          </cell>
          <cell r="J230">
            <v>5496.74</v>
          </cell>
          <cell r="K230">
            <v>-2.791899999998293E-3</v>
          </cell>
          <cell r="L230">
            <v>5496.74</v>
          </cell>
          <cell r="M230">
            <v>3.3324295999999904</v>
          </cell>
          <cell r="N230">
            <v>5496.7982000000002</v>
          </cell>
          <cell r="O230">
            <v>-4.1924000000266304E-3</v>
          </cell>
          <cell r="P230">
            <v>5496.7942000000003</v>
          </cell>
          <cell r="Q230">
            <v>-4.1924000000266304E-3</v>
          </cell>
          <cell r="R230">
            <v>5496.7942000000003</v>
          </cell>
          <cell r="S230">
            <v>-4.1924000000266304E-3</v>
          </cell>
          <cell r="T230">
            <v>5496.7942000000003</v>
          </cell>
          <cell r="U230">
            <v>-4.1924000000266304E-3</v>
          </cell>
          <cell r="V230">
            <v>5496.7942000000003</v>
          </cell>
          <cell r="W230">
            <v>227.02645009999998</v>
          </cell>
          <cell r="X230">
            <v>5514.0501419000002</v>
          </cell>
          <cell r="Y230">
            <v>244.28239200000007</v>
          </cell>
          <cell r="Z230">
            <v>5514.0501419000002</v>
          </cell>
          <cell r="AA230">
            <v>17.251749500000102</v>
          </cell>
        </row>
        <row r="231">
          <cell r="A231" t="str">
            <v>0051502</v>
          </cell>
          <cell r="B231" t="str">
            <v>00515</v>
          </cell>
          <cell r="C231" t="str">
            <v>三田ＮＮビル（多目的ホ－</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row>
        <row r="232">
          <cell r="A232" t="str">
            <v>0051601</v>
          </cell>
          <cell r="B232" t="str">
            <v>00516</v>
          </cell>
          <cell r="C232" t="str">
            <v>市ケ谷田町</v>
          </cell>
          <cell r="D232">
            <v>682.07</v>
          </cell>
          <cell r="E232">
            <v>0</v>
          </cell>
          <cell r="F232">
            <v>682.07</v>
          </cell>
          <cell r="G232">
            <v>0</v>
          </cell>
          <cell r="H232">
            <v>682.07</v>
          </cell>
          <cell r="I232">
            <v>0</v>
          </cell>
          <cell r="J232">
            <v>682.07</v>
          </cell>
          <cell r="K232">
            <v>0</v>
          </cell>
          <cell r="L232">
            <v>682.07</v>
          </cell>
          <cell r="M232">
            <v>0</v>
          </cell>
          <cell r="N232">
            <v>682.07</v>
          </cell>
          <cell r="O232">
            <v>0</v>
          </cell>
          <cell r="P232">
            <v>682.07</v>
          </cell>
          <cell r="Q232">
            <v>0</v>
          </cell>
          <cell r="R232">
            <v>682.07</v>
          </cell>
          <cell r="S232">
            <v>0</v>
          </cell>
          <cell r="T232">
            <v>682.07</v>
          </cell>
          <cell r="U232">
            <v>0</v>
          </cell>
          <cell r="V232">
            <v>682.07</v>
          </cell>
          <cell r="W232">
            <v>0</v>
          </cell>
          <cell r="X232">
            <v>682.07</v>
          </cell>
          <cell r="Y232">
            <v>0</v>
          </cell>
          <cell r="Z232">
            <v>682.07</v>
          </cell>
          <cell r="AA232">
            <v>0</v>
          </cell>
        </row>
        <row r="233">
          <cell r="A233" t="str">
            <v>0051901</v>
          </cell>
          <cell r="B233" t="str">
            <v>00519</v>
          </cell>
          <cell r="C233" t="str">
            <v>五反田ＡＮ</v>
          </cell>
          <cell r="D233">
            <v>8001.57</v>
          </cell>
          <cell r="E233">
            <v>0</v>
          </cell>
          <cell r="F233">
            <v>8001.57</v>
          </cell>
          <cell r="G233">
            <v>0</v>
          </cell>
          <cell r="H233">
            <v>8001.57</v>
          </cell>
          <cell r="I233">
            <v>0</v>
          </cell>
          <cell r="J233">
            <v>8001.57</v>
          </cell>
          <cell r="K233">
            <v>0</v>
          </cell>
          <cell r="L233">
            <v>8001.57</v>
          </cell>
          <cell r="M233">
            <v>0</v>
          </cell>
          <cell r="N233">
            <v>8001.57</v>
          </cell>
          <cell r="O233">
            <v>0</v>
          </cell>
          <cell r="P233">
            <v>8001.57</v>
          </cell>
          <cell r="Q233">
            <v>0</v>
          </cell>
          <cell r="R233">
            <v>8001.57</v>
          </cell>
          <cell r="S233">
            <v>0</v>
          </cell>
          <cell r="T233">
            <v>8001.57</v>
          </cell>
          <cell r="U233">
            <v>0</v>
          </cell>
          <cell r="V233">
            <v>8001.57</v>
          </cell>
          <cell r="W233">
            <v>0</v>
          </cell>
          <cell r="X233">
            <v>8001.57</v>
          </cell>
          <cell r="Y233">
            <v>0</v>
          </cell>
          <cell r="Z233">
            <v>8001.57</v>
          </cell>
          <cell r="AA233">
            <v>0</v>
          </cell>
        </row>
        <row r="234">
          <cell r="A234" t="str">
            <v>0052401</v>
          </cell>
          <cell r="B234" t="str">
            <v>00524</v>
          </cell>
          <cell r="C234" t="str">
            <v>エフ・ニッセイ恵比寿</v>
          </cell>
          <cell r="D234">
            <v>8691.5499999999993</v>
          </cell>
          <cell r="E234">
            <v>377.16</v>
          </cell>
          <cell r="F234">
            <v>8691.5499999999993</v>
          </cell>
          <cell r="G234">
            <v>377.16</v>
          </cell>
          <cell r="H234">
            <v>8691.5499999999993</v>
          </cell>
          <cell r="I234">
            <v>377.16</v>
          </cell>
          <cell r="J234">
            <v>8691.5499999999993</v>
          </cell>
          <cell r="K234">
            <v>377.16</v>
          </cell>
          <cell r="L234">
            <v>8691.5499999999993</v>
          </cell>
          <cell r="M234">
            <v>377.16</v>
          </cell>
          <cell r="N234">
            <v>8691.5499999999993</v>
          </cell>
          <cell r="O234">
            <v>-9.2370555648813024E-14</v>
          </cell>
          <cell r="P234">
            <v>8691.5499999999993</v>
          </cell>
          <cell r="Q234">
            <v>-9.2370555648813024E-14</v>
          </cell>
          <cell r="R234">
            <v>8691.5499999999993</v>
          </cell>
          <cell r="S234">
            <v>-9.2370555648813024E-14</v>
          </cell>
          <cell r="T234">
            <v>8691.5499999999993</v>
          </cell>
          <cell r="U234">
            <v>-9.2370555648813024E-14</v>
          </cell>
          <cell r="V234">
            <v>8691.5499999999993</v>
          </cell>
          <cell r="W234">
            <v>-9.2370555648813024E-14</v>
          </cell>
          <cell r="X234">
            <v>8691.5499999999993</v>
          </cell>
          <cell r="Y234">
            <v>-9.2370555648813024E-14</v>
          </cell>
          <cell r="Z234">
            <v>8691.5499999999993</v>
          </cell>
          <cell r="AA234">
            <v>-9.2370555648813024E-14</v>
          </cell>
        </row>
        <row r="235">
          <cell r="A235" t="str">
            <v>0052501</v>
          </cell>
          <cell r="B235" t="str">
            <v>00525</v>
          </cell>
          <cell r="C235" t="str">
            <v>八王子ＯＮ</v>
          </cell>
          <cell r="D235">
            <v>7615.54</v>
          </cell>
          <cell r="E235">
            <v>956.66997558593732</v>
          </cell>
          <cell r="F235">
            <v>7811.32</v>
          </cell>
          <cell r="G235">
            <v>1275.9299755859374</v>
          </cell>
          <cell r="H235">
            <v>7811.32</v>
          </cell>
          <cell r="I235">
            <v>1275.9299755859374</v>
          </cell>
          <cell r="J235">
            <v>7811.32</v>
          </cell>
          <cell r="K235">
            <v>1275.9299755859374</v>
          </cell>
          <cell r="L235">
            <v>7811.32</v>
          </cell>
          <cell r="M235">
            <v>1275.9299755859374</v>
          </cell>
          <cell r="N235">
            <v>7811.32</v>
          </cell>
          <cell r="O235">
            <v>955.86997558593748</v>
          </cell>
          <cell r="P235">
            <v>7811.32</v>
          </cell>
          <cell r="Q235">
            <v>955.86997558593748</v>
          </cell>
          <cell r="R235">
            <v>7811.32</v>
          </cell>
          <cell r="S235">
            <v>1066.3699755859375</v>
          </cell>
          <cell r="T235">
            <v>7811.32</v>
          </cell>
          <cell r="U235">
            <v>963.93997558593742</v>
          </cell>
          <cell r="V235">
            <v>7811.32</v>
          </cell>
          <cell r="W235">
            <v>968.09997558593739</v>
          </cell>
          <cell r="X235">
            <v>7811.32</v>
          </cell>
          <cell r="Y235">
            <v>968.09997558593739</v>
          </cell>
          <cell r="Z235">
            <v>7491.55</v>
          </cell>
          <cell r="AA235">
            <v>434.96997558593739</v>
          </cell>
        </row>
        <row r="236">
          <cell r="A236" t="str">
            <v>0052701</v>
          </cell>
          <cell r="B236" t="str">
            <v>00527</v>
          </cell>
          <cell r="C236" t="str">
            <v>KSP</v>
          </cell>
          <cell r="D236">
            <v>18504.93</v>
          </cell>
          <cell r="E236">
            <v>980.31600000000026</v>
          </cell>
          <cell r="F236">
            <v>18504.93</v>
          </cell>
          <cell r="G236">
            <v>1422.4203000000002</v>
          </cell>
          <cell r="H236">
            <v>18504.93</v>
          </cell>
          <cell r="I236">
            <v>1143.8572000000001</v>
          </cell>
          <cell r="J236">
            <v>18504.93</v>
          </cell>
          <cell r="K236">
            <v>981.54340000000013</v>
          </cell>
          <cell r="L236">
            <v>18504.93</v>
          </cell>
          <cell r="M236">
            <v>819.58270000000016</v>
          </cell>
          <cell r="N236">
            <v>18504.93</v>
          </cell>
          <cell r="O236">
            <v>781.18720000000019</v>
          </cell>
          <cell r="P236">
            <v>18504.93</v>
          </cell>
          <cell r="Q236">
            <v>379.4122000000001</v>
          </cell>
          <cell r="R236">
            <v>18504.93</v>
          </cell>
          <cell r="S236">
            <v>216.89380000000008</v>
          </cell>
          <cell r="T236">
            <v>18527.41</v>
          </cell>
          <cell r="U236">
            <v>-11.751599799999969</v>
          </cell>
          <cell r="V236">
            <v>18527.41</v>
          </cell>
          <cell r="W236">
            <v>-14.045099799999969</v>
          </cell>
          <cell r="X236">
            <v>18527.41</v>
          </cell>
          <cell r="Y236">
            <v>-16.675199799999969</v>
          </cell>
          <cell r="Z236">
            <v>18539</v>
          </cell>
          <cell r="AA236">
            <v>-5.9979999996961908E-4</v>
          </cell>
        </row>
        <row r="237">
          <cell r="A237" t="str">
            <v>0052801</v>
          </cell>
          <cell r="B237" t="str">
            <v>00528</v>
          </cell>
          <cell r="C237" t="str">
            <v>静岡駅前</v>
          </cell>
          <cell r="D237">
            <v>6407.79</v>
          </cell>
          <cell r="E237">
            <v>368.2</v>
          </cell>
          <cell r="F237">
            <v>6407.79</v>
          </cell>
          <cell r="G237">
            <v>368.2</v>
          </cell>
          <cell r="H237">
            <v>6407.79</v>
          </cell>
          <cell r="I237">
            <v>368.2</v>
          </cell>
          <cell r="J237">
            <v>6407.79</v>
          </cell>
          <cell r="K237">
            <v>321.02</v>
          </cell>
          <cell r="L237">
            <v>6407.79</v>
          </cell>
          <cell r="M237">
            <v>391.74</v>
          </cell>
          <cell r="N237">
            <v>6407.79</v>
          </cell>
          <cell r="O237">
            <v>391.74</v>
          </cell>
          <cell r="P237">
            <v>6407.79</v>
          </cell>
          <cell r="Q237">
            <v>321.02</v>
          </cell>
          <cell r="R237">
            <v>6407.79</v>
          </cell>
          <cell r="S237">
            <v>385.93</v>
          </cell>
          <cell r="T237">
            <v>6407.79</v>
          </cell>
          <cell r="U237">
            <v>562.83000000000004</v>
          </cell>
          <cell r="V237">
            <v>6407.79</v>
          </cell>
          <cell r="W237">
            <v>562.83000000000004</v>
          </cell>
          <cell r="X237">
            <v>6407.79</v>
          </cell>
          <cell r="Y237">
            <v>562.83000000000004</v>
          </cell>
          <cell r="Z237">
            <v>6407.79</v>
          </cell>
          <cell r="AA237">
            <v>385.93</v>
          </cell>
        </row>
        <row r="238">
          <cell r="A238" t="str">
            <v>0052901</v>
          </cell>
          <cell r="B238" t="str">
            <v>00529</v>
          </cell>
          <cell r="C238" t="str">
            <v>濃飛ニッセイ</v>
          </cell>
          <cell r="D238">
            <v>5480.37</v>
          </cell>
          <cell r="E238">
            <v>247.27</v>
          </cell>
          <cell r="F238">
            <v>5480.37</v>
          </cell>
          <cell r="G238">
            <v>335.49</v>
          </cell>
          <cell r="H238">
            <v>5480.37</v>
          </cell>
          <cell r="I238">
            <v>335.49</v>
          </cell>
          <cell r="J238">
            <v>5655.36</v>
          </cell>
          <cell r="K238">
            <v>510.48</v>
          </cell>
          <cell r="L238">
            <v>5480.37</v>
          </cell>
          <cell r="M238">
            <v>421.44</v>
          </cell>
          <cell r="N238">
            <v>5480.37</v>
          </cell>
          <cell r="O238">
            <v>465.82</v>
          </cell>
          <cell r="P238">
            <v>5480.37</v>
          </cell>
          <cell r="Q238">
            <v>465.82</v>
          </cell>
          <cell r="R238">
            <v>5567.8649999999998</v>
          </cell>
          <cell r="S238">
            <v>616.86500000000001</v>
          </cell>
          <cell r="T238">
            <v>5567.8649999999998</v>
          </cell>
          <cell r="U238">
            <v>616.86500000000001</v>
          </cell>
          <cell r="V238">
            <v>5562.8649999999998</v>
          </cell>
          <cell r="W238">
            <v>661.86500000000001</v>
          </cell>
          <cell r="X238">
            <v>5562.8649999999998</v>
          </cell>
          <cell r="Y238">
            <v>661.86500000000001</v>
          </cell>
          <cell r="Z238">
            <v>5562.8649999999998</v>
          </cell>
          <cell r="AA238">
            <v>661.86500000000001</v>
          </cell>
        </row>
        <row r="239">
          <cell r="A239" t="str">
            <v>0053001</v>
          </cell>
          <cell r="B239" t="str">
            <v>00530</v>
          </cell>
          <cell r="C239" t="str">
            <v>一宮</v>
          </cell>
          <cell r="D239">
            <v>1077.1600000000001</v>
          </cell>
          <cell r="E239">
            <v>-63.18</v>
          </cell>
          <cell r="F239">
            <v>1077.1600000000001</v>
          </cell>
          <cell r="G239">
            <v>-0.35999999999999943</v>
          </cell>
          <cell r="H239">
            <v>1587.26</v>
          </cell>
          <cell r="I239">
            <v>42.3</v>
          </cell>
          <cell r="J239">
            <v>1587.26</v>
          </cell>
          <cell r="K239">
            <v>42.3</v>
          </cell>
          <cell r="L239">
            <v>1587.26</v>
          </cell>
          <cell r="M239">
            <v>42.3</v>
          </cell>
          <cell r="N239">
            <v>1350.7</v>
          </cell>
          <cell r="O239">
            <v>209.57</v>
          </cell>
          <cell r="P239">
            <v>1350.7</v>
          </cell>
          <cell r="Q239">
            <v>209.57</v>
          </cell>
          <cell r="R239">
            <v>1350.7</v>
          </cell>
          <cell r="S239">
            <v>209.57</v>
          </cell>
          <cell r="T239">
            <v>1350.7</v>
          </cell>
          <cell r="U239">
            <v>209.57</v>
          </cell>
          <cell r="V239">
            <v>1350.7</v>
          </cell>
          <cell r="W239">
            <v>146.38999999999999</v>
          </cell>
          <cell r="X239">
            <v>1350.7</v>
          </cell>
          <cell r="Y239">
            <v>146.38999999999999</v>
          </cell>
          <cell r="Z239">
            <v>1350.7</v>
          </cell>
          <cell r="AA239">
            <v>60.25</v>
          </cell>
        </row>
        <row r="240">
          <cell r="A240" t="str">
            <v>0053100</v>
          </cell>
          <cell r="B240" t="str">
            <v>00531</v>
          </cell>
          <cell r="C240" t="str">
            <v>西春貸地</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row>
        <row r="241">
          <cell r="A241" t="str">
            <v>0053200</v>
          </cell>
          <cell r="B241" t="str">
            <v>00532</v>
          </cell>
          <cell r="C241" t="str">
            <v>秋田仲小路用地</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row>
        <row r="242">
          <cell r="A242" t="str">
            <v>0053300</v>
          </cell>
          <cell r="B242" t="str">
            <v>00533</v>
          </cell>
          <cell r="C242" t="str">
            <v>船橋再開発</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row>
        <row r="243">
          <cell r="A243" t="str">
            <v>0053601</v>
          </cell>
          <cell r="B243" t="str">
            <v>00536</v>
          </cell>
          <cell r="C243" t="str">
            <v>新大塚</v>
          </cell>
          <cell r="D243">
            <v>4174.8599999999997</v>
          </cell>
          <cell r="E243">
            <v>0</v>
          </cell>
          <cell r="F243">
            <v>4174.8599999999997</v>
          </cell>
          <cell r="G243">
            <v>0</v>
          </cell>
          <cell r="H243">
            <v>4174.8599999999997</v>
          </cell>
          <cell r="I243">
            <v>0</v>
          </cell>
          <cell r="J243">
            <v>4174.8599999999997</v>
          </cell>
          <cell r="K243">
            <v>0</v>
          </cell>
          <cell r="L243">
            <v>4174.8599999999997</v>
          </cell>
          <cell r="M243">
            <v>0</v>
          </cell>
          <cell r="N243">
            <v>4174.8599999999997</v>
          </cell>
          <cell r="O243">
            <v>0</v>
          </cell>
          <cell r="P243">
            <v>4174.8599999999997</v>
          </cell>
          <cell r="Q243">
            <v>0</v>
          </cell>
          <cell r="R243">
            <v>4174.8599999999997</v>
          </cell>
          <cell r="S243">
            <v>0</v>
          </cell>
          <cell r="T243">
            <v>4174.8599999999997</v>
          </cell>
          <cell r="U243">
            <v>0</v>
          </cell>
          <cell r="V243">
            <v>4174.8599999999997</v>
          </cell>
          <cell r="W243">
            <v>0</v>
          </cell>
          <cell r="X243">
            <v>4226.8599999999997</v>
          </cell>
          <cell r="Y243">
            <v>52</v>
          </cell>
          <cell r="Z243">
            <v>4226.8599999999997</v>
          </cell>
          <cell r="AA243">
            <v>52</v>
          </cell>
        </row>
        <row r="244">
          <cell r="A244" t="str">
            <v>0053701</v>
          </cell>
          <cell r="B244" t="str">
            <v>00537</v>
          </cell>
          <cell r="C244" t="str">
            <v>新潟東大通</v>
          </cell>
          <cell r="D244">
            <v>2341.4499999999998</v>
          </cell>
          <cell r="E244">
            <v>0.25</v>
          </cell>
          <cell r="F244">
            <v>2341.4499999999998</v>
          </cell>
          <cell r="G244">
            <v>0.25</v>
          </cell>
          <cell r="H244">
            <v>2341.4499999999998</v>
          </cell>
          <cell r="I244">
            <v>0.25</v>
          </cell>
          <cell r="J244">
            <v>2341.4499999999998</v>
          </cell>
          <cell r="K244">
            <v>0.25</v>
          </cell>
          <cell r="L244">
            <v>2341.4499999999998</v>
          </cell>
          <cell r="M244">
            <v>0.25</v>
          </cell>
          <cell r="N244">
            <v>2341.4499999999998</v>
          </cell>
          <cell r="O244">
            <v>0.25</v>
          </cell>
          <cell r="P244">
            <v>2341.4499999999998</v>
          </cell>
          <cell r="Q244">
            <v>0.25</v>
          </cell>
          <cell r="R244">
            <v>2341.4499999999998</v>
          </cell>
          <cell r="S244">
            <v>0.25</v>
          </cell>
          <cell r="T244">
            <v>2341.4499999999998</v>
          </cell>
          <cell r="U244">
            <v>0.25</v>
          </cell>
          <cell r="V244">
            <v>2341.4499999999998</v>
          </cell>
          <cell r="W244">
            <v>0.25</v>
          </cell>
          <cell r="X244">
            <v>2341.4499999999998</v>
          </cell>
          <cell r="Y244">
            <v>0.25</v>
          </cell>
          <cell r="Z244">
            <v>2341.4499999999998</v>
          </cell>
          <cell r="AA244">
            <v>0.25</v>
          </cell>
        </row>
        <row r="245">
          <cell r="A245" t="str">
            <v>0055201</v>
          </cell>
          <cell r="B245" t="str">
            <v>00552</v>
          </cell>
          <cell r="C245" t="str">
            <v>横須賀センター</v>
          </cell>
          <cell r="D245">
            <v>3907.3</v>
          </cell>
          <cell r="E245">
            <v>415.41</v>
          </cell>
          <cell r="F245">
            <v>3907.3</v>
          </cell>
          <cell r="G245">
            <v>415.41</v>
          </cell>
          <cell r="H245">
            <v>3907.3</v>
          </cell>
          <cell r="I245">
            <v>526.41</v>
          </cell>
          <cell r="J245">
            <v>3907.3</v>
          </cell>
          <cell r="K245">
            <v>526.41</v>
          </cell>
          <cell r="L245">
            <v>3907.3</v>
          </cell>
          <cell r="M245">
            <v>526.41</v>
          </cell>
          <cell r="N245">
            <v>3907.3</v>
          </cell>
          <cell r="O245">
            <v>519.70000000000005</v>
          </cell>
          <cell r="P245">
            <v>3907.3</v>
          </cell>
          <cell r="Q245">
            <v>350.93</v>
          </cell>
          <cell r="R245">
            <v>3907.3</v>
          </cell>
          <cell r="S245">
            <v>350.93</v>
          </cell>
          <cell r="T245">
            <v>3907.3</v>
          </cell>
          <cell r="U245">
            <v>350.93</v>
          </cell>
          <cell r="V245">
            <v>3907.3</v>
          </cell>
          <cell r="W245">
            <v>350.93</v>
          </cell>
          <cell r="X245">
            <v>3907.3</v>
          </cell>
          <cell r="Y245">
            <v>350.93</v>
          </cell>
          <cell r="Z245">
            <v>3907.3</v>
          </cell>
          <cell r="AA245">
            <v>350.93</v>
          </cell>
        </row>
        <row r="246">
          <cell r="A246" t="str">
            <v>0055402</v>
          </cell>
          <cell r="B246" t="str">
            <v>00554</v>
          </cell>
          <cell r="C246" t="str">
            <v>五反田ＳＮ</v>
          </cell>
          <cell r="D246">
            <v>3210.39</v>
          </cell>
          <cell r="E246">
            <v>176.04</v>
          </cell>
          <cell r="F246">
            <v>3210.39</v>
          </cell>
          <cell r="G246">
            <v>176.04</v>
          </cell>
          <cell r="H246">
            <v>3210.39</v>
          </cell>
          <cell r="I246">
            <v>176.04</v>
          </cell>
          <cell r="J246">
            <v>3210.39</v>
          </cell>
          <cell r="K246">
            <v>-1.9895196601282805E-13</v>
          </cell>
          <cell r="L246">
            <v>3210.39</v>
          </cell>
          <cell r="M246">
            <v>-1.9895196601282805E-13</v>
          </cell>
          <cell r="N246">
            <v>3210.39</v>
          </cell>
          <cell r="O246">
            <v>-1.9895196601282805E-13</v>
          </cell>
          <cell r="P246">
            <v>3210.39</v>
          </cell>
          <cell r="Q246">
            <v>-1.9895196601282805E-13</v>
          </cell>
          <cell r="R246">
            <v>3210.39</v>
          </cell>
          <cell r="S246">
            <v>-1.9895196601282805E-13</v>
          </cell>
          <cell r="T246">
            <v>3210.39</v>
          </cell>
          <cell r="U246">
            <v>-1.9895196601282805E-13</v>
          </cell>
          <cell r="V246">
            <v>3210.39</v>
          </cell>
          <cell r="W246">
            <v>-2.4158453015843406E-13</v>
          </cell>
          <cell r="X246">
            <v>3210.39</v>
          </cell>
          <cell r="Y246">
            <v>-2.4158453015843406E-13</v>
          </cell>
          <cell r="Z246">
            <v>3210.39</v>
          </cell>
          <cell r="AA246">
            <v>-2.4158453015843406E-13</v>
          </cell>
        </row>
        <row r="247">
          <cell r="A247" t="str">
            <v>0056001</v>
          </cell>
          <cell r="B247" t="str">
            <v>00560</v>
          </cell>
          <cell r="C247" t="str">
            <v>武蔵野ニッセイプラザ</v>
          </cell>
          <cell r="D247">
            <v>2000.9549999999999</v>
          </cell>
          <cell r="E247">
            <v>87.075000000000003</v>
          </cell>
          <cell r="F247">
            <v>2000.9549999999999</v>
          </cell>
          <cell r="G247">
            <v>87.075000000000003</v>
          </cell>
          <cell r="H247">
            <v>2000.9549999999999</v>
          </cell>
          <cell r="I247">
            <v>87.075000000000003</v>
          </cell>
          <cell r="J247">
            <v>2000.9549999999999</v>
          </cell>
          <cell r="K247">
            <v>87.075000000000003</v>
          </cell>
          <cell r="L247">
            <v>2000.9549999999999</v>
          </cell>
          <cell r="M247">
            <v>5.0000000000096634E-3</v>
          </cell>
          <cell r="N247">
            <v>2000.9549999999999</v>
          </cell>
          <cell r="O247">
            <v>5.0000000000096634E-3</v>
          </cell>
          <cell r="P247">
            <v>2000.9549999999999</v>
          </cell>
          <cell r="Q247">
            <v>5.0000000000096634E-3</v>
          </cell>
          <cell r="R247">
            <v>2000.9549999999999</v>
          </cell>
          <cell r="S247">
            <v>5.0000000000096634E-3</v>
          </cell>
          <cell r="T247">
            <v>2000.9549999999999</v>
          </cell>
          <cell r="U247">
            <v>5.0000000000096634E-3</v>
          </cell>
          <cell r="V247">
            <v>2000.9549999999999</v>
          </cell>
          <cell r="W247">
            <v>5.0000000000096634E-3</v>
          </cell>
          <cell r="X247">
            <v>2000.9549999999999</v>
          </cell>
          <cell r="Y247">
            <v>5.0000000000096634E-3</v>
          </cell>
          <cell r="Z247">
            <v>2000.9549999999999</v>
          </cell>
          <cell r="AA247">
            <v>5.0000000000096634E-3</v>
          </cell>
        </row>
        <row r="248">
          <cell r="A248" t="str">
            <v>0056401</v>
          </cell>
          <cell r="B248" t="str">
            <v>00564</v>
          </cell>
          <cell r="C248" t="str">
            <v>入船３丁目</v>
          </cell>
          <cell r="D248">
            <v>487.31</v>
          </cell>
          <cell r="E248">
            <v>0</v>
          </cell>
          <cell r="F248">
            <v>487.31</v>
          </cell>
          <cell r="G248">
            <v>0</v>
          </cell>
          <cell r="H248">
            <v>487.31</v>
          </cell>
          <cell r="I248">
            <v>0</v>
          </cell>
          <cell r="J248">
            <v>487.31</v>
          </cell>
          <cell r="K248">
            <v>0</v>
          </cell>
          <cell r="L248">
            <v>487.31</v>
          </cell>
          <cell r="M248">
            <v>0</v>
          </cell>
          <cell r="N248">
            <v>487.31</v>
          </cell>
          <cell r="O248">
            <v>0</v>
          </cell>
          <cell r="P248">
            <v>487.31</v>
          </cell>
          <cell r="Q248">
            <v>0</v>
          </cell>
          <cell r="R248">
            <v>487.31</v>
          </cell>
          <cell r="S248">
            <v>0</v>
          </cell>
          <cell r="T248">
            <v>487.31</v>
          </cell>
          <cell r="U248">
            <v>0</v>
          </cell>
          <cell r="V248">
            <v>487.31</v>
          </cell>
          <cell r="W248">
            <v>0</v>
          </cell>
          <cell r="X248">
            <v>487.31</v>
          </cell>
          <cell r="Y248">
            <v>0</v>
          </cell>
          <cell r="Z248">
            <v>487.31</v>
          </cell>
          <cell r="AA248">
            <v>0</v>
          </cell>
        </row>
        <row r="249">
          <cell r="A249" t="str">
            <v>0056801</v>
          </cell>
          <cell r="B249" t="str">
            <v>00568</v>
          </cell>
          <cell r="C249" t="str">
            <v>福升</v>
          </cell>
          <cell r="D249">
            <v>1113.5999999999999</v>
          </cell>
          <cell r="E249">
            <v>0</v>
          </cell>
          <cell r="F249">
            <v>1113.5999999999999</v>
          </cell>
          <cell r="G249">
            <v>0</v>
          </cell>
          <cell r="H249">
            <v>1113.5999999999999</v>
          </cell>
          <cell r="I249">
            <v>0</v>
          </cell>
          <cell r="J249">
            <v>1113.5999999999999</v>
          </cell>
          <cell r="K249">
            <v>0</v>
          </cell>
          <cell r="L249">
            <v>1113.5999999999999</v>
          </cell>
          <cell r="M249">
            <v>0</v>
          </cell>
          <cell r="N249">
            <v>1113.5999999999999</v>
          </cell>
          <cell r="O249">
            <v>0</v>
          </cell>
          <cell r="P249">
            <v>1113.5999999999999</v>
          </cell>
          <cell r="Q249">
            <v>0</v>
          </cell>
          <cell r="R249">
            <v>1113.5999999999999</v>
          </cell>
          <cell r="S249">
            <v>0</v>
          </cell>
          <cell r="T249">
            <v>2.2737367544323206E-13</v>
          </cell>
          <cell r="U249">
            <v>0</v>
          </cell>
          <cell r="V249">
            <v>0</v>
          </cell>
          <cell r="W249">
            <v>0</v>
          </cell>
          <cell r="X249">
            <v>0</v>
          </cell>
          <cell r="Y249">
            <v>0</v>
          </cell>
          <cell r="Z249">
            <v>0</v>
          </cell>
          <cell r="AA249">
            <v>0</v>
          </cell>
        </row>
        <row r="250">
          <cell r="A250" t="str">
            <v>0057101</v>
          </cell>
          <cell r="B250" t="str">
            <v>00571</v>
          </cell>
          <cell r="C250" t="str">
            <v>芝３丁目</v>
          </cell>
          <cell r="D250">
            <v>231.87</v>
          </cell>
          <cell r="E250">
            <v>0</v>
          </cell>
          <cell r="F250">
            <v>231.87</v>
          </cell>
          <cell r="G250">
            <v>0</v>
          </cell>
          <cell r="H250">
            <v>231.87</v>
          </cell>
          <cell r="I250">
            <v>0</v>
          </cell>
          <cell r="J250">
            <v>231.87</v>
          </cell>
          <cell r="K250">
            <v>0</v>
          </cell>
          <cell r="L250">
            <v>231.87</v>
          </cell>
          <cell r="M250">
            <v>0</v>
          </cell>
          <cell r="N250">
            <v>231.87</v>
          </cell>
          <cell r="O250">
            <v>0</v>
          </cell>
          <cell r="P250">
            <v>231.87</v>
          </cell>
          <cell r="Q250">
            <v>0</v>
          </cell>
          <cell r="R250">
            <v>231.87</v>
          </cell>
          <cell r="S250">
            <v>0</v>
          </cell>
          <cell r="T250">
            <v>231.87</v>
          </cell>
          <cell r="U250">
            <v>0</v>
          </cell>
          <cell r="V250">
            <v>231.87</v>
          </cell>
          <cell r="W250">
            <v>0</v>
          </cell>
          <cell r="X250">
            <v>231.87</v>
          </cell>
          <cell r="Y250">
            <v>0</v>
          </cell>
          <cell r="Z250">
            <v>231.87</v>
          </cell>
          <cell r="AA250">
            <v>0</v>
          </cell>
        </row>
        <row r="251">
          <cell r="A251" t="str">
            <v>0057201</v>
          </cell>
          <cell r="B251" t="str">
            <v>00572</v>
          </cell>
          <cell r="C251" t="str">
            <v>東京オペラシティ（オフィス）</v>
          </cell>
          <cell r="D251">
            <v>39971.4704595</v>
          </cell>
          <cell r="E251">
            <v>1656.9559959999992</v>
          </cell>
          <cell r="F251">
            <v>39971.4704595</v>
          </cell>
          <cell r="G251">
            <v>1656.9559959999992</v>
          </cell>
          <cell r="H251">
            <v>39971.4704595</v>
          </cell>
          <cell r="I251">
            <v>1737.5157224999994</v>
          </cell>
          <cell r="J251">
            <v>39971.4704595</v>
          </cell>
          <cell r="K251">
            <v>1113.6145809999994</v>
          </cell>
          <cell r="L251">
            <v>39971.4704595</v>
          </cell>
          <cell r="M251">
            <v>1113.6145809999994</v>
          </cell>
          <cell r="N251">
            <v>39971.4704595</v>
          </cell>
          <cell r="O251">
            <v>947.46834499999932</v>
          </cell>
          <cell r="P251">
            <v>39971.4704595</v>
          </cell>
          <cell r="Q251">
            <v>844.1692709999993</v>
          </cell>
          <cell r="R251">
            <v>39971.4704595</v>
          </cell>
          <cell r="S251">
            <v>2619.4133904999994</v>
          </cell>
          <cell r="T251">
            <v>39971.4704595</v>
          </cell>
          <cell r="U251">
            <v>3110.5118929999994</v>
          </cell>
          <cell r="V251">
            <v>39971.4704595</v>
          </cell>
          <cell r="W251">
            <v>3105.2271239999995</v>
          </cell>
          <cell r="X251">
            <v>39971.4704595</v>
          </cell>
          <cell r="Y251">
            <v>3025.9641239999992</v>
          </cell>
          <cell r="Z251">
            <v>39971.4704595</v>
          </cell>
          <cell r="AA251">
            <v>705.74311699999953</v>
          </cell>
        </row>
        <row r="252">
          <cell r="A252" t="str">
            <v>0057202</v>
          </cell>
          <cell r="B252" t="str">
            <v>00572</v>
          </cell>
          <cell r="C252" t="str">
            <v>東京オペラシティ（商業)</v>
          </cell>
          <cell r="D252">
            <v>2704.76</v>
          </cell>
          <cell r="E252">
            <v>81.578923190463243</v>
          </cell>
          <cell r="F252">
            <v>2704.76</v>
          </cell>
          <cell r="G252">
            <v>45.297713390463244</v>
          </cell>
          <cell r="H252">
            <v>2704.76</v>
          </cell>
          <cell r="I252">
            <v>45.297713390463244</v>
          </cell>
          <cell r="J252">
            <v>2704.76</v>
          </cell>
          <cell r="K252">
            <v>35.611023190463243</v>
          </cell>
          <cell r="L252">
            <v>2704.76</v>
          </cell>
          <cell r="M252">
            <v>35.611023190463243</v>
          </cell>
          <cell r="N252">
            <v>2704.76</v>
          </cell>
          <cell r="O252">
            <v>35.611023190463243</v>
          </cell>
          <cell r="P252">
            <v>2704.76</v>
          </cell>
          <cell r="Q252">
            <v>35.611023190463243</v>
          </cell>
          <cell r="R252">
            <v>2704.76</v>
          </cell>
          <cell r="S252">
            <v>35.611023190463243</v>
          </cell>
          <cell r="T252">
            <v>2704.76</v>
          </cell>
          <cell r="U252">
            <v>35.611023190463243</v>
          </cell>
          <cell r="V252">
            <v>2704.76</v>
          </cell>
          <cell r="W252">
            <v>102.59879019046325</v>
          </cell>
          <cell r="X252">
            <v>2704.76</v>
          </cell>
          <cell r="Y252">
            <v>102.59879019046325</v>
          </cell>
          <cell r="Z252">
            <v>2704.76</v>
          </cell>
          <cell r="AA252">
            <v>213.87999999046326</v>
          </cell>
        </row>
        <row r="253">
          <cell r="A253" t="str">
            <v>0057203</v>
          </cell>
          <cell r="B253" t="str">
            <v>00572</v>
          </cell>
          <cell r="C253" t="str">
            <v>東京オペラシティ（ｺﾝｻｰﾄ）</v>
          </cell>
          <cell r="D253">
            <v>207.22</v>
          </cell>
          <cell r="E253">
            <v>50.539828952587889</v>
          </cell>
          <cell r="F253">
            <v>207.22</v>
          </cell>
          <cell r="G253">
            <v>50.539828952587889</v>
          </cell>
          <cell r="H253">
            <v>207.22</v>
          </cell>
          <cell r="I253">
            <v>50.539828952587889</v>
          </cell>
          <cell r="J253">
            <v>207.22</v>
          </cell>
          <cell r="K253">
            <v>50.539828952587889</v>
          </cell>
          <cell r="L253">
            <v>207.22</v>
          </cell>
          <cell r="M253">
            <v>50.539828952587889</v>
          </cell>
          <cell r="N253">
            <v>207.22</v>
          </cell>
          <cell r="O253">
            <v>50.539828952587889</v>
          </cell>
          <cell r="P253">
            <v>207.22</v>
          </cell>
          <cell r="Q253">
            <v>50.539828952587889</v>
          </cell>
          <cell r="R253">
            <v>207.22</v>
          </cell>
          <cell r="S253">
            <v>50.539828952587889</v>
          </cell>
          <cell r="T253">
            <v>207.22</v>
          </cell>
          <cell r="U253">
            <v>50.539828952587889</v>
          </cell>
          <cell r="V253">
            <v>207.22</v>
          </cell>
          <cell r="W253">
            <v>50.539828952587889</v>
          </cell>
          <cell r="X253">
            <v>207.22</v>
          </cell>
          <cell r="Y253">
            <v>50.539828952587889</v>
          </cell>
          <cell r="Z253">
            <v>207.22</v>
          </cell>
          <cell r="AA253">
            <v>50.539828952587889</v>
          </cell>
        </row>
        <row r="254">
          <cell r="A254" t="str">
            <v>0057205</v>
          </cell>
          <cell r="B254" t="str">
            <v>00572</v>
          </cell>
          <cell r="C254" t="str">
            <v>東京オペラシティ（ｱｰﾄｷﾞｬﾗﾘｰ）</v>
          </cell>
          <cell r="D254">
            <v>2876.19</v>
          </cell>
          <cell r="E254">
            <v>4.6997000000992273E-3</v>
          </cell>
          <cell r="F254">
            <v>2876.19</v>
          </cell>
          <cell r="G254">
            <v>4.6997000000992273E-3</v>
          </cell>
          <cell r="H254">
            <v>2876.19</v>
          </cell>
          <cell r="I254">
            <v>4.6997000000992273E-3</v>
          </cell>
          <cell r="J254">
            <v>2876.19</v>
          </cell>
          <cell r="K254">
            <v>4.6997000000992273E-3</v>
          </cell>
          <cell r="L254">
            <v>2876.19</v>
          </cell>
          <cell r="M254">
            <v>38.743102700000108</v>
          </cell>
          <cell r="N254">
            <v>2876.19</v>
          </cell>
          <cell r="O254">
            <v>38.743102700000108</v>
          </cell>
          <cell r="P254">
            <v>2876.19</v>
          </cell>
          <cell r="Q254">
            <v>38.743102700000108</v>
          </cell>
          <cell r="R254">
            <v>2876.19</v>
          </cell>
          <cell r="S254">
            <v>-52.432137499999897</v>
          </cell>
          <cell r="T254">
            <v>2876.19</v>
          </cell>
          <cell r="U254">
            <v>-52.432137499999897</v>
          </cell>
          <cell r="V254">
            <v>2876.19</v>
          </cell>
          <cell r="W254">
            <v>-52.432137499999897</v>
          </cell>
          <cell r="X254">
            <v>2876.19</v>
          </cell>
          <cell r="Y254">
            <v>-52.432137499999897</v>
          </cell>
          <cell r="Z254">
            <v>2876.19</v>
          </cell>
          <cell r="AA254">
            <v>6.7703388000001112</v>
          </cell>
        </row>
        <row r="255">
          <cell r="A255" t="str">
            <v>0058003</v>
          </cell>
          <cell r="B255" t="str">
            <v>00580</v>
          </cell>
          <cell r="C255" t="str">
            <v>サイエンスプラザ</v>
          </cell>
          <cell r="D255">
            <v>1923.38</v>
          </cell>
          <cell r="E255">
            <v>0</v>
          </cell>
          <cell r="F255">
            <v>1923.38</v>
          </cell>
          <cell r="G255">
            <v>0</v>
          </cell>
          <cell r="H255">
            <v>1923.38</v>
          </cell>
          <cell r="I255">
            <v>0</v>
          </cell>
          <cell r="J255">
            <v>1923.38</v>
          </cell>
          <cell r="K255">
            <v>0</v>
          </cell>
          <cell r="L255">
            <v>1923.38</v>
          </cell>
          <cell r="M255">
            <v>0</v>
          </cell>
          <cell r="N255">
            <v>1923.38</v>
          </cell>
          <cell r="O255">
            <v>0</v>
          </cell>
          <cell r="P255">
            <v>1923.38</v>
          </cell>
          <cell r="Q255">
            <v>0</v>
          </cell>
          <cell r="R255">
            <v>1923.38</v>
          </cell>
          <cell r="S255">
            <v>0</v>
          </cell>
          <cell r="T255">
            <v>1923.38</v>
          </cell>
          <cell r="U255">
            <v>0</v>
          </cell>
          <cell r="V255">
            <v>1923.38</v>
          </cell>
          <cell r="W255">
            <v>0</v>
          </cell>
          <cell r="X255">
            <v>1923.38</v>
          </cell>
          <cell r="Y255">
            <v>0</v>
          </cell>
          <cell r="Z255">
            <v>1923.38</v>
          </cell>
          <cell r="AA255">
            <v>0</v>
          </cell>
        </row>
        <row r="256">
          <cell r="A256" t="str">
            <v>0059001</v>
          </cell>
          <cell r="B256" t="str">
            <v>00590</v>
          </cell>
          <cell r="C256" t="str">
            <v>千葉ポートタウン</v>
          </cell>
          <cell r="D256">
            <v>3635.48</v>
          </cell>
          <cell r="E256">
            <v>265.58400000000017</v>
          </cell>
          <cell r="F256">
            <v>3635.48</v>
          </cell>
          <cell r="G256">
            <v>265.58400000000017</v>
          </cell>
          <cell r="H256">
            <v>3635.48</v>
          </cell>
          <cell r="I256">
            <v>265.58400000000017</v>
          </cell>
          <cell r="J256">
            <v>3635.48</v>
          </cell>
          <cell r="K256">
            <v>265.58400000000017</v>
          </cell>
          <cell r="L256">
            <v>3635.48</v>
          </cell>
          <cell r="M256">
            <v>265.58400000000017</v>
          </cell>
          <cell r="N256">
            <v>3635.48</v>
          </cell>
          <cell r="O256">
            <v>265.58400000000017</v>
          </cell>
          <cell r="P256">
            <v>3635.48</v>
          </cell>
          <cell r="Q256">
            <v>265.58400000000017</v>
          </cell>
          <cell r="R256">
            <v>3635.48</v>
          </cell>
          <cell r="S256">
            <v>265.58400000000017</v>
          </cell>
          <cell r="T256">
            <v>3635.48</v>
          </cell>
          <cell r="U256">
            <v>265.58400000000017</v>
          </cell>
          <cell r="V256">
            <v>3635.48</v>
          </cell>
          <cell r="W256">
            <v>265.58400000000017</v>
          </cell>
          <cell r="X256">
            <v>3635.48</v>
          </cell>
          <cell r="Y256">
            <v>304.56400000000019</v>
          </cell>
          <cell r="Z256">
            <v>3635.48</v>
          </cell>
          <cell r="AA256">
            <v>304.56400000000019</v>
          </cell>
        </row>
        <row r="257">
          <cell r="A257" t="str">
            <v>0059002</v>
          </cell>
          <cell r="B257" t="str">
            <v>00590</v>
          </cell>
          <cell r="C257" t="str">
            <v>千葉ポートサイドタワー</v>
          </cell>
          <cell r="D257">
            <v>7298.32</v>
          </cell>
          <cell r="E257">
            <v>705.88599999999997</v>
          </cell>
          <cell r="F257">
            <v>7298.32</v>
          </cell>
          <cell r="G257">
            <v>705.88599999999997</v>
          </cell>
          <cell r="H257">
            <v>7298.32</v>
          </cell>
          <cell r="I257">
            <v>883.46799999999996</v>
          </cell>
          <cell r="J257">
            <v>7298.32</v>
          </cell>
          <cell r="K257">
            <v>883.46799999999996</v>
          </cell>
          <cell r="L257">
            <v>7298.32</v>
          </cell>
          <cell r="M257">
            <v>784.46</v>
          </cell>
          <cell r="N257">
            <v>7292.42</v>
          </cell>
          <cell r="O257">
            <v>718.37600000000009</v>
          </cell>
          <cell r="P257">
            <v>7292.42</v>
          </cell>
          <cell r="Q257">
            <v>718.37600000000009</v>
          </cell>
          <cell r="R257">
            <v>7292.42</v>
          </cell>
          <cell r="S257">
            <v>678.18</v>
          </cell>
          <cell r="T257">
            <v>7292.42</v>
          </cell>
          <cell r="U257">
            <v>694.18600000000004</v>
          </cell>
          <cell r="V257">
            <v>7292.42</v>
          </cell>
          <cell r="W257">
            <v>966.71600000000001</v>
          </cell>
          <cell r="X257">
            <v>7292.42</v>
          </cell>
          <cell r="Y257">
            <v>824.98599999999999</v>
          </cell>
          <cell r="Z257">
            <v>7298</v>
          </cell>
          <cell r="AA257">
            <v>852.99599999999998</v>
          </cell>
        </row>
        <row r="258">
          <cell r="A258" t="str">
            <v>0059003</v>
          </cell>
          <cell r="B258" t="str">
            <v>00590</v>
          </cell>
          <cell r="C258" t="str">
            <v>ホテルパシフィック千葉</v>
          </cell>
          <cell r="D258">
            <v>7173.9</v>
          </cell>
          <cell r="E258">
            <v>0</v>
          </cell>
          <cell r="F258">
            <v>7173.9</v>
          </cell>
          <cell r="G258">
            <v>0</v>
          </cell>
          <cell r="H258">
            <v>7173.9</v>
          </cell>
          <cell r="I258">
            <v>0</v>
          </cell>
          <cell r="J258">
            <v>7173.9</v>
          </cell>
          <cell r="K258">
            <v>0</v>
          </cell>
          <cell r="L258">
            <v>7173.9</v>
          </cell>
          <cell r="M258">
            <v>0</v>
          </cell>
          <cell r="N258">
            <v>7173.9</v>
          </cell>
          <cell r="O258">
            <v>0</v>
          </cell>
          <cell r="P258">
            <v>7173.9</v>
          </cell>
          <cell r="Q258">
            <v>0</v>
          </cell>
          <cell r="R258">
            <v>7173.9</v>
          </cell>
          <cell r="S258">
            <v>0</v>
          </cell>
          <cell r="T258">
            <v>7173.9</v>
          </cell>
          <cell r="U258">
            <v>0</v>
          </cell>
          <cell r="V258">
            <v>7173.9</v>
          </cell>
          <cell r="W258">
            <v>0</v>
          </cell>
          <cell r="X258">
            <v>7173.9</v>
          </cell>
          <cell r="Y258">
            <v>0</v>
          </cell>
          <cell r="Z258">
            <v>7173.9</v>
          </cell>
          <cell r="AA258">
            <v>0</v>
          </cell>
        </row>
        <row r="259">
          <cell r="A259" t="str">
            <v>0059201</v>
          </cell>
          <cell r="B259" t="str">
            <v>00592</v>
          </cell>
          <cell r="C259" t="str">
            <v>新宿御苑前アネックス</v>
          </cell>
          <cell r="D259">
            <v>3028.5</v>
          </cell>
          <cell r="E259">
            <v>-3.5527136788005009E-15</v>
          </cell>
          <cell r="F259">
            <v>3028.5</v>
          </cell>
          <cell r="G259">
            <v>-3.5527136788005009E-15</v>
          </cell>
          <cell r="H259">
            <v>3028.5</v>
          </cell>
          <cell r="I259">
            <v>-3.5527136788005009E-15</v>
          </cell>
          <cell r="J259">
            <v>3028.5</v>
          </cell>
          <cell r="K259">
            <v>-3.5527136788005009E-15</v>
          </cell>
          <cell r="L259">
            <v>3028.5</v>
          </cell>
          <cell r="M259">
            <v>-3.5527136788005009E-15</v>
          </cell>
          <cell r="N259">
            <v>3028.5</v>
          </cell>
          <cell r="O259">
            <v>-3.5527136788005009E-15</v>
          </cell>
          <cell r="P259">
            <v>3028.5</v>
          </cell>
          <cell r="Q259">
            <v>-3.5527136788005009E-15</v>
          </cell>
          <cell r="R259">
            <v>3028.5</v>
          </cell>
          <cell r="S259">
            <v>-3.5527136788005009E-15</v>
          </cell>
          <cell r="T259">
            <v>3028.5</v>
          </cell>
          <cell r="U259">
            <v>-3.5527136788005009E-15</v>
          </cell>
          <cell r="V259">
            <v>0</v>
          </cell>
          <cell r="W259">
            <v>0</v>
          </cell>
          <cell r="X259">
            <v>0</v>
          </cell>
          <cell r="Y259">
            <v>0</v>
          </cell>
          <cell r="Z259">
            <v>0</v>
          </cell>
          <cell r="AA259">
            <v>0</v>
          </cell>
        </row>
        <row r="260">
          <cell r="A260" t="str">
            <v>0059301</v>
          </cell>
          <cell r="B260" t="str">
            <v>00593</v>
          </cell>
          <cell r="C260" t="str">
            <v>文京グリ－ンコ－ト</v>
          </cell>
          <cell r="D260">
            <v>41187.7890625</v>
          </cell>
          <cell r="E260">
            <v>363.19000732421875</v>
          </cell>
          <cell r="F260">
            <v>41187.7890625</v>
          </cell>
          <cell r="G260">
            <v>363.19000732421875</v>
          </cell>
          <cell r="H260">
            <v>41187.7890625</v>
          </cell>
          <cell r="I260">
            <v>363.18000732421899</v>
          </cell>
          <cell r="J260">
            <v>41187.7890625</v>
          </cell>
          <cell r="K260">
            <v>363.18000732421899</v>
          </cell>
          <cell r="L260">
            <v>41187.7890625</v>
          </cell>
          <cell r="M260">
            <v>363.18000732421899</v>
          </cell>
          <cell r="N260">
            <v>41187.7890625</v>
          </cell>
          <cell r="O260">
            <v>239.24000732421894</v>
          </cell>
          <cell r="P260">
            <v>41187.7890625</v>
          </cell>
          <cell r="Q260">
            <v>239.24000732421894</v>
          </cell>
          <cell r="R260">
            <v>41187.7890625</v>
          </cell>
          <cell r="S260">
            <v>239.24000732421894</v>
          </cell>
          <cell r="T260">
            <v>41187.7890625</v>
          </cell>
          <cell r="U260">
            <v>239.24000732421894</v>
          </cell>
          <cell r="V260">
            <v>39540.689062500001</v>
          </cell>
          <cell r="W260">
            <v>541.19000732421898</v>
          </cell>
          <cell r="X260">
            <v>39416.749062499999</v>
          </cell>
          <cell r="Y260">
            <v>768.95000732421897</v>
          </cell>
          <cell r="Z260">
            <v>42471.139062499999</v>
          </cell>
          <cell r="AA260">
            <v>377.99000732421837</v>
          </cell>
        </row>
        <row r="261">
          <cell r="A261" t="str">
            <v>0059302</v>
          </cell>
          <cell r="B261" t="str">
            <v>00593</v>
          </cell>
          <cell r="C261" t="str">
            <v>文京グリーンコート　イー</v>
          </cell>
          <cell r="D261">
            <v>3386.39</v>
          </cell>
          <cell r="E261">
            <v>0</v>
          </cell>
          <cell r="F261">
            <v>3386.39</v>
          </cell>
          <cell r="G261">
            <v>0</v>
          </cell>
          <cell r="H261">
            <v>3386.39</v>
          </cell>
          <cell r="I261">
            <v>0</v>
          </cell>
          <cell r="J261">
            <v>3386.39</v>
          </cell>
          <cell r="K261">
            <v>0</v>
          </cell>
          <cell r="L261">
            <v>3386.39</v>
          </cell>
          <cell r="M261">
            <v>-1.7053025658242404E-13</v>
          </cell>
          <cell r="N261">
            <v>3386.39</v>
          </cell>
          <cell r="O261">
            <v>-1.7053025658242404E-13</v>
          </cell>
          <cell r="P261">
            <v>3386.39</v>
          </cell>
          <cell r="Q261">
            <v>-1.7053025658242404E-13</v>
          </cell>
          <cell r="R261">
            <v>3386.39</v>
          </cell>
          <cell r="S261">
            <v>-1.7053025658242404E-13</v>
          </cell>
          <cell r="T261">
            <v>3386.39</v>
          </cell>
          <cell r="U261">
            <v>-1.7053025658242404E-13</v>
          </cell>
          <cell r="V261">
            <v>3386.39</v>
          </cell>
          <cell r="W261">
            <v>-1.7053025658242404E-13</v>
          </cell>
          <cell r="X261">
            <v>11196.73</v>
          </cell>
          <cell r="Y261">
            <v>-1.7053025658242404E-13</v>
          </cell>
          <cell r="Z261">
            <v>11196.73</v>
          </cell>
          <cell r="AA261">
            <v>-1.7053025658242404E-13</v>
          </cell>
        </row>
        <row r="262">
          <cell r="A262" t="str">
            <v>0059303</v>
          </cell>
          <cell r="B262" t="str">
            <v>00593</v>
          </cell>
          <cell r="C262" t="str">
            <v>文京グリーンコート</v>
          </cell>
          <cell r="D262">
            <v>1095.19</v>
          </cell>
          <cell r="E262">
            <v>0</v>
          </cell>
          <cell r="F262">
            <v>1095.19</v>
          </cell>
          <cell r="G262">
            <v>0</v>
          </cell>
          <cell r="H262">
            <v>1095.19</v>
          </cell>
          <cell r="I262">
            <v>0</v>
          </cell>
          <cell r="J262">
            <v>1095.19</v>
          </cell>
          <cell r="K262">
            <v>0</v>
          </cell>
          <cell r="L262">
            <v>1095.19</v>
          </cell>
          <cell r="M262">
            <v>0</v>
          </cell>
          <cell r="N262">
            <v>1095.19</v>
          </cell>
          <cell r="O262">
            <v>0</v>
          </cell>
          <cell r="P262">
            <v>1095.19</v>
          </cell>
          <cell r="Q262">
            <v>0</v>
          </cell>
          <cell r="R262">
            <v>1095.19</v>
          </cell>
          <cell r="S262">
            <v>0</v>
          </cell>
          <cell r="T262">
            <v>1095.19</v>
          </cell>
          <cell r="U262">
            <v>0</v>
          </cell>
          <cell r="V262">
            <v>1095.19</v>
          </cell>
          <cell r="W262">
            <v>0</v>
          </cell>
          <cell r="X262">
            <v>1095.19</v>
          </cell>
          <cell r="Y262">
            <v>0</v>
          </cell>
          <cell r="Z262">
            <v>1095.19</v>
          </cell>
          <cell r="AA262">
            <v>0</v>
          </cell>
        </row>
        <row r="263">
          <cell r="A263" t="str">
            <v>0100002</v>
          </cell>
          <cell r="B263" t="str">
            <v>01000</v>
          </cell>
          <cell r="C263" t="str">
            <v>水戸</v>
          </cell>
          <cell r="D263">
            <v>1907.22</v>
          </cell>
          <cell r="E263">
            <v>93.130000000000109</v>
          </cell>
          <cell r="F263">
            <v>2151.84</v>
          </cell>
          <cell r="G263">
            <v>313.63</v>
          </cell>
          <cell r="H263">
            <v>2151.84</v>
          </cell>
          <cell r="I263">
            <v>313.63</v>
          </cell>
          <cell r="J263">
            <v>2151.84</v>
          </cell>
          <cell r="K263">
            <v>313.63</v>
          </cell>
          <cell r="L263">
            <v>2151.84</v>
          </cell>
          <cell r="M263">
            <v>313.63</v>
          </cell>
          <cell r="N263">
            <v>2151.84</v>
          </cell>
          <cell r="O263">
            <v>313.63</v>
          </cell>
          <cell r="P263">
            <v>2151.84</v>
          </cell>
          <cell r="Q263">
            <v>313.63</v>
          </cell>
          <cell r="R263">
            <v>2151.84</v>
          </cell>
          <cell r="S263">
            <v>313.63</v>
          </cell>
          <cell r="T263">
            <v>2151.84</v>
          </cell>
          <cell r="U263">
            <v>168.76</v>
          </cell>
          <cell r="V263">
            <v>2151.84</v>
          </cell>
          <cell r="W263">
            <v>168.76</v>
          </cell>
          <cell r="X263">
            <v>2151.84</v>
          </cell>
          <cell r="Y263">
            <v>69.010000000000005</v>
          </cell>
          <cell r="Z263">
            <v>2151.84</v>
          </cell>
          <cell r="AA263">
            <v>69.010000000000005</v>
          </cell>
        </row>
        <row r="264">
          <cell r="A264" t="str">
            <v>0100103</v>
          </cell>
          <cell r="B264" t="str">
            <v>01001</v>
          </cell>
          <cell r="C264" t="str">
            <v>立川ニッセイＡＨ</v>
          </cell>
          <cell r="D264">
            <v>1237.03</v>
          </cell>
          <cell r="E264">
            <v>0</v>
          </cell>
          <cell r="F264">
            <v>2127.11</v>
          </cell>
          <cell r="G264">
            <v>890.08</v>
          </cell>
          <cell r="H264">
            <v>2127.11</v>
          </cell>
          <cell r="I264">
            <v>890.08</v>
          </cell>
          <cell r="J264">
            <v>2127.11</v>
          </cell>
          <cell r="K264">
            <v>890.08</v>
          </cell>
          <cell r="L264">
            <v>2127.11</v>
          </cell>
          <cell r="M264">
            <v>1070.51</v>
          </cell>
          <cell r="N264">
            <v>2127.11</v>
          </cell>
          <cell r="O264">
            <v>1070.51</v>
          </cell>
          <cell r="P264">
            <v>2786.4</v>
          </cell>
          <cell r="Q264">
            <v>1729.8</v>
          </cell>
          <cell r="R264">
            <v>1896.32</v>
          </cell>
          <cell r="S264">
            <v>659.29</v>
          </cell>
          <cell r="T264">
            <v>1896.32</v>
          </cell>
          <cell r="U264">
            <v>659.29</v>
          </cell>
          <cell r="V264">
            <v>1896.32</v>
          </cell>
          <cell r="W264">
            <v>659.29</v>
          </cell>
          <cell r="X264">
            <v>1896.32</v>
          </cell>
          <cell r="Y264">
            <v>659.29</v>
          </cell>
          <cell r="Z264">
            <v>1896.32</v>
          </cell>
          <cell r="AA264">
            <v>659.29</v>
          </cell>
        </row>
        <row r="265">
          <cell r="A265" t="str">
            <v>0103702</v>
          </cell>
          <cell r="B265" t="str">
            <v>01037</v>
          </cell>
          <cell r="C265" t="str">
            <v>王子</v>
          </cell>
          <cell r="D265">
            <v>1270.82</v>
          </cell>
          <cell r="E265">
            <v>198.14</v>
          </cell>
          <cell r="F265">
            <v>1270.82</v>
          </cell>
          <cell r="G265">
            <v>198.14</v>
          </cell>
          <cell r="H265">
            <v>1270.82</v>
          </cell>
          <cell r="I265">
            <v>198.14</v>
          </cell>
          <cell r="J265">
            <v>1270.82</v>
          </cell>
          <cell r="K265">
            <v>198.14</v>
          </cell>
          <cell r="L265">
            <v>1270.82</v>
          </cell>
          <cell r="M265">
            <v>198.14</v>
          </cell>
          <cell r="N265">
            <v>1270.82</v>
          </cell>
          <cell r="O265">
            <v>198.14</v>
          </cell>
          <cell r="P265">
            <v>1265.76</v>
          </cell>
          <cell r="Q265">
            <v>198.14</v>
          </cell>
          <cell r="R265">
            <v>1265.76</v>
          </cell>
          <cell r="S265">
            <v>49.350000000000051</v>
          </cell>
          <cell r="T265">
            <v>1265.76</v>
          </cell>
          <cell r="U265">
            <v>49.350000000000051</v>
          </cell>
          <cell r="V265">
            <v>1265.76</v>
          </cell>
          <cell r="W265">
            <v>49.350000000000051</v>
          </cell>
          <cell r="X265">
            <v>1411.08</v>
          </cell>
          <cell r="Y265">
            <v>1.1368683772161603E-13</v>
          </cell>
          <cell r="Z265">
            <v>1411.08</v>
          </cell>
          <cell r="AA265">
            <v>1.1368683772161603E-13</v>
          </cell>
        </row>
        <row r="266">
          <cell r="A266" t="str">
            <v>0104302</v>
          </cell>
          <cell r="B266" t="str">
            <v>01043</v>
          </cell>
          <cell r="C266" t="str">
            <v>今池</v>
          </cell>
          <cell r="D266">
            <v>2501.0100000000002</v>
          </cell>
          <cell r="E266">
            <v>982.73</v>
          </cell>
          <cell r="F266">
            <v>2501.0100000000002</v>
          </cell>
          <cell r="G266">
            <v>982.73</v>
          </cell>
          <cell r="H266">
            <v>2501.0100000000002</v>
          </cell>
          <cell r="I266">
            <v>686.99</v>
          </cell>
          <cell r="J266">
            <v>2780.04</v>
          </cell>
          <cell r="K266">
            <v>966.02</v>
          </cell>
          <cell r="L266">
            <v>2780.04</v>
          </cell>
          <cell r="M266">
            <v>966.02</v>
          </cell>
          <cell r="N266">
            <v>2780.04</v>
          </cell>
          <cell r="O266">
            <v>966.02</v>
          </cell>
          <cell r="P266">
            <v>2780.04</v>
          </cell>
          <cell r="Q266">
            <v>966.02</v>
          </cell>
          <cell r="R266">
            <v>2780.04</v>
          </cell>
          <cell r="S266">
            <v>966.02</v>
          </cell>
          <cell r="T266">
            <v>2780.04</v>
          </cell>
          <cell r="U266">
            <v>966.02</v>
          </cell>
          <cell r="V266">
            <v>2780.04</v>
          </cell>
          <cell r="W266">
            <v>966.02</v>
          </cell>
          <cell r="X266">
            <v>2780.04</v>
          </cell>
          <cell r="Y266">
            <v>966.02</v>
          </cell>
          <cell r="Z266">
            <v>2444.04</v>
          </cell>
          <cell r="AA266">
            <v>548.88</v>
          </cell>
        </row>
        <row r="267">
          <cell r="A267" t="str">
            <v>0104502</v>
          </cell>
          <cell r="B267" t="str">
            <v>01045</v>
          </cell>
          <cell r="C267" t="str">
            <v>沼津</v>
          </cell>
          <cell r="D267">
            <v>121.45</v>
          </cell>
          <cell r="E267">
            <v>121.45</v>
          </cell>
          <cell r="F267">
            <v>121.45</v>
          </cell>
          <cell r="G267">
            <v>121.45</v>
          </cell>
          <cell r="H267">
            <v>121.45</v>
          </cell>
          <cell r="I267">
            <v>121.45</v>
          </cell>
          <cell r="J267">
            <v>121.45</v>
          </cell>
          <cell r="K267">
            <v>121.45</v>
          </cell>
          <cell r="L267">
            <v>121.45</v>
          </cell>
          <cell r="M267">
            <v>121.45</v>
          </cell>
          <cell r="N267">
            <v>121.45</v>
          </cell>
          <cell r="O267">
            <v>121.45</v>
          </cell>
          <cell r="P267">
            <v>121.45</v>
          </cell>
          <cell r="Q267">
            <v>121.45</v>
          </cell>
          <cell r="R267">
            <v>121.45</v>
          </cell>
          <cell r="S267">
            <v>121.45</v>
          </cell>
          <cell r="T267">
            <v>121.45</v>
          </cell>
          <cell r="U267">
            <v>121.45</v>
          </cell>
          <cell r="V267">
            <v>0</v>
          </cell>
          <cell r="W267">
            <v>0</v>
          </cell>
          <cell r="X267">
            <v>0</v>
          </cell>
          <cell r="Y267">
            <v>0</v>
          </cell>
          <cell r="Z267">
            <v>0</v>
          </cell>
          <cell r="AA267">
            <v>0</v>
          </cell>
        </row>
        <row r="268">
          <cell r="A268" t="str">
            <v>0120802</v>
          </cell>
          <cell r="B268" t="str">
            <v>01208</v>
          </cell>
          <cell r="C268" t="str">
            <v>いわき</v>
          </cell>
          <cell r="D268">
            <v>340.1</v>
          </cell>
          <cell r="E268">
            <v>176.44</v>
          </cell>
          <cell r="F268">
            <v>609.87</v>
          </cell>
          <cell r="G268">
            <v>446.21</v>
          </cell>
          <cell r="H268">
            <v>609.87</v>
          </cell>
          <cell r="I268">
            <v>446.21</v>
          </cell>
          <cell r="J268">
            <v>609.87</v>
          </cell>
          <cell r="K268">
            <v>446.21</v>
          </cell>
          <cell r="L268">
            <v>609.87</v>
          </cell>
          <cell r="M268">
            <v>446.21</v>
          </cell>
          <cell r="N268">
            <v>609.87</v>
          </cell>
          <cell r="O268">
            <v>446.21</v>
          </cell>
          <cell r="P268">
            <v>609.87</v>
          </cell>
          <cell r="Q268">
            <v>446.21</v>
          </cell>
          <cell r="R268">
            <v>609.87</v>
          </cell>
          <cell r="S268">
            <v>446.21</v>
          </cell>
          <cell r="T268">
            <v>609.87</v>
          </cell>
          <cell r="U268">
            <v>446.21</v>
          </cell>
          <cell r="V268">
            <v>609.87</v>
          </cell>
          <cell r="W268">
            <v>548.09</v>
          </cell>
          <cell r="X268">
            <v>609.87</v>
          </cell>
          <cell r="Y268">
            <v>548.09</v>
          </cell>
          <cell r="Z268">
            <v>609.87</v>
          </cell>
          <cell r="AA268">
            <v>548.09</v>
          </cell>
        </row>
        <row r="269">
          <cell r="A269" t="str">
            <v>0129302</v>
          </cell>
          <cell r="B269" t="str">
            <v>01293</v>
          </cell>
          <cell r="C269" t="str">
            <v>熊谷</v>
          </cell>
          <cell r="D269">
            <v>826.79</v>
          </cell>
          <cell r="E269">
            <v>0</v>
          </cell>
          <cell r="F269">
            <v>826.79</v>
          </cell>
          <cell r="G269">
            <v>39.119999999999997</v>
          </cell>
          <cell r="H269">
            <v>826.79</v>
          </cell>
          <cell r="I269">
            <v>39.119999999999997</v>
          </cell>
          <cell r="J269">
            <v>826.79</v>
          </cell>
          <cell r="K269">
            <v>39.119999999999997</v>
          </cell>
          <cell r="L269">
            <v>826.79</v>
          </cell>
          <cell r="M269">
            <v>39.119999999999997</v>
          </cell>
          <cell r="N269">
            <v>826.79</v>
          </cell>
          <cell r="O269">
            <v>39.119999999999997</v>
          </cell>
          <cell r="P269">
            <v>826.79</v>
          </cell>
          <cell r="Q269">
            <v>39.119999999999997</v>
          </cell>
          <cell r="R269">
            <v>826.79</v>
          </cell>
          <cell r="S269">
            <v>39.119999999999997</v>
          </cell>
          <cell r="T269">
            <v>826.79</v>
          </cell>
          <cell r="U269">
            <v>39.119999999999997</v>
          </cell>
          <cell r="V269">
            <v>826.79</v>
          </cell>
          <cell r="W269">
            <v>39.119999999999997</v>
          </cell>
          <cell r="X269">
            <v>826.79</v>
          </cell>
          <cell r="Y269">
            <v>39.119999999999997</v>
          </cell>
          <cell r="Z269">
            <v>826.79</v>
          </cell>
          <cell r="AA269">
            <v>39.119999999999997</v>
          </cell>
        </row>
        <row r="270">
          <cell r="A270" t="str">
            <v>0134300</v>
          </cell>
          <cell r="B270" t="str">
            <v>01343</v>
          </cell>
          <cell r="C270" t="str">
            <v>千葉港支部用地</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row>
        <row r="271">
          <cell r="A271" t="str">
            <v>0136101</v>
          </cell>
          <cell r="B271" t="str">
            <v>01361</v>
          </cell>
          <cell r="C271" t="str">
            <v>旧小金井支部ビル</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row>
        <row r="272">
          <cell r="A272" t="str">
            <v>0138302</v>
          </cell>
          <cell r="B272" t="str">
            <v>01383</v>
          </cell>
          <cell r="C272" t="str">
            <v>雪ケ谷</v>
          </cell>
          <cell r="D272">
            <v>1956.47</v>
          </cell>
          <cell r="E272">
            <v>280.61</v>
          </cell>
          <cell r="F272">
            <v>1956.47</v>
          </cell>
          <cell r="G272">
            <v>280.61</v>
          </cell>
          <cell r="H272">
            <v>1956.47</v>
          </cell>
          <cell r="I272">
            <v>280.61</v>
          </cell>
          <cell r="J272">
            <v>1956.47</v>
          </cell>
          <cell r="K272">
            <v>280.61</v>
          </cell>
          <cell r="L272">
            <v>1956.47</v>
          </cell>
          <cell r="M272">
            <v>280.61</v>
          </cell>
          <cell r="N272">
            <v>1956.47</v>
          </cell>
          <cell r="O272">
            <v>280.61</v>
          </cell>
          <cell r="P272">
            <v>1956.47</v>
          </cell>
          <cell r="Q272">
            <v>280.61</v>
          </cell>
          <cell r="R272">
            <v>1956.47</v>
          </cell>
          <cell r="S272">
            <v>280.61</v>
          </cell>
          <cell r="T272">
            <v>1956.47</v>
          </cell>
          <cell r="U272">
            <v>280.61</v>
          </cell>
          <cell r="V272">
            <v>1956.47</v>
          </cell>
          <cell r="W272">
            <v>280.61</v>
          </cell>
          <cell r="X272">
            <v>1956.47</v>
          </cell>
          <cell r="Y272">
            <v>280.61</v>
          </cell>
          <cell r="Z272">
            <v>1956.47</v>
          </cell>
          <cell r="AA272">
            <v>81.760000000000076</v>
          </cell>
        </row>
        <row r="273">
          <cell r="A273" t="str">
            <v>0140402</v>
          </cell>
          <cell r="B273" t="str">
            <v>01404</v>
          </cell>
          <cell r="C273" t="str">
            <v>押上</v>
          </cell>
          <cell r="D273">
            <v>241.16</v>
          </cell>
          <cell r="E273">
            <v>0</v>
          </cell>
          <cell r="F273">
            <v>241.16</v>
          </cell>
          <cell r="G273">
            <v>0</v>
          </cell>
          <cell r="H273">
            <v>241.16</v>
          </cell>
          <cell r="I273">
            <v>0</v>
          </cell>
          <cell r="J273">
            <v>241.16</v>
          </cell>
          <cell r="K273">
            <v>0</v>
          </cell>
          <cell r="L273">
            <v>241.16</v>
          </cell>
          <cell r="M273">
            <v>0</v>
          </cell>
          <cell r="N273">
            <v>241.16</v>
          </cell>
          <cell r="O273">
            <v>0</v>
          </cell>
          <cell r="P273">
            <v>241.16</v>
          </cell>
          <cell r="Q273">
            <v>0</v>
          </cell>
          <cell r="R273">
            <v>241.16</v>
          </cell>
          <cell r="S273">
            <v>0</v>
          </cell>
          <cell r="T273">
            <v>241.16</v>
          </cell>
          <cell r="U273">
            <v>0</v>
          </cell>
          <cell r="V273">
            <v>241.16</v>
          </cell>
          <cell r="W273">
            <v>0</v>
          </cell>
          <cell r="X273">
            <v>241.16</v>
          </cell>
          <cell r="Y273">
            <v>0</v>
          </cell>
          <cell r="Z273">
            <v>241.16</v>
          </cell>
          <cell r="AA273">
            <v>0</v>
          </cell>
        </row>
        <row r="274">
          <cell r="A274" t="str">
            <v>0140902</v>
          </cell>
          <cell r="B274" t="str">
            <v>01409</v>
          </cell>
          <cell r="C274" t="str">
            <v>目黒東山</v>
          </cell>
          <cell r="D274">
            <v>1393.64</v>
          </cell>
          <cell r="E274">
            <v>373.5</v>
          </cell>
          <cell r="F274">
            <v>1393.64</v>
          </cell>
          <cell r="G274">
            <v>373.5</v>
          </cell>
          <cell r="H274">
            <v>1393.64</v>
          </cell>
          <cell r="I274">
            <v>373.5</v>
          </cell>
          <cell r="J274">
            <v>1393.64</v>
          </cell>
          <cell r="K274">
            <v>373.5</v>
          </cell>
          <cell r="L274">
            <v>1393.64</v>
          </cell>
          <cell r="M274">
            <v>0</v>
          </cell>
          <cell r="N274">
            <v>1393.64</v>
          </cell>
          <cell r="O274">
            <v>0</v>
          </cell>
          <cell r="P274">
            <v>1393.64</v>
          </cell>
          <cell r="Q274">
            <v>0</v>
          </cell>
          <cell r="R274">
            <v>1393.64</v>
          </cell>
          <cell r="S274">
            <v>0</v>
          </cell>
          <cell r="T274">
            <v>1393.64</v>
          </cell>
          <cell r="U274">
            <v>0</v>
          </cell>
          <cell r="V274">
            <v>1393.64</v>
          </cell>
          <cell r="W274">
            <v>0</v>
          </cell>
          <cell r="X274">
            <v>1393.64</v>
          </cell>
          <cell r="Y274">
            <v>0</v>
          </cell>
          <cell r="Z274">
            <v>1393.64</v>
          </cell>
          <cell r="AA274">
            <v>0</v>
          </cell>
        </row>
        <row r="275">
          <cell r="A275" t="str">
            <v>0141702</v>
          </cell>
          <cell r="B275" t="str">
            <v>01417</v>
          </cell>
          <cell r="C275" t="str">
            <v>東陽ＡＮ</v>
          </cell>
          <cell r="D275">
            <v>4081.7</v>
          </cell>
          <cell r="E275">
            <v>817.73</v>
          </cell>
          <cell r="F275">
            <v>4081.7</v>
          </cell>
          <cell r="G275">
            <v>817.73</v>
          </cell>
          <cell r="H275">
            <v>4081.7</v>
          </cell>
          <cell r="I275">
            <v>674.31</v>
          </cell>
          <cell r="J275">
            <v>4081.7</v>
          </cell>
          <cell r="K275">
            <v>674.31</v>
          </cell>
          <cell r="L275">
            <v>4081.7</v>
          </cell>
          <cell r="M275">
            <v>674.31</v>
          </cell>
          <cell r="N275">
            <v>4081.7</v>
          </cell>
          <cell r="O275">
            <v>674.31</v>
          </cell>
          <cell r="P275">
            <v>4081.7</v>
          </cell>
          <cell r="Q275">
            <v>910.11</v>
          </cell>
          <cell r="R275">
            <v>4081.7</v>
          </cell>
          <cell r="S275">
            <v>1053.53</v>
          </cell>
          <cell r="T275">
            <v>4081.7</v>
          </cell>
          <cell r="U275">
            <v>1053.53</v>
          </cell>
          <cell r="V275">
            <v>4081.7</v>
          </cell>
          <cell r="W275">
            <v>1053.53</v>
          </cell>
          <cell r="X275">
            <v>4081.7</v>
          </cell>
          <cell r="Y275">
            <v>1053.53</v>
          </cell>
          <cell r="Z275">
            <v>4081.7</v>
          </cell>
          <cell r="AA275">
            <v>621.38</v>
          </cell>
        </row>
        <row r="276">
          <cell r="A276" t="str">
            <v>0142002</v>
          </cell>
          <cell r="B276" t="str">
            <v>01420</v>
          </cell>
          <cell r="C276" t="str">
            <v>鶴見</v>
          </cell>
          <cell r="D276">
            <v>347.25</v>
          </cell>
          <cell r="E276">
            <v>0</v>
          </cell>
          <cell r="F276">
            <v>347.25</v>
          </cell>
          <cell r="G276">
            <v>0</v>
          </cell>
          <cell r="H276">
            <v>347.25</v>
          </cell>
          <cell r="I276">
            <v>0</v>
          </cell>
          <cell r="J276">
            <v>347.25</v>
          </cell>
          <cell r="K276">
            <v>0</v>
          </cell>
          <cell r="L276">
            <v>347.25</v>
          </cell>
          <cell r="M276">
            <v>0</v>
          </cell>
          <cell r="N276">
            <v>347.25</v>
          </cell>
          <cell r="O276">
            <v>0</v>
          </cell>
          <cell r="P276">
            <v>347.25</v>
          </cell>
          <cell r="Q276">
            <v>0</v>
          </cell>
          <cell r="R276">
            <v>347.25</v>
          </cell>
          <cell r="S276">
            <v>0</v>
          </cell>
          <cell r="T276">
            <v>347.25</v>
          </cell>
          <cell r="U276">
            <v>0</v>
          </cell>
          <cell r="V276">
            <v>347.25</v>
          </cell>
          <cell r="W276">
            <v>0</v>
          </cell>
          <cell r="X276">
            <v>347.25</v>
          </cell>
          <cell r="Y276">
            <v>0</v>
          </cell>
          <cell r="Z276">
            <v>347.25</v>
          </cell>
          <cell r="AA276">
            <v>0</v>
          </cell>
        </row>
        <row r="277">
          <cell r="A277" t="str">
            <v>0144502</v>
          </cell>
          <cell r="B277" t="str">
            <v>01445</v>
          </cell>
          <cell r="C277" t="str">
            <v>橋本ＭＮ</v>
          </cell>
          <cell r="D277">
            <v>1359.1</v>
          </cell>
          <cell r="E277">
            <v>92.27</v>
          </cell>
          <cell r="F277">
            <v>1359.1</v>
          </cell>
          <cell r="G277">
            <v>92.27</v>
          </cell>
          <cell r="H277">
            <v>1359.1</v>
          </cell>
          <cell r="I277">
            <v>92.27</v>
          </cell>
          <cell r="J277">
            <v>1359.1</v>
          </cell>
          <cell r="K277">
            <v>92.27</v>
          </cell>
          <cell r="L277">
            <v>1359.1</v>
          </cell>
          <cell r="M277">
            <v>92.27</v>
          </cell>
          <cell r="N277">
            <v>1359.1</v>
          </cell>
          <cell r="O277">
            <v>92.27</v>
          </cell>
          <cell r="P277">
            <v>1426.325</v>
          </cell>
          <cell r="Q277">
            <v>159.495</v>
          </cell>
          <cell r="R277">
            <v>1266.83</v>
          </cell>
          <cell r="S277">
            <v>0</v>
          </cell>
          <cell r="T277">
            <v>1266.83</v>
          </cell>
          <cell r="U277">
            <v>0</v>
          </cell>
          <cell r="V277">
            <v>1266.83</v>
          </cell>
          <cell r="W277">
            <v>0</v>
          </cell>
          <cell r="X277">
            <v>1266.83</v>
          </cell>
          <cell r="Y277">
            <v>0</v>
          </cell>
          <cell r="Z277">
            <v>1266.83</v>
          </cell>
          <cell r="AA277">
            <v>0</v>
          </cell>
        </row>
        <row r="278">
          <cell r="A278" t="str">
            <v>0146202</v>
          </cell>
          <cell r="B278" t="str">
            <v>01462</v>
          </cell>
          <cell r="C278" t="str">
            <v>大船</v>
          </cell>
          <cell r="D278">
            <v>732.83</v>
          </cell>
          <cell r="E278">
            <v>0</v>
          </cell>
          <cell r="F278">
            <v>847.43</v>
          </cell>
          <cell r="G278">
            <v>114.6</v>
          </cell>
          <cell r="H278">
            <v>847.43</v>
          </cell>
          <cell r="I278">
            <v>114.6</v>
          </cell>
          <cell r="J278">
            <v>847.43</v>
          </cell>
          <cell r="K278">
            <v>114.6</v>
          </cell>
          <cell r="L278">
            <v>847.43</v>
          </cell>
          <cell r="M278">
            <v>114.6</v>
          </cell>
          <cell r="N278">
            <v>847.43</v>
          </cell>
          <cell r="O278">
            <v>114.6</v>
          </cell>
          <cell r="P278">
            <v>847.43</v>
          </cell>
          <cell r="Q278">
            <v>114.6</v>
          </cell>
          <cell r="R278">
            <v>847.43</v>
          </cell>
          <cell r="S278">
            <v>114.6</v>
          </cell>
          <cell r="T278">
            <v>847.43</v>
          </cell>
          <cell r="U278">
            <v>114.6</v>
          </cell>
          <cell r="V278">
            <v>847.43</v>
          </cell>
          <cell r="W278">
            <v>114.6</v>
          </cell>
          <cell r="X278">
            <v>847.43</v>
          </cell>
          <cell r="Y278">
            <v>114.6</v>
          </cell>
          <cell r="Z278">
            <v>847.43</v>
          </cell>
          <cell r="AA278">
            <v>114.6</v>
          </cell>
        </row>
        <row r="279">
          <cell r="A279" t="str">
            <v>0150601</v>
          </cell>
          <cell r="B279" t="str">
            <v>01506</v>
          </cell>
          <cell r="C279" t="str">
            <v>礎町</v>
          </cell>
          <cell r="D279">
            <v>357.11</v>
          </cell>
          <cell r="E279">
            <v>0</v>
          </cell>
          <cell r="F279">
            <v>357.11</v>
          </cell>
          <cell r="G279">
            <v>0</v>
          </cell>
          <cell r="H279">
            <v>357.11</v>
          </cell>
          <cell r="I279">
            <v>0</v>
          </cell>
          <cell r="J279">
            <v>357.11</v>
          </cell>
          <cell r="K279">
            <v>0</v>
          </cell>
          <cell r="L279">
            <v>357.11</v>
          </cell>
          <cell r="M279">
            <v>0</v>
          </cell>
          <cell r="N279">
            <v>357.11</v>
          </cell>
          <cell r="O279">
            <v>0</v>
          </cell>
          <cell r="P279">
            <v>357.11</v>
          </cell>
          <cell r="Q279">
            <v>0</v>
          </cell>
          <cell r="R279">
            <v>357.11</v>
          </cell>
          <cell r="S279">
            <v>0</v>
          </cell>
          <cell r="T279">
            <v>357.11</v>
          </cell>
          <cell r="U279">
            <v>0</v>
          </cell>
          <cell r="V279">
            <v>357.11</v>
          </cell>
          <cell r="W279">
            <v>0</v>
          </cell>
          <cell r="X279">
            <v>357.11</v>
          </cell>
          <cell r="Y279">
            <v>0</v>
          </cell>
          <cell r="Z279">
            <v>357.11</v>
          </cell>
          <cell r="AA279">
            <v>0</v>
          </cell>
        </row>
        <row r="280">
          <cell r="A280" t="str">
            <v>0152501</v>
          </cell>
          <cell r="B280" t="str">
            <v>01525</v>
          </cell>
          <cell r="C280" t="str">
            <v>長岡支部</v>
          </cell>
          <cell r="D280">
            <v>397.18</v>
          </cell>
          <cell r="E280">
            <v>0</v>
          </cell>
          <cell r="F280">
            <v>397.18</v>
          </cell>
          <cell r="G280">
            <v>0</v>
          </cell>
          <cell r="H280">
            <v>397.18</v>
          </cell>
          <cell r="I280">
            <v>0</v>
          </cell>
          <cell r="J280">
            <v>397.18</v>
          </cell>
          <cell r="K280">
            <v>0</v>
          </cell>
          <cell r="L280">
            <v>397.18</v>
          </cell>
          <cell r="M280">
            <v>0</v>
          </cell>
          <cell r="N280">
            <v>397.18</v>
          </cell>
          <cell r="O280">
            <v>0</v>
          </cell>
          <cell r="P280">
            <v>397.18</v>
          </cell>
          <cell r="Q280">
            <v>0</v>
          </cell>
          <cell r="R280">
            <v>397.18</v>
          </cell>
          <cell r="S280">
            <v>0</v>
          </cell>
          <cell r="T280">
            <v>397.18</v>
          </cell>
          <cell r="U280">
            <v>0</v>
          </cell>
          <cell r="V280">
            <v>397.18</v>
          </cell>
          <cell r="W280">
            <v>0</v>
          </cell>
          <cell r="X280">
            <v>397.18</v>
          </cell>
          <cell r="Y280">
            <v>0</v>
          </cell>
          <cell r="Z280">
            <v>397.18</v>
          </cell>
          <cell r="AA280">
            <v>0</v>
          </cell>
        </row>
        <row r="281">
          <cell r="A281" t="str">
            <v>0161302</v>
          </cell>
          <cell r="B281" t="str">
            <v>01613</v>
          </cell>
          <cell r="C281" t="str">
            <v>小牧</v>
          </cell>
          <cell r="D281">
            <v>189.97</v>
          </cell>
          <cell r="E281">
            <v>189.97</v>
          </cell>
          <cell r="F281">
            <v>189.97</v>
          </cell>
          <cell r="G281">
            <v>189.97</v>
          </cell>
          <cell r="H281">
            <v>189.97</v>
          </cell>
          <cell r="I281">
            <v>189.97</v>
          </cell>
          <cell r="J281">
            <v>189.97</v>
          </cell>
          <cell r="K281">
            <v>189.97</v>
          </cell>
          <cell r="L281">
            <v>189.97</v>
          </cell>
          <cell r="M281">
            <v>189.97</v>
          </cell>
          <cell r="N281">
            <v>189.97</v>
          </cell>
          <cell r="O281">
            <v>189.97</v>
          </cell>
          <cell r="P281">
            <v>189.97</v>
          </cell>
          <cell r="Q281">
            <v>189.97</v>
          </cell>
          <cell r="R281">
            <v>189.97</v>
          </cell>
          <cell r="S281">
            <v>189.97</v>
          </cell>
          <cell r="T281">
            <v>189.97</v>
          </cell>
          <cell r="U281">
            <v>189.97</v>
          </cell>
          <cell r="V281">
            <v>189.97</v>
          </cell>
          <cell r="W281">
            <v>189.97</v>
          </cell>
          <cell r="X281">
            <v>189.97</v>
          </cell>
          <cell r="Y281">
            <v>189.97</v>
          </cell>
          <cell r="Z281">
            <v>189.97</v>
          </cell>
          <cell r="AA281">
            <v>189.97</v>
          </cell>
        </row>
        <row r="282">
          <cell r="A282" t="str">
            <v>0166102</v>
          </cell>
          <cell r="B282" t="str">
            <v>01661</v>
          </cell>
          <cell r="C282" t="str">
            <v>鈴鹿</v>
          </cell>
          <cell r="D282">
            <v>1281.5200000071525</v>
          </cell>
          <cell r="E282">
            <v>820.36000000715251</v>
          </cell>
          <cell r="F282">
            <v>1281.5200000071525</v>
          </cell>
          <cell r="G282">
            <v>820.36000000715251</v>
          </cell>
          <cell r="H282">
            <v>1281.5200000071525</v>
          </cell>
          <cell r="I282">
            <v>820.36000000715251</v>
          </cell>
          <cell r="J282">
            <v>1281.5200000071525</v>
          </cell>
          <cell r="K282">
            <v>820.36000000715251</v>
          </cell>
          <cell r="L282">
            <v>1281.5200000071525</v>
          </cell>
          <cell r="M282">
            <v>820.36000000715251</v>
          </cell>
          <cell r="N282">
            <v>1281.5200000071525</v>
          </cell>
          <cell r="O282">
            <v>820.36000000715251</v>
          </cell>
          <cell r="P282">
            <v>1281.5200000071525</v>
          </cell>
          <cell r="Q282">
            <v>820.36000000715251</v>
          </cell>
          <cell r="R282">
            <v>1281.5200000071525</v>
          </cell>
          <cell r="S282">
            <v>820.36000000715251</v>
          </cell>
          <cell r="T282">
            <v>1281.5200000071525</v>
          </cell>
          <cell r="U282">
            <v>820.36000000715251</v>
          </cell>
          <cell r="V282">
            <v>1281.5200000071525</v>
          </cell>
          <cell r="W282">
            <v>820.36000000715251</v>
          </cell>
          <cell r="X282">
            <v>1281.5200000071525</v>
          </cell>
          <cell r="Y282">
            <v>820.36000000715251</v>
          </cell>
          <cell r="Z282">
            <v>1281.5200000071525</v>
          </cell>
          <cell r="AA282">
            <v>820.36000000715251</v>
          </cell>
        </row>
        <row r="283">
          <cell r="A283" t="str">
            <v>0166601</v>
          </cell>
          <cell r="B283" t="str">
            <v>01666</v>
          </cell>
          <cell r="C283" t="str">
            <v>伊勢</v>
          </cell>
          <cell r="D283">
            <v>636.55999999999995</v>
          </cell>
          <cell r="E283">
            <v>0</v>
          </cell>
          <cell r="F283">
            <v>636.55999999999995</v>
          </cell>
          <cell r="G283">
            <v>0</v>
          </cell>
          <cell r="H283">
            <v>636.55999999999995</v>
          </cell>
          <cell r="I283">
            <v>0</v>
          </cell>
          <cell r="J283">
            <v>636.55999999999995</v>
          </cell>
          <cell r="K283">
            <v>0</v>
          </cell>
          <cell r="L283">
            <v>636.55999999999995</v>
          </cell>
          <cell r="M283">
            <v>0</v>
          </cell>
          <cell r="N283">
            <v>636.55999999999995</v>
          </cell>
          <cell r="O283">
            <v>0</v>
          </cell>
          <cell r="P283">
            <v>636.55999999999995</v>
          </cell>
          <cell r="Q283">
            <v>0</v>
          </cell>
          <cell r="R283">
            <v>636.55999999999995</v>
          </cell>
          <cell r="S283">
            <v>0</v>
          </cell>
          <cell r="T283">
            <v>636.55999999999995</v>
          </cell>
          <cell r="U283">
            <v>0</v>
          </cell>
          <cell r="V283">
            <v>636.55999999999995</v>
          </cell>
          <cell r="W283">
            <v>0</v>
          </cell>
          <cell r="X283">
            <v>636.55999999999995</v>
          </cell>
          <cell r="Y283">
            <v>0</v>
          </cell>
          <cell r="Z283">
            <v>636.55999999999995</v>
          </cell>
          <cell r="AA283">
            <v>0</v>
          </cell>
        </row>
        <row r="284">
          <cell r="A284" t="str">
            <v>0191201</v>
          </cell>
          <cell r="B284" t="str">
            <v>01912</v>
          </cell>
          <cell r="C284" t="str">
            <v>水戸３号跡地管理塀</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row>
        <row r="285">
          <cell r="A285" t="str">
            <v>0600101</v>
          </cell>
          <cell r="B285" t="str">
            <v>06001</v>
          </cell>
          <cell r="C285" t="str">
            <v>梅田</v>
          </cell>
          <cell r="D285">
            <v>11003.790002441407</v>
          </cell>
          <cell r="E285">
            <v>770.40999267578127</v>
          </cell>
          <cell r="F285">
            <v>11003.790002441407</v>
          </cell>
          <cell r="G285">
            <v>770.40999267578127</v>
          </cell>
          <cell r="H285">
            <v>11003.790002441407</v>
          </cell>
          <cell r="I285">
            <v>853.35999267578131</v>
          </cell>
          <cell r="J285">
            <v>11003.790002441407</v>
          </cell>
          <cell r="K285">
            <v>-312.94000732421864</v>
          </cell>
          <cell r="L285">
            <v>11974.320002441405</v>
          </cell>
          <cell r="M285">
            <v>1448.1299926757813</v>
          </cell>
          <cell r="N285">
            <v>11974.320002441405</v>
          </cell>
          <cell r="O285">
            <v>722.60999267578131</v>
          </cell>
          <cell r="P285">
            <v>11974.320002441405</v>
          </cell>
          <cell r="Q285">
            <v>722.60999267578131</v>
          </cell>
          <cell r="R285">
            <v>11974.320002441405</v>
          </cell>
          <cell r="S285">
            <v>722.60999267578131</v>
          </cell>
          <cell r="T285">
            <v>11974.320002441405</v>
          </cell>
          <cell r="U285">
            <v>722.60999267578131</v>
          </cell>
          <cell r="V285">
            <v>11909.260002441406</v>
          </cell>
          <cell r="W285">
            <v>657.54999267578137</v>
          </cell>
          <cell r="X285">
            <v>11909.260002441406</v>
          </cell>
          <cell r="Y285">
            <v>657.54999267578137</v>
          </cell>
          <cell r="Z285">
            <v>11248.690002441406</v>
          </cell>
          <cell r="AA285">
            <v>-7.3242186999777914E-6</v>
          </cell>
        </row>
        <row r="286">
          <cell r="A286" t="str">
            <v>0600201</v>
          </cell>
          <cell r="B286" t="str">
            <v>06002</v>
          </cell>
          <cell r="C286" t="str">
            <v>御堂筋</v>
          </cell>
          <cell r="D286">
            <v>10416.305899999999</v>
          </cell>
          <cell r="E286">
            <v>844.7335999999998</v>
          </cell>
          <cell r="F286">
            <v>10416.305899999999</v>
          </cell>
          <cell r="G286">
            <v>1274.9325999999999</v>
          </cell>
          <cell r="H286">
            <v>10259.449199999999</v>
          </cell>
          <cell r="I286">
            <v>1118.0758999999998</v>
          </cell>
          <cell r="J286">
            <v>10528.039199999999</v>
          </cell>
          <cell r="K286">
            <v>1258.6758999999997</v>
          </cell>
          <cell r="L286">
            <v>10528.039199999999</v>
          </cell>
          <cell r="M286">
            <v>1577.4558999999997</v>
          </cell>
          <cell r="N286">
            <v>10071.429199999999</v>
          </cell>
          <cell r="O286">
            <v>968.07789999999966</v>
          </cell>
          <cell r="P286">
            <v>10071.429199999999</v>
          </cell>
          <cell r="Q286">
            <v>968.07789999999966</v>
          </cell>
          <cell r="R286">
            <v>10071.429199999999</v>
          </cell>
          <cell r="S286">
            <v>243.8851999999996</v>
          </cell>
          <cell r="T286">
            <v>10071.429199999999</v>
          </cell>
          <cell r="U286">
            <v>1138.1169999999997</v>
          </cell>
          <cell r="V286">
            <v>10071.429199999999</v>
          </cell>
          <cell r="W286">
            <v>1122.7169999999996</v>
          </cell>
          <cell r="X286">
            <v>10071.429199999999</v>
          </cell>
          <cell r="Y286">
            <v>1122.7169999999996</v>
          </cell>
          <cell r="Z286">
            <v>9668.074099999998</v>
          </cell>
          <cell r="AA286">
            <v>576.18989999999974</v>
          </cell>
        </row>
        <row r="287">
          <cell r="A287" t="str">
            <v>0600303</v>
          </cell>
          <cell r="B287" t="str">
            <v>06003</v>
          </cell>
          <cell r="C287" t="str">
            <v>中央大通ＦＮ</v>
          </cell>
          <cell r="D287">
            <v>12137.56</v>
          </cell>
          <cell r="E287">
            <v>401.26731000000007</v>
          </cell>
          <cell r="F287">
            <v>12137.56</v>
          </cell>
          <cell r="G287">
            <v>401.26731000000007</v>
          </cell>
          <cell r="H287">
            <v>12137.56</v>
          </cell>
          <cell r="I287">
            <v>886.50830000000008</v>
          </cell>
          <cell r="J287">
            <v>12137.56</v>
          </cell>
          <cell r="K287">
            <v>886.50830000000008</v>
          </cell>
          <cell r="L287">
            <v>12137.56</v>
          </cell>
          <cell r="M287">
            <v>886.50830000000008</v>
          </cell>
          <cell r="N287">
            <v>12137.56</v>
          </cell>
          <cell r="O287">
            <v>498.83548500000006</v>
          </cell>
          <cell r="P287">
            <v>12137.56</v>
          </cell>
          <cell r="Q287">
            <v>498.83548500000006</v>
          </cell>
          <cell r="R287">
            <v>12137.56</v>
          </cell>
          <cell r="S287">
            <v>498.83548500000006</v>
          </cell>
          <cell r="T287">
            <v>12137.56</v>
          </cell>
          <cell r="U287">
            <v>498.83548500000006</v>
          </cell>
          <cell r="V287">
            <v>12137.56</v>
          </cell>
          <cell r="W287">
            <v>498.83548500000006</v>
          </cell>
          <cell r="X287">
            <v>12137.56</v>
          </cell>
          <cell r="Y287">
            <v>13.594495000000052</v>
          </cell>
          <cell r="Z287">
            <v>12137.56</v>
          </cell>
          <cell r="AA287">
            <v>398.59010500000005</v>
          </cell>
        </row>
        <row r="288">
          <cell r="A288" t="str">
            <v>0600401</v>
          </cell>
          <cell r="B288" t="str">
            <v>06004</v>
          </cell>
          <cell r="C288" t="str">
            <v>信用</v>
          </cell>
          <cell r="D288">
            <v>661.16</v>
          </cell>
          <cell r="E288">
            <v>8.8817841970012523E-15</v>
          </cell>
          <cell r="F288">
            <v>661.16</v>
          </cell>
          <cell r="G288">
            <v>8.8817841970012523E-15</v>
          </cell>
          <cell r="H288">
            <v>661.16</v>
          </cell>
          <cell r="I288">
            <v>8.8817841970012523E-15</v>
          </cell>
          <cell r="J288">
            <v>661.16</v>
          </cell>
          <cell r="K288">
            <v>8.8817841970012523E-15</v>
          </cell>
          <cell r="L288">
            <v>661.16</v>
          </cell>
          <cell r="M288">
            <v>8.8817841970012523E-15</v>
          </cell>
          <cell r="N288">
            <v>661.16</v>
          </cell>
          <cell r="O288">
            <v>8.8817841970012523E-15</v>
          </cell>
          <cell r="P288">
            <v>661.16</v>
          </cell>
          <cell r="Q288">
            <v>8.8817841970012523E-15</v>
          </cell>
          <cell r="R288">
            <v>661.16</v>
          </cell>
          <cell r="S288">
            <v>8.8817841970012523E-15</v>
          </cell>
          <cell r="T288">
            <v>661.16</v>
          </cell>
          <cell r="U288">
            <v>8.8817841970012523E-15</v>
          </cell>
          <cell r="V288">
            <v>823.1</v>
          </cell>
          <cell r="W288">
            <v>161.94</v>
          </cell>
          <cell r="X288">
            <v>823.1</v>
          </cell>
          <cell r="Y288">
            <v>161.94</v>
          </cell>
          <cell r="Z288">
            <v>884.35</v>
          </cell>
          <cell r="AA288">
            <v>170.2</v>
          </cell>
        </row>
        <row r="289">
          <cell r="A289" t="str">
            <v>0600501</v>
          </cell>
          <cell r="B289" t="str">
            <v>06005</v>
          </cell>
          <cell r="C289" t="str">
            <v>茨田</v>
          </cell>
          <cell r="D289">
            <v>946.67</v>
          </cell>
          <cell r="E289">
            <v>0</v>
          </cell>
          <cell r="F289">
            <v>946.67</v>
          </cell>
          <cell r="G289">
            <v>0</v>
          </cell>
          <cell r="H289">
            <v>946.67</v>
          </cell>
          <cell r="I289">
            <v>0</v>
          </cell>
          <cell r="J289">
            <v>946.67</v>
          </cell>
          <cell r="K289">
            <v>0</v>
          </cell>
          <cell r="L289">
            <v>946.67</v>
          </cell>
          <cell r="M289">
            <v>0</v>
          </cell>
          <cell r="N289">
            <v>946.67</v>
          </cell>
          <cell r="O289">
            <v>0</v>
          </cell>
          <cell r="P289">
            <v>946.67</v>
          </cell>
          <cell r="Q289">
            <v>0</v>
          </cell>
          <cell r="R289">
            <v>946.67</v>
          </cell>
          <cell r="S289">
            <v>0</v>
          </cell>
          <cell r="T289">
            <v>946.67</v>
          </cell>
          <cell r="U289">
            <v>0</v>
          </cell>
          <cell r="V289">
            <v>946.67</v>
          </cell>
          <cell r="W289">
            <v>0</v>
          </cell>
          <cell r="X289">
            <v>946.67</v>
          </cell>
          <cell r="Y289">
            <v>0</v>
          </cell>
          <cell r="Z289">
            <v>946.67</v>
          </cell>
          <cell r="AA289">
            <v>0</v>
          </cell>
        </row>
        <row r="290">
          <cell r="A290" t="str">
            <v>0600601</v>
          </cell>
          <cell r="B290" t="str">
            <v>06006</v>
          </cell>
          <cell r="C290" t="str">
            <v>ロイヤルホスト桜川店</v>
          </cell>
          <cell r="D290">
            <v>355.95</v>
          </cell>
          <cell r="E290">
            <v>0</v>
          </cell>
          <cell r="F290">
            <v>355.95</v>
          </cell>
          <cell r="G290">
            <v>0</v>
          </cell>
          <cell r="H290">
            <v>355.95</v>
          </cell>
          <cell r="I290">
            <v>0</v>
          </cell>
          <cell r="J290">
            <v>355.95</v>
          </cell>
          <cell r="K290">
            <v>0</v>
          </cell>
          <cell r="L290">
            <v>355.95</v>
          </cell>
          <cell r="M290">
            <v>0</v>
          </cell>
          <cell r="N290">
            <v>355.95</v>
          </cell>
          <cell r="O290">
            <v>0</v>
          </cell>
          <cell r="P290">
            <v>355.95</v>
          </cell>
          <cell r="Q290">
            <v>0</v>
          </cell>
          <cell r="R290">
            <v>355.95</v>
          </cell>
          <cell r="S290">
            <v>0</v>
          </cell>
          <cell r="T290">
            <v>355.95</v>
          </cell>
          <cell r="U290">
            <v>0</v>
          </cell>
          <cell r="V290">
            <v>355.95</v>
          </cell>
          <cell r="W290">
            <v>0</v>
          </cell>
          <cell r="X290">
            <v>355.95</v>
          </cell>
          <cell r="Y290">
            <v>0</v>
          </cell>
          <cell r="Z290">
            <v>355.95</v>
          </cell>
          <cell r="AA290">
            <v>0</v>
          </cell>
        </row>
        <row r="291">
          <cell r="A291" t="str">
            <v>0600700</v>
          </cell>
          <cell r="B291" t="str">
            <v>06007</v>
          </cell>
          <cell r="C291" t="str">
            <v>日生球場　　　　　　　　</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row>
        <row r="292">
          <cell r="A292" t="str">
            <v>0600701</v>
          </cell>
          <cell r="B292" t="str">
            <v>06007</v>
          </cell>
          <cell r="C292" t="str">
            <v>日生球場（取壊）</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row>
        <row r="293">
          <cell r="A293" t="str">
            <v>0600801</v>
          </cell>
          <cell r="B293" t="str">
            <v>06008</v>
          </cell>
          <cell r="C293" t="str">
            <v>堂島クレイドル</v>
          </cell>
          <cell r="D293">
            <v>1338.82</v>
          </cell>
          <cell r="E293">
            <v>421.42</v>
          </cell>
          <cell r="F293">
            <v>1338.82</v>
          </cell>
          <cell r="G293">
            <v>421.42</v>
          </cell>
          <cell r="H293">
            <v>1338.82</v>
          </cell>
          <cell r="I293">
            <v>421.42</v>
          </cell>
          <cell r="J293">
            <v>1338.82</v>
          </cell>
          <cell r="K293">
            <v>421.42</v>
          </cell>
          <cell r="L293">
            <v>1338.82</v>
          </cell>
          <cell r="M293">
            <v>421.42</v>
          </cell>
          <cell r="N293">
            <v>1384.2</v>
          </cell>
          <cell r="O293">
            <v>466.8</v>
          </cell>
          <cell r="P293">
            <v>1384.2</v>
          </cell>
          <cell r="Q293">
            <v>466.8</v>
          </cell>
          <cell r="R293">
            <v>1384.2</v>
          </cell>
          <cell r="S293">
            <v>466.8</v>
          </cell>
          <cell r="T293">
            <v>1384.2</v>
          </cell>
          <cell r="U293">
            <v>466.8</v>
          </cell>
          <cell r="V293">
            <v>1384.2</v>
          </cell>
          <cell r="W293">
            <v>466.8</v>
          </cell>
          <cell r="X293">
            <v>1384.2</v>
          </cell>
          <cell r="Y293">
            <v>466.8</v>
          </cell>
          <cell r="Z293">
            <v>1384.2</v>
          </cell>
          <cell r="AA293">
            <v>466.8</v>
          </cell>
        </row>
        <row r="294">
          <cell r="A294" t="str">
            <v>0600901</v>
          </cell>
          <cell r="B294" t="str">
            <v>06009</v>
          </cell>
          <cell r="C294" t="str">
            <v>天六</v>
          </cell>
          <cell r="D294">
            <v>4159.3599999999997</v>
          </cell>
          <cell r="E294">
            <v>621.79999999999995</v>
          </cell>
          <cell r="F294">
            <v>4531.3599999999997</v>
          </cell>
          <cell r="G294">
            <v>993.8</v>
          </cell>
          <cell r="H294">
            <v>4531.66</v>
          </cell>
          <cell r="I294">
            <v>994.1</v>
          </cell>
          <cell r="J294">
            <v>4531.66</v>
          </cell>
          <cell r="K294">
            <v>994.1</v>
          </cell>
          <cell r="L294">
            <v>4531.66</v>
          </cell>
          <cell r="M294">
            <v>994.1</v>
          </cell>
          <cell r="N294">
            <v>4531.66</v>
          </cell>
          <cell r="O294">
            <v>994.1</v>
          </cell>
          <cell r="P294">
            <v>4531.66</v>
          </cell>
          <cell r="Q294">
            <v>994.1</v>
          </cell>
          <cell r="R294">
            <v>3537.56</v>
          </cell>
          <cell r="S294">
            <v>0</v>
          </cell>
          <cell r="T294">
            <v>3537.56</v>
          </cell>
          <cell r="U294">
            <v>0</v>
          </cell>
          <cell r="V294">
            <v>3537.56</v>
          </cell>
          <cell r="W294">
            <v>0</v>
          </cell>
          <cell r="X294">
            <v>3709.57</v>
          </cell>
          <cell r="Y294">
            <v>96.8</v>
          </cell>
          <cell r="Z294">
            <v>3709.57</v>
          </cell>
          <cell r="AA294">
            <v>0</v>
          </cell>
        </row>
        <row r="295">
          <cell r="A295" t="str">
            <v>0601001</v>
          </cell>
          <cell r="B295" t="str">
            <v>06010</v>
          </cell>
          <cell r="C295" t="str">
            <v>備後町</v>
          </cell>
          <cell r="D295">
            <v>6324.03000038147</v>
          </cell>
          <cell r="E295">
            <v>1106.2300003814696</v>
          </cell>
          <cell r="F295">
            <v>6324.03000038147</v>
          </cell>
          <cell r="G295">
            <v>1106.2300003814696</v>
          </cell>
          <cell r="H295">
            <v>6324.03000038147</v>
          </cell>
          <cell r="I295">
            <v>1106.2300003814696</v>
          </cell>
          <cell r="J295">
            <v>6324.03000038147</v>
          </cell>
          <cell r="K295">
            <v>1257.5200003814696</v>
          </cell>
          <cell r="L295">
            <v>6324.03000038147</v>
          </cell>
          <cell r="M295">
            <v>1056.2000003814696</v>
          </cell>
          <cell r="N295">
            <v>6324.03000038147</v>
          </cell>
          <cell r="O295">
            <v>1056.2000003814696</v>
          </cell>
          <cell r="P295">
            <v>6324.03000038147</v>
          </cell>
          <cell r="Q295">
            <v>1056.2000003814696</v>
          </cell>
          <cell r="R295">
            <v>6324.03000038147</v>
          </cell>
          <cell r="S295">
            <v>1457.5800003814697</v>
          </cell>
          <cell r="T295">
            <v>6324.03000038147</v>
          </cell>
          <cell r="U295">
            <v>1457.5800003814697</v>
          </cell>
          <cell r="V295">
            <v>6324.03000038147</v>
          </cell>
          <cell r="W295">
            <v>1457.5800003814697</v>
          </cell>
          <cell r="X295">
            <v>6324.03000038147</v>
          </cell>
          <cell r="Y295">
            <v>1112.6800003814697</v>
          </cell>
          <cell r="Z295">
            <v>5436.6400003814697</v>
          </cell>
          <cell r="AA295">
            <v>430.2500003814697</v>
          </cell>
        </row>
        <row r="296">
          <cell r="A296" t="str">
            <v>0601101</v>
          </cell>
          <cell r="B296" t="str">
            <v>06011</v>
          </cell>
          <cell r="C296" t="str">
            <v>難波</v>
          </cell>
          <cell r="D296">
            <v>3055.65</v>
          </cell>
          <cell r="E296">
            <v>421.6</v>
          </cell>
          <cell r="F296">
            <v>3055.65</v>
          </cell>
          <cell r="G296">
            <v>573.66999999999996</v>
          </cell>
          <cell r="H296">
            <v>3055.65</v>
          </cell>
          <cell r="I296">
            <v>573.66999999999996</v>
          </cell>
          <cell r="J296">
            <v>3055.65</v>
          </cell>
          <cell r="K296">
            <v>573.66999999999996</v>
          </cell>
          <cell r="L296">
            <v>3055.65</v>
          </cell>
          <cell r="M296">
            <v>573.66999999999996</v>
          </cell>
          <cell r="N296">
            <v>3055.65</v>
          </cell>
          <cell r="O296">
            <v>573.66999999999996</v>
          </cell>
          <cell r="P296">
            <v>3055.65</v>
          </cell>
          <cell r="Q296">
            <v>573.66999999999996</v>
          </cell>
          <cell r="R296">
            <v>3055.65</v>
          </cell>
          <cell r="S296">
            <v>573.66999999999996</v>
          </cell>
          <cell r="T296">
            <v>3055.65</v>
          </cell>
          <cell r="U296">
            <v>573.66999999999996</v>
          </cell>
          <cell r="V296">
            <v>3055.65</v>
          </cell>
          <cell r="W296">
            <v>573.66999999999996</v>
          </cell>
          <cell r="X296">
            <v>3055.65</v>
          </cell>
          <cell r="Y296">
            <v>573.66999999999996</v>
          </cell>
          <cell r="Z296">
            <v>3055.65</v>
          </cell>
          <cell r="AA296">
            <v>573.66999999999996</v>
          </cell>
        </row>
        <row r="297">
          <cell r="A297" t="str">
            <v>0601201</v>
          </cell>
          <cell r="B297" t="str">
            <v>06012</v>
          </cell>
          <cell r="C297" t="str">
            <v>別館１号館</v>
          </cell>
          <cell r="D297">
            <v>3766.87</v>
          </cell>
          <cell r="E297">
            <v>0</v>
          </cell>
          <cell r="F297">
            <v>3766.87</v>
          </cell>
          <cell r="G297">
            <v>0</v>
          </cell>
          <cell r="H297">
            <v>3766.87</v>
          </cell>
          <cell r="I297">
            <v>0</v>
          </cell>
          <cell r="J297">
            <v>3766.87</v>
          </cell>
          <cell r="K297">
            <v>0</v>
          </cell>
          <cell r="L297">
            <v>3766.87</v>
          </cell>
          <cell r="M297">
            <v>0</v>
          </cell>
          <cell r="N297">
            <v>3766.87</v>
          </cell>
          <cell r="O297">
            <v>0</v>
          </cell>
          <cell r="P297">
            <v>3766.87</v>
          </cell>
          <cell r="Q297">
            <v>0</v>
          </cell>
          <cell r="R297">
            <v>3766.87</v>
          </cell>
          <cell r="S297">
            <v>0</v>
          </cell>
          <cell r="T297">
            <v>3766.87</v>
          </cell>
          <cell r="U297">
            <v>0</v>
          </cell>
          <cell r="V297">
            <v>3766.87</v>
          </cell>
          <cell r="W297">
            <v>0</v>
          </cell>
          <cell r="X297">
            <v>3766.87</v>
          </cell>
          <cell r="Y297">
            <v>0</v>
          </cell>
          <cell r="Z297">
            <v>3766.87</v>
          </cell>
          <cell r="AA297">
            <v>0</v>
          </cell>
        </row>
        <row r="298">
          <cell r="A298" t="str">
            <v>0601301</v>
          </cell>
          <cell r="B298" t="str">
            <v>06013</v>
          </cell>
          <cell r="C298" t="str">
            <v>花園</v>
          </cell>
          <cell r="D298">
            <v>134.22999999999999</v>
          </cell>
          <cell r="E298">
            <v>0</v>
          </cell>
          <cell r="F298">
            <v>134.22999999999999</v>
          </cell>
          <cell r="G298">
            <v>0</v>
          </cell>
          <cell r="H298">
            <v>134.22999999999999</v>
          </cell>
          <cell r="I298">
            <v>0</v>
          </cell>
          <cell r="J298">
            <v>134.22999999999999</v>
          </cell>
          <cell r="K298">
            <v>0</v>
          </cell>
          <cell r="L298">
            <v>134.22999999999999</v>
          </cell>
          <cell r="M298">
            <v>0</v>
          </cell>
          <cell r="N298">
            <v>134.22999999999999</v>
          </cell>
          <cell r="O298">
            <v>0</v>
          </cell>
          <cell r="P298">
            <v>134.22999999999999</v>
          </cell>
          <cell r="Q298">
            <v>0</v>
          </cell>
          <cell r="R298">
            <v>134.22999999999999</v>
          </cell>
          <cell r="S298">
            <v>0</v>
          </cell>
          <cell r="T298">
            <v>134.22999999999999</v>
          </cell>
          <cell r="U298">
            <v>0</v>
          </cell>
          <cell r="V298">
            <v>134.22999999999999</v>
          </cell>
          <cell r="W298">
            <v>0</v>
          </cell>
          <cell r="X298">
            <v>134.22999999999999</v>
          </cell>
          <cell r="Y298">
            <v>0</v>
          </cell>
          <cell r="Z298">
            <v>134.22999999999999</v>
          </cell>
          <cell r="AA298">
            <v>0</v>
          </cell>
        </row>
        <row r="299">
          <cell r="A299" t="str">
            <v>0601401</v>
          </cell>
          <cell r="B299" t="str">
            <v>06014</v>
          </cell>
          <cell r="C299" t="str">
            <v>淀屋橋駐車場ビル　　　　</v>
          </cell>
          <cell r="D299">
            <v>2413.2399999999998</v>
          </cell>
          <cell r="E299">
            <v>0</v>
          </cell>
          <cell r="F299">
            <v>2413.2399999999998</v>
          </cell>
          <cell r="G299">
            <v>0</v>
          </cell>
          <cell r="H299">
            <v>2413.2399999999998</v>
          </cell>
          <cell r="I299">
            <v>0</v>
          </cell>
          <cell r="J299">
            <v>2413.2399999999998</v>
          </cell>
          <cell r="K299">
            <v>0</v>
          </cell>
          <cell r="L299">
            <v>2413.2399999999998</v>
          </cell>
          <cell r="M299">
            <v>0</v>
          </cell>
          <cell r="N299">
            <v>2413.2399999999998</v>
          </cell>
          <cell r="O299">
            <v>0</v>
          </cell>
          <cell r="P299">
            <v>2413.2399999999998</v>
          </cell>
          <cell r="Q299">
            <v>0</v>
          </cell>
          <cell r="R299">
            <v>2413.2399999999998</v>
          </cell>
          <cell r="S299">
            <v>0</v>
          </cell>
          <cell r="T299">
            <v>2413.2399999999998</v>
          </cell>
          <cell r="U299">
            <v>0</v>
          </cell>
          <cell r="V299">
            <v>2413.2399999999998</v>
          </cell>
          <cell r="W299">
            <v>0</v>
          </cell>
          <cell r="X299">
            <v>2413.2399999999998</v>
          </cell>
          <cell r="Y299">
            <v>0</v>
          </cell>
          <cell r="Z299">
            <v>2413.2399999999998</v>
          </cell>
          <cell r="AA299">
            <v>0</v>
          </cell>
        </row>
        <row r="300">
          <cell r="A300" t="str">
            <v>0601501</v>
          </cell>
          <cell r="B300" t="str">
            <v>06015</v>
          </cell>
          <cell r="C300" t="str">
            <v>小西日生</v>
          </cell>
          <cell r="D300">
            <v>4430.92</v>
          </cell>
          <cell r="E300">
            <v>467.3</v>
          </cell>
          <cell r="F300">
            <v>4430.92</v>
          </cell>
          <cell r="G300">
            <v>467.3</v>
          </cell>
          <cell r="H300">
            <v>4430.92</v>
          </cell>
          <cell r="I300">
            <v>467.3</v>
          </cell>
          <cell r="J300">
            <v>4430.92</v>
          </cell>
          <cell r="K300">
            <v>467.3</v>
          </cell>
          <cell r="L300">
            <v>4430.92</v>
          </cell>
          <cell r="M300">
            <v>467.3</v>
          </cell>
          <cell r="N300">
            <v>4430.92</v>
          </cell>
          <cell r="O300">
            <v>467.3</v>
          </cell>
          <cell r="P300">
            <v>4430.92</v>
          </cell>
          <cell r="Q300">
            <v>467.3</v>
          </cell>
          <cell r="R300">
            <v>4430.92</v>
          </cell>
          <cell r="S300">
            <v>467.3</v>
          </cell>
          <cell r="T300">
            <v>4430.92</v>
          </cell>
          <cell r="U300">
            <v>467.3</v>
          </cell>
          <cell r="V300">
            <v>4430.92</v>
          </cell>
          <cell r="W300">
            <v>467.3</v>
          </cell>
          <cell r="X300">
            <v>4430.92</v>
          </cell>
          <cell r="Y300">
            <v>467.3</v>
          </cell>
          <cell r="Z300">
            <v>4430.92</v>
          </cell>
          <cell r="AA300">
            <v>641.37</v>
          </cell>
        </row>
        <row r="301">
          <cell r="A301" t="str">
            <v>0601601</v>
          </cell>
          <cell r="B301" t="str">
            <v>06016</v>
          </cell>
          <cell r="C301" t="str">
            <v>大広新大阪</v>
          </cell>
          <cell r="D301">
            <v>2392.71</v>
          </cell>
          <cell r="E301">
            <v>114.75</v>
          </cell>
          <cell r="F301">
            <v>2457.1799999999998</v>
          </cell>
          <cell r="G301">
            <v>179.22</v>
          </cell>
          <cell r="H301">
            <v>2637.39</v>
          </cell>
          <cell r="I301">
            <v>294.95999999999998</v>
          </cell>
          <cell r="J301">
            <v>2637.39</v>
          </cell>
          <cell r="K301">
            <v>772.71</v>
          </cell>
          <cell r="L301">
            <v>2637.39</v>
          </cell>
          <cell r="M301">
            <v>772.71</v>
          </cell>
          <cell r="N301">
            <v>2629.03</v>
          </cell>
          <cell r="O301">
            <v>764.36</v>
          </cell>
          <cell r="P301">
            <v>2629.03</v>
          </cell>
          <cell r="Q301">
            <v>764.36</v>
          </cell>
          <cell r="R301">
            <v>2629.03</v>
          </cell>
          <cell r="S301">
            <v>764.36</v>
          </cell>
          <cell r="T301">
            <v>2629.03</v>
          </cell>
          <cell r="U301">
            <v>764.36</v>
          </cell>
          <cell r="V301">
            <v>2629.03</v>
          </cell>
          <cell r="W301">
            <v>592.5</v>
          </cell>
          <cell r="X301">
            <v>2629.03</v>
          </cell>
          <cell r="Y301">
            <v>592.5</v>
          </cell>
          <cell r="Z301">
            <v>2629.03</v>
          </cell>
          <cell r="AA301">
            <v>592.5</v>
          </cell>
        </row>
        <row r="302">
          <cell r="A302" t="str">
            <v>0601701</v>
          </cell>
          <cell r="B302" t="str">
            <v>06017</v>
          </cell>
          <cell r="C302" t="str">
            <v>梅田第二</v>
          </cell>
          <cell r="D302">
            <v>3746.89</v>
          </cell>
          <cell r="E302">
            <v>1342.54</v>
          </cell>
          <cell r="F302">
            <v>4129.4799999999996</v>
          </cell>
          <cell r="G302">
            <v>1725.13</v>
          </cell>
          <cell r="H302">
            <v>4129.4799999999996</v>
          </cell>
          <cell r="I302">
            <v>1725.13</v>
          </cell>
          <cell r="J302">
            <v>4129.4799999999996</v>
          </cell>
          <cell r="K302">
            <v>1725.13</v>
          </cell>
          <cell r="L302">
            <v>2877.45</v>
          </cell>
          <cell r="M302">
            <v>573.20000000000005</v>
          </cell>
          <cell r="N302">
            <v>3234.27</v>
          </cell>
          <cell r="O302">
            <v>930.02</v>
          </cell>
          <cell r="P302">
            <v>3234.27</v>
          </cell>
          <cell r="Q302">
            <v>930.02</v>
          </cell>
          <cell r="R302">
            <v>3234.27</v>
          </cell>
          <cell r="S302">
            <v>930.02</v>
          </cell>
          <cell r="T302">
            <v>3135.1</v>
          </cell>
          <cell r="U302">
            <v>830.85</v>
          </cell>
          <cell r="V302">
            <v>3135.1</v>
          </cell>
          <cell r="W302">
            <v>830.85</v>
          </cell>
          <cell r="X302">
            <v>3135.1</v>
          </cell>
          <cell r="Y302">
            <v>830.85</v>
          </cell>
          <cell r="Z302">
            <v>3016.47</v>
          </cell>
          <cell r="AA302">
            <v>456.92</v>
          </cell>
        </row>
        <row r="303">
          <cell r="A303" t="str">
            <v>0601801</v>
          </cell>
          <cell r="B303" t="str">
            <v>06018</v>
          </cell>
          <cell r="C303" t="str">
            <v>堺筋本町</v>
          </cell>
          <cell r="D303">
            <v>12533.19</v>
          </cell>
          <cell r="E303">
            <v>1714.81</v>
          </cell>
          <cell r="F303">
            <v>12533.19</v>
          </cell>
          <cell r="G303">
            <v>1738.57</v>
          </cell>
          <cell r="H303">
            <v>12533.19</v>
          </cell>
          <cell r="I303">
            <v>1738.57</v>
          </cell>
          <cell r="J303">
            <v>12533.19</v>
          </cell>
          <cell r="K303">
            <v>1738.57</v>
          </cell>
          <cell r="L303">
            <v>12533.19</v>
          </cell>
          <cell r="M303">
            <v>1738.57</v>
          </cell>
          <cell r="N303">
            <v>12533.19</v>
          </cell>
          <cell r="O303">
            <v>1738.57</v>
          </cell>
          <cell r="P303">
            <v>12273.45</v>
          </cell>
          <cell r="Q303">
            <v>1455.07</v>
          </cell>
          <cell r="R303">
            <v>12273.45</v>
          </cell>
          <cell r="S303">
            <v>1455.07</v>
          </cell>
          <cell r="T303">
            <v>12273.45</v>
          </cell>
          <cell r="U303">
            <v>1455.07</v>
          </cell>
          <cell r="V303">
            <v>12273.45</v>
          </cell>
          <cell r="W303">
            <v>1455.07</v>
          </cell>
          <cell r="X303">
            <v>12273.45</v>
          </cell>
          <cell r="Y303">
            <v>1455.07</v>
          </cell>
          <cell r="Z303">
            <v>12179.62</v>
          </cell>
          <cell r="AA303">
            <v>209.59</v>
          </cell>
        </row>
        <row r="304">
          <cell r="A304" t="str">
            <v>0601901</v>
          </cell>
          <cell r="B304" t="str">
            <v>06019</v>
          </cell>
          <cell r="C304" t="str">
            <v>長堀橋</v>
          </cell>
          <cell r="D304">
            <v>3022.21</v>
          </cell>
          <cell r="E304">
            <v>120.7</v>
          </cell>
          <cell r="F304">
            <v>3022.21</v>
          </cell>
          <cell r="G304">
            <v>120.7</v>
          </cell>
          <cell r="H304">
            <v>3022.21</v>
          </cell>
          <cell r="I304">
            <v>120.7</v>
          </cell>
          <cell r="J304">
            <v>3022.21</v>
          </cell>
          <cell r="K304">
            <v>120.7</v>
          </cell>
          <cell r="L304">
            <v>3022.21</v>
          </cell>
          <cell r="M304">
            <v>120.7</v>
          </cell>
          <cell r="N304">
            <v>3022.21</v>
          </cell>
          <cell r="O304">
            <v>120.7</v>
          </cell>
          <cell r="P304">
            <v>3022.21</v>
          </cell>
          <cell r="Q304">
            <v>120.7</v>
          </cell>
          <cell r="R304">
            <v>3022.21</v>
          </cell>
          <cell r="S304">
            <v>50.82</v>
          </cell>
          <cell r="T304">
            <v>3022.21</v>
          </cell>
          <cell r="U304">
            <v>208.94</v>
          </cell>
          <cell r="V304">
            <v>3022.21</v>
          </cell>
          <cell r="W304">
            <v>282.08999999999997</v>
          </cell>
          <cell r="X304">
            <v>3022.21</v>
          </cell>
          <cell r="Y304">
            <v>282.08999999999997</v>
          </cell>
          <cell r="Z304">
            <v>3022.21</v>
          </cell>
          <cell r="AA304">
            <v>282.08999999999997</v>
          </cell>
        </row>
        <row r="305">
          <cell r="A305" t="str">
            <v>0602001</v>
          </cell>
          <cell r="B305" t="str">
            <v>06020</v>
          </cell>
          <cell r="C305" t="str">
            <v>新大阪IN</v>
          </cell>
          <cell r="D305">
            <v>4104.66</v>
          </cell>
          <cell r="E305">
            <v>151.71429999999992</v>
          </cell>
          <cell r="F305">
            <v>4104.66</v>
          </cell>
          <cell r="G305">
            <v>94.038399999999925</v>
          </cell>
          <cell r="H305">
            <v>4104.66</v>
          </cell>
          <cell r="I305">
            <v>94.038399999999925</v>
          </cell>
          <cell r="J305">
            <v>4718.72</v>
          </cell>
          <cell r="K305">
            <v>708.09839999999986</v>
          </cell>
          <cell r="L305">
            <v>4718.72</v>
          </cell>
          <cell r="M305">
            <v>642.00239999999985</v>
          </cell>
          <cell r="N305">
            <v>4372.03</v>
          </cell>
          <cell r="O305">
            <v>295.31239999999985</v>
          </cell>
          <cell r="P305">
            <v>4372.03</v>
          </cell>
          <cell r="Q305">
            <v>58.631599999999878</v>
          </cell>
          <cell r="R305">
            <v>4372.03</v>
          </cell>
          <cell r="S305">
            <v>58.631599999999906</v>
          </cell>
          <cell r="T305">
            <v>4372.03</v>
          </cell>
          <cell r="U305">
            <v>58.631599999999906</v>
          </cell>
          <cell r="V305">
            <v>4372.03</v>
          </cell>
          <cell r="W305">
            <v>58.631599999999906</v>
          </cell>
          <cell r="X305">
            <v>4372.03</v>
          </cell>
          <cell r="Y305">
            <v>58.631599999999906</v>
          </cell>
          <cell r="Z305">
            <v>4372.03</v>
          </cell>
          <cell r="AA305">
            <v>7.0999999999088459E-3</v>
          </cell>
        </row>
        <row r="306">
          <cell r="A306" t="str">
            <v>0602201</v>
          </cell>
          <cell r="B306" t="str">
            <v>06022</v>
          </cell>
          <cell r="C306" t="str">
            <v>寺内ビル　　　　　　　　</v>
          </cell>
          <cell r="D306">
            <v>10355.59</v>
          </cell>
          <cell r="E306">
            <v>0</v>
          </cell>
          <cell r="F306">
            <v>10355.59</v>
          </cell>
          <cell r="G306">
            <v>0</v>
          </cell>
          <cell r="H306">
            <v>10355.59</v>
          </cell>
          <cell r="I306">
            <v>0</v>
          </cell>
          <cell r="J306">
            <v>10355.59</v>
          </cell>
          <cell r="K306">
            <v>0</v>
          </cell>
          <cell r="L306">
            <v>10355.59</v>
          </cell>
          <cell r="M306">
            <v>0</v>
          </cell>
          <cell r="N306">
            <v>10355.59</v>
          </cell>
          <cell r="O306">
            <v>0</v>
          </cell>
          <cell r="P306">
            <v>10355.59</v>
          </cell>
          <cell r="Q306">
            <v>0</v>
          </cell>
          <cell r="R306">
            <v>10355.59</v>
          </cell>
          <cell r="S306">
            <v>0</v>
          </cell>
          <cell r="T306">
            <v>10355.59</v>
          </cell>
          <cell r="U306">
            <v>0</v>
          </cell>
          <cell r="V306">
            <v>10355.59</v>
          </cell>
          <cell r="W306">
            <v>0</v>
          </cell>
          <cell r="X306">
            <v>10355.59</v>
          </cell>
          <cell r="Y306">
            <v>0</v>
          </cell>
          <cell r="Z306">
            <v>10355.59</v>
          </cell>
          <cell r="AA306">
            <v>0</v>
          </cell>
        </row>
        <row r="307">
          <cell r="A307" t="str">
            <v>0602301</v>
          </cell>
          <cell r="B307" t="str">
            <v>06023</v>
          </cell>
          <cell r="C307" t="str">
            <v>大池橋</v>
          </cell>
          <cell r="D307">
            <v>205.57999816894534</v>
          </cell>
          <cell r="E307">
            <v>-1.8310546749944479E-6</v>
          </cell>
          <cell r="F307">
            <v>205.57999816894534</v>
          </cell>
          <cell r="G307">
            <v>-1.8310546749944479E-6</v>
          </cell>
          <cell r="H307">
            <v>205.57999816894534</v>
          </cell>
          <cell r="I307">
            <v>-1.8310546749944479E-6</v>
          </cell>
          <cell r="J307">
            <v>205.57999816894534</v>
          </cell>
          <cell r="K307">
            <v>-1.8310546749944479E-6</v>
          </cell>
          <cell r="L307">
            <v>205.57999816894534</v>
          </cell>
          <cell r="M307">
            <v>-1.8310546749944479E-6</v>
          </cell>
          <cell r="N307">
            <v>205.57999816894534</v>
          </cell>
          <cell r="O307">
            <v>-1.8310546749944479E-6</v>
          </cell>
          <cell r="P307">
            <v>205.57999816894534</v>
          </cell>
          <cell r="Q307">
            <v>-1.8310546749944479E-6</v>
          </cell>
          <cell r="R307">
            <v>205.57999816894534</v>
          </cell>
          <cell r="S307">
            <v>-1.8310546749944479E-6</v>
          </cell>
          <cell r="T307">
            <v>205.57999816894534</v>
          </cell>
          <cell r="U307">
            <v>-1.8310546749944479E-6</v>
          </cell>
          <cell r="V307">
            <v>205.57999816894534</v>
          </cell>
          <cell r="W307">
            <v>-1.8310546749944479E-6</v>
          </cell>
          <cell r="X307">
            <v>205.57999816894534</v>
          </cell>
          <cell r="Y307">
            <v>-1.8310546749944479E-6</v>
          </cell>
          <cell r="Z307">
            <v>205.57999816894534</v>
          </cell>
          <cell r="AA307">
            <v>-1.8310546749944479E-6</v>
          </cell>
        </row>
        <row r="308">
          <cell r="A308" t="str">
            <v>0602401</v>
          </cell>
          <cell r="B308" t="str">
            <v>06024</v>
          </cell>
          <cell r="C308" t="str">
            <v>洪庵日生</v>
          </cell>
          <cell r="D308">
            <v>2893.79</v>
          </cell>
          <cell r="E308">
            <v>612.22</v>
          </cell>
          <cell r="F308">
            <v>2893.79</v>
          </cell>
          <cell r="G308">
            <v>612.22</v>
          </cell>
          <cell r="H308">
            <v>2893.79</v>
          </cell>
          <cell r="I308">
            <v>612.22</v>
          </cell>
          <cell r="J308">
            <v>2893.79</v>
          </cell>
          <cell r="K308">
            <v>612.22</v>
          </cell>
          <cell r="L308">
            <v>2893.79</v>
          </cell>
          <cell r="M308">
            <v>768.21</v>
          </cell>
          <cell r="N308">
            <v>3156.25</v>
          </cell>
          <cell r="O308">
            <v>1030.67</v>
          </cell>
          <cell r="P308">
            <v>3156.25</v>
          </cell>
          <cell r="Q308">
            <v>1030.67</v>
          </cell>
          <cell r="R308">
            <v>3156.25</v>
          </cell>
          <cell r="S308">
            <v>1030.67</v>
          </cell>
          <cell r="T308">
            <v>3156.25</v>
          </cell>
          <cell r="U308">
            <v>913</v>
          </cell>
          <cell r="V308">
            <v>3156.25</v>
          </cell>
          <cell r="W308">
            <v>729.83</v>
          </cell>
          <cell r="X308">
            <v>2768.35</v>
          </cell>
          <cell r="Y308">
            <v>341.93</v>
          </cell>
          <cell r="Z308">
            <v>2737.8</v>
          </cell>
          <cell r="AA308">
            <v>699.28</v>
          </cell>
        </row>
        <row r="309">
          <cell r="A309" t="str">
            <v>0602501</v>
          </cell>
          <cell r="B309" t="str">
            <v>06025</v>
          </cell>
          <cell r="C309" t="str">
            <v>東今橋</v>
          </cell>
          <cell r="D309">
            <v>3293.3</v>
          </cell>
          <cell r="E309">
            <v>0</v>
          </cell>
          <cell r="F309">
            <v>3293.3</v>
          </cell>
          <cell r="G309">
            <v>0</v>
          </cell>
          <cell r="H309">
            <v>3293.3</v>
          </cell>
          <cell r="I309">
            <v>0</v>
          </cell>
          <cell r="J309">
            <v>3293.3</v>
          </cell>
          <cell r="K309">
            <v>0</v>
          </cell>
          <cell r="L309">
            <v>3293.3</v>
          </cell>
          <cell r="M309">
            <v>0</v>
          </cell>
          <cell r="N309">
            <v>3305.7</v>
          </cell>
          <cell r="O309">
            <v>12.4</v>
          </cell>
          <cell r="P309">
            <v>3305.7</v>
          </cell>
          <cell r="Q309">
            <v>12.4</v>
          </cell>
          <cell r="R309">
            <v>3305.7</v>
          </cell>
          <cell r="S309">
            <v>12.4</v>
          </cell>
          <cell r="T309">
            <v>3305.7</v>
          </cell>
          <cell r="U309">
            <v>12.4</v>
          </cell>
          <cell r="V309">
            <v>3305.7</v>
          </cell>
          <cell r="W309">
            <v>12.4</v>
          </cell>
          <cell r="X309">
            <v>3305.7</v>
          </cell>
          <cell r="Y309">
            <v>12.4</v>
          </cell>
          <cell r="Z309">
            <v>3305.7</v>
          </cell>
          <cell r="AA309">
            <v>12.4</v>
          </cell>
        </row>
        <row r="310">
          <cell r="A310" t="str">
            <v>0602601</v>
          </cell>
          <cell r="B310" t="str">
            <v>06026</v>
          </cell>
          <cell r="C310" t="str">
            <v>周防町</v>
          </cell>
          <cell r="D310">
            <v>1228.03</v>
          </cell>
          <cell r="E310">
            <v>0</v>
          </cell>
          <cell r="F310">
            <v>1228.03</v>
          </cell>
          <cell r="G310">
            <v>0</v>
          </cell>
          <cell r="H310">
            <v>1228.03</v>
          </cell>
          <cell r="I310">
            <v>0</v>
          </cell>
          <cell r="J310">
            <v>1228.03</v>
          </cell>
          <cell r="K310">
            <v>0</v>
          </cell>
          <cell r="L310">
            <v>1228.03</v>
          </cell>
          <cell r="M310">
            <v>0</v>
          </cell>
          <cell r="N310">
            <v>1228.03</v>
          </cell>
          <cell r="O310">
            <v>0</v>
          </cell>
          <cell r="P310">
            <v>1228.03</v>
          </cell>
          <cell r="Q310">
            <v>0</v>
          </cell>
          <cell r="R310">
            <v>1228.03</v>
          </cell>
          <cell r="S310">
            <v>0</v>
          </cell>
          <cell r="T310">
            <v>1228.03</v>
          </cell>
          <cell r="U310">
            <v>0</v>
          </cell>
          <cell r="V310">
            <v>1228.03</v>
          </cell>
          <cell r="W310">
            <v>0</v>
          </cell>
          <cell r="X310">
            <v>1228.03</v>
          </cell>
          <cell r="Y310">
            <v>0</v>
          </cell>
          <cell r="Z310">
            <v>1228.03</v>
          </cell>
          <cell r="AA310">
            <v>0</v>
          </cell>
        </row>
        <row r="311">
          <cell r="A311" t="str">
            <v>0602801</v>
          </cell>
          <cell r="B311" t="str">
            <v>06028</v>
          </cell>
          <cell r="C311" t="str">
            <v>御堂筋本町</v>
          </cell>
          <cell r="D311">
            <v>11726.98</v>
          </cell>
          <cell r="E311">
            <v>414.80500000000001</v>
          </cell>
          <cell r="F311">
            <v>11726.98</v>
          </cell>
          <cell r="G311">
            <v>414.80500000000001</v>
          </cell>
          <cell r="H311">
            <v>11726.98</v>
          </cell>
          <cell r="I311">
            <v>268.88499999999999</v>
          </cell>
          <cell r="J311">
            <v>11726.98</v>
          </cell>
          <cell r="K311">
            <v>268.88499999999999</v>
          </cell>
          <cell r="L311">
            <v>11726.98</v>
          </cell>
          <cell r="M311">
            <v>268.88499999999999</v>
          </cell>
          <cell r="N311">
            <v>11726.98</v>
          </cell>
          <cell r="O311">
            <v>268.88499999999999</v>
          </cell>
          <cell r="P311">
            <v>11726.98</v>
          </cell>
          <cell r="Q311">
            <v>268.88499999999999</v>
          </cell>
          <cell r="R311">
            <v>11726.98</v>
          </cell>
          <cell r="S311">
            <v>268.88499999999999</v>
          </cell>
          <cell r="T311">
            <v>11726.98</v>
          </cell>
          <cell r="U311">
            <v>268.88499999999999</v>
          </cell>
          <cell r="V311">
            <v>11726.98</v>
          </cell>
          <cell r="W311">
            <v>468.27499999999998</v>
          </cell>
          <cell r="X311">
            <v>11726.98</v>
          </cell>
          <cell r="Y311">
            <v>371.935</v>
          </cell>
          <cell r="Z311">
            <v>11726.98</v>
          </cell>
          <cell r="AA311">
            <v>515.19500000000005</v>
          </cell>
        </row>
        <row r="312">
          <cell r="A312" t="str">
            <v>0602901</v>
          </cell>
          <cell r="B312" t="str">
            <v>06029</v>
          </cell>
          <cell r="C312" t="str">
            <v>北浜第二</v>
          </cell>
          <cell r="D312">
            <v>134.49</v>
          </cell>
          <cell r="E312">
            <v>0</v>
          </cell>
          <cell r="F312">
            <v>134.49</v>
          </cell>
          <cell r="G312">
            <v>0</v>
          </cell>
          <cell r="H312">
            <v>134.49</v>
          </cell>
          <cell r="I312">
            <v>0</v>
          </cell>
          <cell r="J312">
            <v>134.49</v>
          </cell>
          <cell r="K312">
            <v>0</v>
          </cell>
          <cell r="L312">
            <v>134.49</v>
          </cell>
          <cell r="M312">
            <v>0</v>
          </cell>
          <cell r="N312">
            <v>134.49</v>
          </cell>
          <cell r="O312">
            <v>0</v>
          </cell>
          <cell r="P312">
            <v>134.49</v>
          </cell>
          <cell r="Q312">
            <v>0</v>
          </cell>
          <cell r="R312">
            <v>134.49</v>
          </cell>
          <cell r="S312">
            <v>0</v>
          </cell>
          <cell r="T312">
            <v>134.49</v>
          </cell>
          <cell r="U312">
            <v>0</v>
          </cell>
          <cell r="V312">
            <v>84.09</v>
          </cell>
          <cell r="W312">
            <v>0</v>
          </cell>
          <cell r="X312">
            <v>84.09</v>
          </cell>
          <cell r="Y312">
            <v>0</v>
          </cell>
          <cell r="Z312">
            <v>84.09</v>
          </cell>
          <cell r="AA312">
            <v>0</v>
          </cell>
        </row>
        <row r="313">
          <cell r="A313" t="str">
            <v>0603001</v>
          </cell>
          <cell r="B313" t="str">
            <v>06030</v>
          </cell>
          <cell r="C313" t="str">
            <v>大阪ｶﾞﾝ予防検診ｾﾝﾀｰ</v>
          </cell>
          <cell r="D313">
            <v>2178.5100000000002</v>
          </cell>
          <cell r="E313">
            <v>0</v>
          </cell>
          <cell r="F313">
            <v>2178.5100000000002</v>
          </cell>
          <cell r="G313">
            <v>0</v>
          </cell>
          <cell r="H313">
            <v>2178.5100000000002</v>
          </cell>
          <cell r="I313">
            <v>0</v>
          </cell>
          <cell r="J313">
            <v>2178.5100000000002</v>
          </cell>
          <cell r="K313">
            <v>0</v>
          </cell>
          <cell r="L313">
            <v>2178.5100000000002</v>
          </cell>
          <cell r="M313">
            <v>0</v>
          </cell>
          <cell r="N313">
            <v>2178.5100000000002</v>
          </cell>
          <cell r="O313">
            <v>0</v>
          </cell>
          <cell r="P313">
            <v>2178.5100000000002</v>
          </cell>
          <cell r="Q313">
            <v>0</v>
          </cell>
          <cell r="R313">
            <v>2178.5100000000002</v>
          </cell>
          <cell r="S313">
            <v>0</v>
          </cell>
          <cell r="T313">
            <v>2178.5100000000002</v>
          </cell>
          <cell r="U313">
            <v>0</v>
          </cell>
          <cell r="V313">
            <v>2178.5100000000002</v>
          </cell>
          <cell r="W313">
            <v>0</v>
          </cell>
          <cell r="X313">
            <v>2178.5100000000002</v>
          </cell>
          <cell r="Y313">
            <v>0</v>
          </cell>
          <cell r="Z313">
            <v>2178.5100000000002</v>
          </cell>
          <cell r="AA313">
            <v>0</v>
          </cell>
        </row>
        <row r="314">
          <cell r="A314" t="str">
            <v>0603101</v>
          </cell>
          <cell r="B314" t="str">
            <v>06031</v>
          </cell>
          <cell r="C314" t="str">
            <v>土佐堀ＩＮ</v>
          </cell>
          <cell r="D314">
            <v>5658.18</v>
          </cell>
          <cell r="E314">
            <v>0</v>
          </cell>
          <cell r="F314">
            <v>5658.18</v>
          </cell>
          <cell r="G314">
            <v>222.05</v>
          </cell>
          <cell r="H314">
            <v>5658.18</v>
          </cell>
          <cell r="I314">
            <v>181.04</v>
          </cell>
          <cell r="J314">
            <v>5658.18</v>
          </cell>
          <cell r="K314">
            <v>181.04</v>
          </cell>
          <cell r="L314">
            <v>5658.18</v>
          </cell>
          <cell r="M314">
            <v>181.04</v>
          </cell>
          <cell r="N314">
            <v>5658.18</v>
          </cell>
          <cell r="O314">
            <v>181.04</v>
          </cell>
          <cell r="P314">
            <v>5658.18</v>
          </cell>
          <cell r="Q314">
            <v>181.04</v>
          </cell>
          <cell r="R314">
            <v>5658.18</v>
          </cell>
          <cell r="S314">
            <v>181.04</v>
          </cell>
          <cell r="T314">
            <v>5658.18</v>
          </cell>
          <cell r="U314">
            <v>181.04</v>
          </cell>
          <cell r="V314">
            <v>5658.18</v>
          </cell>
          <cell r="W314">
            <v>181.04</v>
          </cell>
          <cell r="X314">
            <v>5658.18</v>
          </cell>
          <cell r="Y314">
            <v>1.28</v>
          </cell>
          <cell r="Z314">
            <v>5658.18</v>
          </cell>
          <cell r="AA314">
            <v>1.28</v>
          </cell>
        </row>
        <row r="315">
          <cell r="A315" t="str">
            <v>0603201</v>
          </cell>
          <cell r="B315" t="str">
            <v>06032</v>
          </cell>
          <cell r="C315" t="str">
            <v>今橋</v>
          </cell>
          <cell r="D315">
            <v>6583.95</v>
          </cell>
          <cell r="E315">
            <v>805.47</v>
          </cell>
          <cell r="F315">
            <v>6583.95</v>
          </cell>
          <cell r="G315">
            <v>473.22</v>
          </cell>
          <cell r="H315">
            <v>6583.95</v>
          </cell>
          <cell r="I315">
            <v>396.1</v>
          </cell>
          <cell r="J315">
            <v>6583.95</v>
          </cell>
          <cell r="K315">
            <v>396.1</v>
          </cell>
          <cell r="L315">
            <v>6583.95</v>
          </cell>
          <cell r="M315">
            <v>396.1</v>
          </cell>
          <cell r="N315">
            <v>6583.95</v>
          </cell>
          <cell r="O315">
            <v>396.1</v>
          </cell>
          <cell r="P315">
            <v>6583.95</v>
          </cell>
          <cell r="Q315">
            <v>396.1</v>
          </cell>
          <cell r="R315">
            <v>6583.95</v>
          </cell>
          <cell r="S315">
            <v>396.1</v>
          </cell>
          <cell r="T315">
            <v>6583.95</v>
          </cell>
          <cell r="U315">
            <v>396.1</v>
          </cell>
          <cell r="V315">
            <v>6583.95</v>
          </cell>
          <cell r="W315">
            <v>396.1</v>
          </cell>
          <cell r="X315">
            <v>6583.95</v>
          </cell>
          <cell r="Y315">
            <v>396.1</v>
          </cell>
          <cell r="Z315">
            <v>6583.98</v>
          </cell>
          <cell r="AA315">
            <v>250.28</v>
          </cell>
        </row>
        <row r="316">
          <cell r="A316" t="str">
            <v>0603301</v>
          </cell>
          <cell r="B316" t="str">
            <v>06033</v>
          </cell>
          <cell r="C316" t="str">
            <v>心斎橋</v>
          </cell>
          <cell r="D316">
            <v>6033.3</v>
          </cell>
          <cell r="E316">
            <v>223.24</v>
          </cell>
          <cell r="F316">
            <v>6033.3</v>
          </cell>
          <cell r="G316">
            <v>283.98</v>
          </cell>
          <cell r="H316">
            <v>6033.3</v>
          </cell>
          <cell r="I316">
            <v>283.98</v>
          </cell>
          <cell r="J316">
            <v>6033.3</v>
          </cell>
          <cell r="K316">
            <v>283.98</v>
          </cell>
          <cell r="L316">
            <v>6033.3</v>
          </cell>
          <cell r="M316">
            <v>283.98</v>
          </cell>
          <cell r="N316">
            <v>6033.3</v>
          </cell>
          <cell r="O316">
            <v>283.98</v>
          </cell>
          <cell r="P316">
            <v>6033.3</v>
          </cell>
          <cell r="Q316">
            <v>283.98</v>
          </cell>
          <cell r="R316">
            <v>6033.3</v>
          </cell>
          <cell r="S316">
            <v>283.98</v>
          </cell>
          <cell r="T316">
            <v>6033.3</v>
          </cell>
          <cell r="U316">
            <v>283.98</v>
          </cell>
          <cell r="V316">
            <v>6033.3</v>
          </cell>
          <cell r="W316">
            <v>223.24</v>
          </cell>
          <cell r="X316">
            <v>6033.3</v>
          </cell>
          <cell r="Y316">
            <v>223.24</v>
          </cell>
          <cell r="Z316">
            <v>6033.3</v>
          </cell>
          <cell r="AA316">
            <v>223.24</v>
          </cell>
        </row>
        <row r="317">
          <cell r="A317" t="str">
            <v>0603401</v>
          </cell>
          <cell r="B317" t="str">
            <v>06034</v>
          </cell>
          <cell r="C317" t="str">
            <v>御幣島</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row>
        <row r="318">
          <cell r="A318" t="str">
            <v>0603501</v>
          </cell>
          <cell r="B318" t="str">
            <v>06035</v>
          </cell>
          <cell r="C318" t="str">
            <v>上本町</v>
          </cell>
          <cell r="D318">
            <v>3961.91</v>
          </cell>
          <cell r="E318">
            <v>287.31</v>
          </cell>
          <cell r="F318">
            <v>4260.37</v>
          </cell>
          <cell r="G318">
            <v>585.77</v>
          </cell>
          <cell r="H318">
            <v>4260.37</v>
          </cell>
          <cell r="I318">
            <v>585.77</v>
          </cell>
          <cell r="J318">
            <v>4260.37</v>
          </cell>
          <cell r="K318">
            <v>492.85</v>
          </cell>
          <cell r="L318">
            <v>4260.37</v>
          </cell>
          <cell r="M318">
            <v>492.85</v>
          </cell>
          <cell r="N318">
            <v>4260.37</v>
          </cell>
          <cell r="O318">
            <v>492.85</v>
          </cell>
          <cell r="P318">
            <v>4260.37</v>
          </cell>
          <cell r="Q318">
            <v>492.85</v>
          </cell>
          <cell r="R318">
            <v>4260.37</v>
          </cell>
          <cell r="S318">
            <v>492.85</v>
          </cell>
          <cell r="T318">
            <v>4260.37</v>
          </cell>
          <cell r="U318">
            <v>492.85</v>
          </cell>
          <cell r="V318">
            <v>4260.37</v>
          </cell>
          <cell r="W318">
            <v>492.85</v>
          </cell>
          <cell r="X318">
            <v>4260.37</v>
          </cell>
          <cell r="Y318">
            <v>492.85</v>
          </cell>
          <cell r="Z318">
            <v>4260.37</v>
          </cell>
          <cell r="AA318">
            <v>492.85</v>
          </cell>
        </row>
        <row r="319">
          <cell r="A319" t="str">
            <v>0603601</v>
          </cell>
          <cell r="B319" t="str">
            <v>06036</v>
          </cell>
          <cell r="C319" t="str">
            <v>北浜</v>
          </cell>
          <cell r="D319">
            <v>1672.58</v>
          </cell>
          <cell r="E319">
            <v>0</v>
          </cell>
          <cell r="F319">
            <v>1672.58</v>
          </cell>
          <cell r="G319">
            <v>0</v>
          </cell>
          <cell r="H319">
            <v>1672.58</v>
          </cell>
          <cell r="I319">
            <v>0</v>
          </cell>
          <cell r="J319">
            <v>1672.58</v>
          </cell>
          <cell r="K319">
            <v>0</v>
          </cell>
          <cell r="L319">
            <v>1672.58</v>
          </cell>
          <cell r="M319">
            <v>0</v>
          </cell>
          <cell r="N319">
            <v>1672.58</v>
          </cell>
          <cell r="O319">
            <v>0</v>
          </cell>
          <cell r="P319">
            <v>1672.58</v>
          </cell>
          <cell r="Q319">
            <v>0</v>
          </cell>
          <cell r="R319">
            <v>1672.58</v>
          </cell>
          <cell r="S319">
            <v>0</v>
          </cell>
          <cell r="T319">
            <v>1672.58</v>
          </cell>
          <cell r="U319">
            <v>0</v>
          </cell>
          <cell r="V319">
            <v>1672.58</v>
          </cell>
          <cell r="W319">
            <v>0</v>
          </cell>
          <cell r="X319">
            <v>1672.58</v>
          </cell>
          <cell r="Y319">
            <v>0</v>
          </cell>
          <cell r="Z319">
            <v>1672.58</v>
          </cell>
          <cell r="AA319">
            <v>0</v>
          </cell>
        </row>
        <row r="320">
          <cell r="A320" t="str">
            <v>0603701</v>
          </cell>
          <cell r="B320" t="str">
            <v>06037</v>
          </cell>
          <cell r="C320" t="str">
            <v>恵美須町ビル　　　　　　</v>
          </cell>
          <cell r="D320">
            <v>2004.44</v>
          </cell>
          <cell r="E320">
            <v>0</v>
          </cell>
          <cell r="F320">
            <v>2004.44</v>
          </cell>
          <cell r="G320">
            <v>0</v>
          </cell>
          <cell r="H320">
            <v>2004.44</v>
          </cell>
          <cell r="I320">
            <v>0</v>
          </cell>
          <cell r="J320">
            <v>2004.44</v>
          </cell>
          <cell r="K320">
            <v>0</v>
          </cell>
          <cell r="L320">
            <v>2004.44</v>
          </cell>
          <cell r="M320">
            <v>0</v>
          </cell>
          <cell r="N320">
            <v>2004.44</v>
          </cell>
          <cell r="O320">
            <v>0</v>
          </cell>
          <cell r="P320">
            <v>2004.44</v>
          </cell>
          <cell r="Q320">
            <v>0</v>
          </cell>
          <cell r="R320">
            <v>2004.44</v>
          </cell>
          <cell r="S320">
            <v>0</v>
          </cell>
          <cell r="T320">
            <v>2004.44</v>
          </cell>
          <cell r="U320">
            <v>0</v>
          </cell>
          <cell r="V320">
            <v>2004.44</v>
          </cell>
          <cell r="W320">
            <v>0</v>
          </cell>
          <cell r="X320">
            <v>2004.44</v>
          </cell>
          <cell r="Y320">
            <v>0</v>
          </cell>
          <cell r="Z320">
            <v>2004.44</v>
          </cell>
          <cell r="AA320">
            <v>0</v>
          </cell>
        </row>
        <row r="321">
          <cell r="A321" t="str">
            <v>0603801</v>
          </cell>
          <cell r="B321" t="str">
            <v>06038</v>
          </cell>
          <cell r="C321" t="str">
            <v>梅田ＵＮ</v>
          </cell>
          <cell r="D321">
            <v>7346.7</v>
          </cell>
          <cell r="E321">
            <v>314.60500000000002</v>
          </cell>
          <cell r="F321">
            <v>7346.7</v>
          </cell>
          <cell r="G321">
            <v>314.60500000000002</v>
          </cell>
          <cell r="H321">
            <v>7346.7</v>
          </cell>
          <cell r="I321">
            <v>314.60500000000002</v>
          </cell>
          <cell r="J321">
            <v>7346.7</v>
          </cell>
          <cell r="K321">
            <v>1023.235</v>
          </cell>
          <cell r="L321">
            <v>7346.7</v>
          </cell>
          <cell r="M321">
            <v>987.84500000000003</v>
          </cell>
          <cell r="N321">
            <v>7346.7</v>
          </cell>
          <cell r="O321">
            <v>987.84500000000003</v>
          </cell>
          <cell r="P321">
            <v>7346.7</v>
          </cell>
          <cell r="Q321">
            <v>987.84500000000003</v>
          </cell>
          <cell r="R321">
            <v>7346.7</v>
          </cell>
          <cell r="S321">
            <v>802.27</v>
          </cell>
          <cell r="T321">
            <v>7346.7</v>
          </cell>
          <cell r="U321">
            <v>979.2</v>
          </cell>
          <cell r="V321">
            <v>7346.7</v>
          </cell>
          <cell r="W321">
            <v>750.88</v>
          </cell>
          <cell r="X321">
            <v>7346.7</v>
          </cell>
          <cell r="Y321">
            <v>714.51499999999999</v>
          </cell>
          <cell r="Z321">
            <v>7338.01</v>
          </cell>
          <cell r="AA321">
            <v>724.83500000000004</v>
          </cell>
        </row>
        <row r="322">
          <cell r="A322" t="str">
            <v>0603901</v>
          </cell>
          <cell r="B322" t="str">
            <v>06039</v>
          </cell>
          <cell r="C322" t="str">
            <v>淀屋橋</v>
          </cell>
          <cell r="D322">
            <v>17832.46</v>
          </cell>
          <cell r="E322">
            <v>4137.05</v>
          </cell>
          <cell r="F322">
            <v>17832.46</v>
          </cell>
          <cell r="G322">
            <v>4583.18</v>
          </cell>
          <cell r="H322">
            <v>17832.46</v>
          </cell>
          <cell r="I322">
            <v>4583.18</v>
          </cell>
          <cell r="J322">
            <v>17832.46</v>
          </cell>
          <cell r="K322">
            <v>4038.83</v>
          </cell>
          <cell r="L322">
            <v>17832.46</v>
          </cell>
          <cell r="M322">
            <v>4038.83</v>
          </cell>
          <cell r="N322">
            <v>17832.46</v>
          </cell>
          <cell r="O322">
            <v>4038.83</v>
          </cell>
          <cell r="P322">
            <v>17832.46</v>
          </cell>
          <cell r="Q322">
            <v>4097.91</v>
          </cell>
          <cell r="R322">
            <v>17832.46</v>
          </cell>
          <cell r="S322">
            <v>4097.91</v>
          </cell>
          <cell r="T322">
            <v>17832.46</v>
          </cell>
          <cell r="U322">
            <v>3416.54</v>
          </cell>
          <cell r="V322">
            <v>17832.46</v>
          </cell>
          <cell r="W322">
            <v>3416.54</v>
          </cell>
          <cell r="X322">
            <v>17832.46</v>
          </cell>
          <cell r="Y322">
            <v>2368.9499999999998</v>
          </cell>
          <cell r="Z322">
            <v>17983.560000000001</v>
          </cell>
          <cell r="AA322">
            <v>2042.52</v>
          </cell>
        </row>
        <row r="323">
          <cell r="A323" t="str">
            <v>0603902</v>
          </cell>
          <cell r="B323" t="str">
            <v>06039</v>
          </cell>
          <cell r="C323" t="str">
            <v>北浜派出所</v>
          </cell>
          <cell r="D323">
            <v>17.579999999999998</v>
          </cell>
          <cell r="E323">
            <v>0</v>
          </cell>
          <cell r="F323">
            <v>17.579999999999998</v>
          </cell>
          <cell r="G323">
            <v>0</v>
          </cell>
          <cell r="H323">
            <v>17.579999999999998</v>
          </cell>
          <cell r="I323">
            <v>0</v>
          </cell>
          <cell r="J323">
            <v>17.579999999999998</v>
          </cell>
          <cell r="K323">
            <v>0</v>
          </cell>
          <cell r="L323">
            <v>17.579999999999998</v>
          </cell>
          <cell r="M323">
            <v>0</v>
          </cell>
          <cell r="N323">
            <v>17.579999999999998</v>
          </cell>
          <cell r="O323">
            <v>0</v>
          </cell>
          <cell r="P323">
            <v>17.579999999999998</v>
          </cell>
          <cell r="Q323">
            <v>0</v>
          </cell>
          <cell r="R323">
            <v>17.579999999999998</v>
          </cell>
          <cell r="S323">
            <v>0</v>
          </cell>
          <cell r="T323">
            <v>17.579999999999998</v>
          </cell>
          <cell r="U323">
            <v>0</v>
          </cell>
          <cell r="V323">
            <v>17.579999999999998</v>
          </cell>
          <cell r="W323">
            <v>0</v>
          </cell>
          <cell r="X323">
            <v>17.579999999999998</v>
          </cell>
          <cell r="Y323">
            <v>0</v>
          </cell>
          <cell r="Z323">
            <v>17.579999999999998</v>
          </cell>
          <cell r="AA323">
            <v>0</v>
          </cell>
        </row>
        <row r="324">
          <cell r="A324" t="str">
            <v>0603903</v>
          </cell>
          <cell r="B324" t="str">
            <v>06039</v>
          </cell>
          <cell r="C324" t="str">
            <v>淀屋橋隣地店舗</v>
          </cell>
          <cell r="D324">
            <v>281.44</v>
          </cell>
          <cell r="E324">
            <v>0</v>
          </cell>
          <cell r="F324">
            <v>281.44</v>
          </cell>
          <cell r="G324">
            <v>0</v>
          </cell>
          <cell r="H324">
            <v>281.44</v>
          </cell>
          <cell r="I324">
            <v>0</v>
          </cell>
          <cell r="J324">
            <v>281.44</v>
          </cell>
          <cell r="K324">
            <v>0</v>
          </cell>
          <cell r="L324">
            <v>281.44</v>
          </cell>
          <cell r="M324">
            <v>0</v>
          </cell>
          <cell r="N324">
            <v>281.44</v>
          </cell>
          <cell r="O324">
            <v>0</v>
          </cell>
          <cell r="P324">
            <v>281.44</v>
          </cell>
          <cell r="Q324">
            <v>0</v>
          </cell>
          <cell r="R324">
            <v>281.44</v>
          </cell>
          <cell r="S324">
            <v>0</v>
          </cell>
          <cell r="T324">
            <v>281.44</v>
          </cell>
          <cell r="U324">
            <v>0</v>
          </cell>
          <cell r="V324">
            <v>281.44</v>
          </cell>
          <cell r="W324">
            <v>0</v>
          </cell>
          <cell r="X324">
            <v>281.44</v>
          </cell>
          <cell r="Y324">
            <v>0</v>
          </cell>
          <cell r="Z324">
            <v>281.44</v>
          </cell>
          <cell r="AA324">
            <v>0</v>
          </cell>
        </row>
        <row r="325">
          <cell r="A325" t="str">
            <v>0604001</v>
          </cell>
          <cell r="B325" t="str">
            <v>06040</v>
          </cell>
          <cell r="C325" t="str">
            <v>御堂筋八幡町</v>
          </cell>
          <cell r="D325">
            <v>3763.75</v>
          </cell>
          <cell r="E325">
            <v>791.36000061035179</v>
          </cell>
          <cell r="F325">
            <v>3763.75</v>
          </cell>
          <cell r="G325">
            <v>791.36000061035179</v>
          </cell>
          <cell r="H325">
            <v>3763.75</v>
          </cell>
          <cell r="I325">
            <v>791.36000061035179</v>
          </cell>
          <cell r="J325">
            <v>4190.49</v>
          </cell>
          <cell r="K325">
            <v>1218.1000006103518</v>
          </cell>
          <cell r="L325">
            <v>4190.49</v>
          </cell>
          <cell r="M325">
            <v>1218.1000006103518</v>
          </cell>
          <cell r="N325">
            <v>4035.07</v>
          </cell>
          <cell r="O325">
            <v>1062.6800006103517</v>
          </cell>
          <cell r="P325">
            <v>4035.07</v>
          </cell>
          <cell r="Q325">
            <v>1062.6800006103517</v>
          </cell>
          <cell r="R325">
            <v>4035.07</v>
          </cell>
          <cell r="S325">
            <v>1406.8700006103518</v>
          </cell>
          <cell r="T325">
            <v>4035.07</v>
          </cell>
          <cell r="U325">
            <v>1406.8700006103518</v>
          </cell>
          <cell r="V325">
            <v>4035.07</v>
          </cell>
          <cell r="W325">
            <v>1406.8700006103518</v>
          </cell>
          <cell r="X325">
            <v>4035.07</v>
          </cell>
          <cell r="Y325">
            <v>1406.8700006103518</v>
          </cell>
          <cell r="Z325">
            <v>3764.07</v>
          </cell>
          <cell r="AA325">
            <v>864.55000061035184</v>
          </cell>
        </row>
        <row r="326">
          <cell r="A326" t="str">
            <v>0604101</v>
          </cell>
          <cell r="B326" t="str">
            <v>06041</v>
          </cell>
          <cell r="C326" t="str">
            <v>我孫子</v>
          </cell>
          <cell r="D326">
            <v>958.68</v>
          </cell>
          <cell r="E326">
            <v>0</v>
          </cell>
          <cell r="F326">
            <v>958.68</v>
          </cell>
          <cell r="G326">
            <v>0</v>
          </cell>
          <cell r="H326">
            <v>958.68</v>
          </cell>
          <cell r="I326">
            <v>0</v>
          </cell>
          <cell r="J326">
            <v>958.68</v>
          </cell>
          <cell r="K326">
            <v>0</v>
          </cell>
          <cell r="L326">
            <v>958.68</v>
          </cell>
          <cell r="M326">
            <v>0</v>
          </cell>
          <cell r="N326">
            <v>958.68</v>
          </cell>
          <cell r="O326">
            <v>0</v>
          </cell>
          <cell r="P326">
            <v>958.68</v>
          </cell>
          <cell r="Q326">
            <v>0</v>
          </cell>
          <cell r="R326">
            <v>958.68</v>
          </cell>
          <cell r="S326">
            <v>0</v>
          </cell>
          <cell r="T326">
            <v>958.68</v>
          </cell>
          <cell r="U326">
            <v>0</v>
          </cell>
          <cell r="V326">
            <v>958.68</v>
          </cell>
          <cell r="W326">
            <v>0</v>
          </cell>
          <cell r="X326">
            <v>958.68</v>
          </cell>
          <cell r="Y326">
            <v>0</v>
          </cell>
          <cell r="Z326">
            <v>958.68</v>
          </cell>
          <cell r="AA326">
            <v>0</v>
          </cell>
        </row>
        <row r="327">
          <cell r="A327" t="str">
            <v>0604201</v>
          </cell>
          <cell r="B327" t="str">
            <v>06042</v>
          </cell>
          <cell r="C327" t="str">
            <v>塩野日生</v>
          </cell>
          <cell r="D327">
            <v>1317.38</v>
          </cell>
          <cell r="E327">
            <v>192.59</v>
          </cell>
          <cell r="F327">
            <v>1526.5</v>
          </cell>
          <cell r="G327">
            <v>314.82499999999999</v>
          </cell>
          <cell r="H327">
            <v>1526.5</v>
          </cell>
          <cell r="I327">
            <v>715.03</v>
          </cell>
          <cell r="J327">
            <v>1526.5</v>
          </cell>
          <cell r="K327">
            <v>715.03</v>
          </cell>
          <cell r="L327">
            <v>1526.5</v>
          </cell>
          <cell r="M327">
            <v>715.03</v>
          </cell>
          <cell r="N327">
            <v>1526.5</v>
          </cell>
          <cell r="O327">
            <v>772.22</v>
          </cell>
          <cell r="P327">
            <v>1526.5</v>
          </cell>
          <cell r="Q327">
            <v>708.54</v>
          </cell>
          <cell r="R327">
            <v>1526.5</v>
          </cell>
          <cell r="S327">
            <v>708.54</v>
          </cell>
          <cell r="T327">
            <v>1526.5</v>
          </cell>
          <cell r="U327">
            <v>708.54</v>
          </cell>
          <cell r="V327">
            <v>1526.5</v>
          </cell>
          <cell r="W327">
            <v>708.54</v>
          </cell>
          <cell r="X327">
            <v>1526.5</v>
          </cell>
          <cell r="Y327">
            <v>708.54</v>
          </cell>
          <cell r="Z327">
            <v>1526.5</v>
          </cell>
          <cell r="AA327">
            <v>666.51</v>
          </cell>
        </row>
        <row r="328">
          <cell r="A328" t="str">
            <v>0604301</v>
          </cell>
          <cell r="B328" t="str">
            <v>06043</v>
          </cell>
          <cell r="C328" t="str">
            <v>平野冷蔵倉庫　　　　　　</v>
          </cell>
          <cell r="D328">
            <v>8368</v>
          </cell>
          <cell r="E328">
            <v>0</v>
          </cell>
          <cell r="F328">
            <v>8368</v>
          </cell>
          <cell r="G328">
            <v>0</v>
          </cell>
          <cell r="H328">
            <v>8368</v>
          </cell>
          <cell r="I328">
            <v>0</v>
          </cell>
          <cell r="J328">
            <v>8368</v>
          </cell>
          <cell r="K328">
            <v>0</v>
          </cell>
          <cell r="L328">
            <v>8368</v>
          </cell>
          <cell r="M328">
            <v>0</v>
          </cell>
          <cell r="N328">
            <v>8368</v>
          </cell>
          <cell r="O328">
            <v>0</v>
          </cell>
          <cell r="P328">
            <v>8368</v>
          </cell>
          <cell r="Q328">
            <v>0</v>
          </cell>
          <cell r="R328">
            <v>8368</v>
          </cell>
          <cell r="S328">
            <v>0</v>
          </cell>
          <cell r="T328">
            <v>8368</v>
          </cell>
          <cell r="U328">
            <v>0</v>
          </cell>
          <cell r="V328">
            <v>8368</v>
          </cell>
          <cell r="W328">
            <v>0</v>
          </cell>
          <cell r="X328">
            <v>8368</v>
          </cell>
          <cell r="Y328">
            <v>0</v>
          </cell>
          <cell r="Z328">
            <v>8368</v>
          </cell>
          <cell r="AA328">
            <v>0</v>
          </cell>
        </row>
        <row r="329">
          <cell r="A329" t="str">
            <v>0604505</v>
          </cell>
          <cell r="B329" t="str">
            <v>06045</v>
          </cell>
          <cell r="C329" t="str">
            <v>ニッセイ新大阪</v>
          </cell>
          <cell r="P329">
            <v>0</v>
          </cell>
          <cell r="Q329">
            <v>0</v>
          </cell>
          <cell r="R329">
            <v>0</v>
          </cell>
          <cell r="S329">
            <v>0</v>
          </cell>
          <cell r="T329">
            <v>0</v>
          </cell>
          <cell r="U329">
            <v>0</v>
          </cell>
          <cell r="V329">
            <v>0</v>
          </cell>
          <cell r="W329">
            <v>0</v>
          </cell>
          <cell r="X329">
            <v>0</v>
          </cell>
          <cell r="Y329">
            <v>0</v>
          </cell>
          <cell r="Z329">
            <v>0</v>
          </cell>
          <cell r="AA329">
            <v>0</v>
          </cell>
        </row>
        <row r="330">
          <cell r="A330" t="str">
            <v>0604601</v>
          </cell>
          <cell r="B330" t="str">
            <v>06046</v>
          </cell>
          <cell r="C330" t="str">
            <v>山陽日生瓦町</v>
          </cell>
          <cell r="D330">
            <v>4918.51</v>
          </cell>
          <cell r="E330">
            <v>654.17999999999995</v>
          </cell>
          <cell r="F330">
            <v>4918.51</v>
          </cell>
          <cell r="G330">
            <v>654.17999999999995</v>
          </cell>
          <cell r="H330">
            <v>4918.51</v>
          </cell>
          <cell r="I330">
            <v>654.17999999999995</v>
          </cell>
          <cell r="J330">
            <v>4918.51</v>
          </cell>
          <cell r="K330">
            <v>654.17999999999995</v>
          </cell>
          <cell r="L330">
            <v>4918.51</v>
          </cell>
          <cell r="M330">
            <v>654.17999999999995</v>
          </cell>
          <cell r="N330">
            <v>4918.51</v>
          </cell>
          <cell r="O330">
            <v>654.17999999999995</v>
          </cell>
          <cell r="P330">
            <v>4918.51</v>
          </cell>
          <cell r="Q330">
            <v>654.17999999999995</v>
          </cell>
          <cell r="R330">
            <v>4918.51</v>
          </cell>
          <cell r="S330">
            <v>654.17999999999995</v>
          </cell>
          <cell r="T330">
            <v>4918.51</v>
          </cell>
          <cell r="U330">
            <v>654.17999999999995</v>
          </cell>
          <cell r="V330">
            <v>4918.51</v>
          </cell>
          <cell r="W330">
            <v>654.17999999999995</v>
          </cell>
          <cell r="X330">
            <v>4918.51</v>
          </cell>
          <cell r="Y330">
            <v>1748.94</v>
          </cell>
          <cell r="Z330">
            <v>4918.51</v>
          </cell>
          <cell r="AA330">
            <v>1855.9</v>
          </cell>
        </row>
        <row r="331">
          <cell r="A331" t="str">
            <v>0604701</v>
          </cell>
          <cell r="B331" t="str">
            <v>06047</v>
          </cell>
          <cell r="C331" t="str">
            <v>江坂</v>
          </cell>
          <cell r="D331">
            <v>988.91</v>
          </cell>
          <cell r="E331">
            <v>0</v>
          </cell>
          <cell r="F331">
            <v>988.91</v>
          </cell>
          <cell r="G331">
            <v>0</v>
          </cell>
          <cell r="H331">
            <v>988.91</v>
          </cell>
          <cell r="I331">
            <v>0</v>
          </cell>
          <cell r="J331">
            <v>988.91</v>
          </cell>
          <cell r="K331">
            <v>0</v>
          </cell>
          <cell r="L331">
            <v>988.91</v>
          </cell>
          <cell r="M331">
            <v>0</v>
          </cell>
          <cell r="N331">
            <v>988.91</v>
          </cell>
          <cell r="O331">
            <v>0</v>
          </cell>
          <cell r="P331">
            <v>988.91</v>
          </cell>
          <cell r="Q331">
            <v>0</v>
          </cell>
          <cell r="R331">
            <v>988.91</v>
          </cell>
          <cell r="S331">
            <v>0</v>
          </cell>
          <cell r="T331">
            <v>988.91</v>
          </cell>
          <cell r="U331">
            <v>0</v>
          </cell>
          <cell r="V331">
            <v>988.91</v>
          </cell>
          <cell r="W331">
            <v>0</v>
          </cell>
          <cell r="X331">
            <v>988.91</v>
          </cell>
          <cell r="Y331">
            <v>0</v>
          </cell>
          <cell r="Z331">
            <v>988.91</v>
          </cell>
          <cell r="AA331">
            <v>0</v>
          </cell>
        </row>
        <row r="332">
          <cell r="A332" t="str">
            <v>0604801</v>
          </cell>
          <cell r="B332" t="str">
            <v>06048</v>
          </cell>
          <cell r="C332" t="str">
            <v>神戸駅前</v>
          </cell>
          <cell r="D332">
            <v>7213.1800146484375</v>
          </cell>
          <cell r="E332">
            <v>550.21001464843755</v>
          </cell>
          <cell r="F332">
            <v>5752.0300146484369</v>
          </cell>
          <cell r="G332">
            <v>-910.23998535156306</v>
          </cell>
          <cell r="H332">
            <v>5752.0300146484369</v>
          </cell>
          <cell r="I332">
            <v>1.4648436945208232E-5</v>
          </cell>
          <cell r="J332">
            <v>5393.4200146484372</v>
          </cell>
          <cell r="K332">
            <v>1.4648436945208232E-5</v>
          </cell>
          <cell r="L332">
            <v>5393.4200146484372</v>
          </cell>
          <cell r="M332">
            <v>1.4648436945208232E-5</v>
          </cell>
          <cell r="N332">
            <v>4943.8000146484374</v>
          </cell>
          <cell r="O332">
            <v>1.4648436945208232E-5</v>
          </cell>
          <cell r="P332">
            <v>4630</v>
          </cell>
          <cell r="Q332">
            <v>-5.6843418860808015E-14</v>
          </cell>
          <cell r="R332">
            <v>4715.58</v>
          </cell>
          <cell r="S332">
            <v>-7.1054273576010019E-14</v>
          </cell>
          <cell r="T332">
            <v>4763.51</v>
          </cell>
          <cell r="U332">
            <v>-1.4210854715202004E-14</v>
          </cell>
          <cell r="V332">
            <v>4763.51</v>
          </cell>
          <cell r="W332">
            <v>5.9999999999999858</v>
          </cell>
          <cell r="X332">
            <v>4763.51</v>
          </cell>
          <cell r="Y332">
            <v>5.9999999999999858</v>
          </cell>
          <cell r="Z332">
            <v>4757.51</v>
          </cell>
          <cell r="AA332">
            <v>-1.4210854715202004E-14</v>
          </cell>
        </row>
        <row r="333">
          <cell r="A333" t="str">
            <v>0604901</v>
          </cell>
          <cell r="B333" t="str">
            <v>06049</v>
          </cell>
          <cell r="C333" t="str">
            <v>姫路白銀町</v>
          </cell>
          <cell r="D333">
            <v>1954.3</v>
          </cell>
          <cell r="E333">
            <v>0</v>
          </cell>
          <cell r="F333">
            <v>1954.3</v>
          </cell>
          <cell r="G333">
            <v>0</v>
          </cell>
          <cell r="H333">
            <v>1954.3</v>
          </cell>
          <cell r="I333">
            <v>0</v>
          </cell>
          <cell r="J333">
            <v>1954.3</v>
          </cell>
          <cell r="K333">
            <v>0</v>
          </cell>
          <cell r="L333">
            <v>1954.3</v>
          </cell>
          <cell r="M333">
            <v>0</v>
          </cell>
          <cell r="N333">
            <v>1954.3</v>
          </cell>
          <cell r="O333">
            <v>0</v>
          </cell>
          <cell r="P333">
            <v>1954.3</v>
          </cell>
          <cell r="Q333">
            <v>0</v>
          </cell>
          <cell r="R333">
            <v>1954.3</v>
          </cell>
          <cell r="S333">
            <v>0</v>
          </cell>
          <cell r="T333">
            <v>1954.3</v>
          </cell>
          <cell r="U333">
            <v>562.88</v>
          </cell>
          <cell r="V333">
            <v>1954.3</v>
          </cell>
          <cell r="W333">
            <v>562.88</v>
          </cell>
          <cell r="X333">
            <v>1954.3</v>
          </cell>
          <cell r="Y333">
            <v>562.88</v>
          </cell>
          <cell r="Z333">
            <v>1954.3</v>
          </cell>
          <cell r="AA333">
            <v>562.88</v>
          </cell>
        </row>
        <row r="334">
          <cell r="A334" t="str">
            <v>0605002</v>
          </cell>
          <cell r="B334" t="str">
            <v>06050</v>
          </cell>
          <cell r="C334" t="str">
            <v>ウェルブ六甲道２番街（六甲道再開発ビル）</v>
          </cell>
          <cell r="D334">
            <v>0</v>
          </cell>
          <cell r="E334">
            <v>0</v>
          </cell>
          <cell r="F334">
            <v>209.26</v>
          </cell>
          <cell r="G334">
            <v>0</v>
          </cell>
          <cell r="H334">
            <v>209.26</v>
          </cell>
          <cell r="I334">
            <v>0</v>
          </cell>
          <cell r="J334">
            <v>209.26</v>
          </cell>
          <cell r="K334">
            <v>0</v>
          </cell>
          <cell r="L334">
            <v>209.26</v>
          </cell>
          <cell r="M334">
            <v>0</v>
          </cell>
          <cell r="N334">
            <v>209.26</v>
          </cell>
          <cell r="O334">
            <v>0</v>
          </cell>
          <cell r="P334">
            <v>209.26</v>
          </cell>
          <cell r="Q334">
            <v>0</v>
          </cell>
          <cell r="R334">
            <v>209.26</v>
          </cell>
          <cell r="S334">
            <v>0</v>
          </cell>
          <cell r="T334">
            <v>209.26</v>
          </cell>
          <cell r="U334">
            <v>0</v>
          </cell>
          <cell r="V334">
            <v>209.26</v>
          </cell>
          <cell r="W334">
            <v>0</v>
          </cell>
          <cell r="X334">
            <v>209.26</v>
          </cell>
          <cell r="Y334">
            <v>0</v>
          </cell>
          <cell r="Z334">
            <v>209.26</v>
          </cell>
          <cell r="AA334">
            <v>0</v>
          </cell>
        </row>
        <row r="335">
          <cell r="A335" t="str">
            <v>0605101</v>
          </cell>
          <cell r="B335" t="str">
            <v>06051</v>
          </cell>
          <cell r="C335" t="str">
            <v>西明石</v>
          </cell>
          <cell r="D335">
            <v>868.16</v>
          </cell>
          <cell r="E335">
            <v>169.59</v>
          </cell>
          <cell r="F335">
            <v>868.16</v>
          </cell>
          <cell r="G335">
            <v>0</v>
          </cell>
          <cell r="H335">
            <v>868.16</v>
          </cell>
          <cell r="I335">
            <v>0</v>
          </cell>
          <cell r="J335">
            <v>868.16</v>
          </cell>
          <cell r="K335">
            <v>0</v>
          </cell>
          <cell r="L335">
            <v>868.16</v>
          </cell>
          <cell r="M335">
            <v>0</v>
          </cell>
          <cell r="N335">
            <v>868.16</v>
          </cell>
          <cell r="O335">
            <v>0</v>
          </cell>
          <cell r="P335">
            <v>868.16</v>
          </cell>
          <cell r="Q335">
            <v>0</v>
          </cell>
          <cell r="R335">
            <v>868.16</v>
          </cell>
          <cell r="S335">
            <v>0</v>
          </cell>
          <cell r="T335">
            <v>868.16</v>
          </cell>
          <cell r="U335">
            <v>0</v>
          </cell>
          <cell r="V335">
            <v>868.16</v>
          </cell>
          <cell r="W335">
            <v>0</v>
          </cell>
          <cell r="X335">
            <v>868.16</v>
          </cell>
          <cell r="Y335">
            <v>0</v>
          </cell>
          <cell r="Z335">
            <v>868.16</v>
          </cell>
          <cell r="AA335">
            <v>0</v>
          </cell>
        </row>
        <row r="336">
          <cell r="A336" t="str">
            <v>0605201</v>
          </cell>
          <cell r="B336" t="str">
            <v>06052</v>
          </cell>
          <cell r="C336" t="str">
            <v>大津商中日生</v>
          </cell>
          <cell r="D336">
            <v>2279.9200001525878</v>
          </cell>
          <cell r="E336">
            <v>387.66</v>
          </cell>
          <cell r="F336">
            <v>2279.9200001525878</v>
          </cell>
          <cell r="G336">
            <v>385.84</v>
          </cell>
          <cell r="H336">
            <v>2279.9200001525878</v>
          </cell>
          <cell r="I336">
            <v>385.84</v>
          </cell>
          <cell r="J336">
            <v>2279.9200001525878</v>
          </cell>
          <cell r="K336">
            <v>385.84</v>
          </cell>
          <cell r="L336">
            <v>2279.9200001525878</v>
          </cell>
          <cell r="M336">
            <v>385.84</v>
          </cell>
          <cell r="N336">
            <v>2279.9200001525878</v>
          </cell>
          <cell r="O336">
            <v>385.84</v>
          </cell>
          <cell r="P336">
            <v>2279.9200001525878</v>
          </cell>
          <cell r="Q336">
            <v>385.84</v>
          </cell>
          <cell r="R336">
            <v>2279.9200001525878</v>
          </cell>
          <cell r="S336">
            <v>385.84</v>
          </cell>
          <cell r="T336">
            <v>2279.9200001525878</v>
          </cell>
          <cell r="U336">
            <v>385.84</v>
          </cell>
          <cell r="V336">
            <v>2279.9200001525878</v>
          </cell>
          <cell r="W336">
            <v>385.84</v>
          </cell>
          <cell r="X336">
            <v>2279.9200001525878</v>
          </cell>
          <cell r="Y336">
            <v>385.84</v>
          </cell>
          <cell r="Z336">
            <v>2279.9200001525878</v>
          </cell>
          <cell r="AA336">
            <v>385.84</v>
          </cell>
        </row>
        <row r="337">
          <cell r="A337" t="str">
            <v>0605301</v>
          </cell>
          <cell r="B337" t="str">
            <v>06053</v>
          </cell>
          <cell r="C337" t="str">
            <v>南高槻サティ</v>
          </cell>
          <cell r="D337">
            <v>29853.759999999998</v>
          </cell>
          <cell r="E337">
            <v>0</v>
          </cell>
          <cell r="F337">
            <v>29853.759999999998</v>
          </cell>
          <cell r="G337">
            <v>0</v>
          </cell>
          <cell r="H337">
            <v>29853.759999999998</v>
          </cell>
          <cell r="I337">
            <v>0</v>
          </cell>
          <cell r="J337">
            <v>29853.759999999998</v>
          </cell>
          <cell r="K337">
            <v>0</v>
          </cell>
          <cell r="L337">
            <v>29853.759999999998</v>
          </cell>
          <cell r="M337">
            <v>0</v>
          </cell>
          <cell r="N337">
            <v>29853.759999999998</v>
          </cell>
          <cell r="O337">
            <v>0</v>
          </cell>
          <cell r="P337">
            <v>29853.759999999998</v>
          </cell>
          <cell r="Q337">
            <v>0</v>
          </cell>
          <cell r="R337">
            <v>29853.759999999998</v>
          </cell>
          <cell r="S337">
            <v>0</v>
          </cell>
          <cell r="T337">
            <v>29853.759999999998</v>
          </cell>
          <cell r="U337">
            <v>0</v>
          </cell>
          <cell r="V337">
            <v>29853.759999999998</v>
          </cell>
          <cell r="W337">
            <v>0</v>
          </cell>
          <cell r="X337">
            <v>29853.759999999998</v>
          </cell>
          <cell r="Y337">
            <v>0</v>
          </cell>
          <cell r="Z337">
            <v>29853.759999999998</v>
          </cell>
          <cell r="AA337">
            <v>0</v>
          </cell>
        </row>
        <row r="338">
          <cell r="A338" t="str">
            <v>0605401</v>
          </cell>
          <cell r="B338" t="str">
            <v>06054</v>
          </cell>
          <cell r="C338" t="str">
            <v>京都三条</v>
          </cell>
          <cell r="D338">
            <v>1455.38</v>
          </cell>
          <cell r="E338">
            <v>333.86</v>
          </cell>
          <cell r="F338">
            <v>1455.38</v>
          </cell>
          <cell r="G338">
            <v>333.86</v>
          </cell>
          <cell r="H338">
            <v>1455.38</v>
          </cell>
          <cell r="I338">
            <v>291.07</v>
          </cell>
          <cell r="J338">
            <v>1455.38</v>
          </cell>
          <cell r="K338">
            <v>291.07</v>
          </cell>
          <cell r="L338">
            <v>1455.38</v>
          </cell>
          <cell r="M338">
            <v>355.27</v>
          </cell>
          <cell r="N338">
            <v>1455.38</v>
          </cell>
          <cell r="O338">
            <v>355.27</v>
          </cell>
          <cell r="P338">
            <v>1455.38</v>
          </cell>
          <cell r="Q338">
            <v>355.27</v>
          </cell>
          <cell r="R338">
            <v>1455.38</v>
          </cell>
          <cell r="S338">
            <v>355.27</v>
          </cell>
          <cell r="T338">
            <v>1455.38</v>
          </cell>
          <cell r="U338">
            <v>355.27</v>
          </cell>
          <cell r="V338">
            <v>1455.38</v>
          </cell>
          <cell r="W338">
            <v>355.27</v>
          </cell>
          <cell r="X338">
            <v>1455.38</v>
          </cell>
          <cell r="Y338">
            <v>355.27</v>
          </cell>
          <cell r="Z338">
            <v>1455.38</v>
          </cell>
          <cell r="AA338">
            <v>291.07</v>
          </cell>
        </row>
        <row r="339">
          <cell r="A339" t="str">
            <v>0605501</v>
          </cell>
          <cell r="B339" t="str">
            <v>06055</v>
          </cell>
          <cell r="C339" t="str">
            <v>八尾駅前</v>
          </cell>
          <cell r="D339">
            <v>2965.78</v>
          </cell>
          <cell r="E339">
            <v>0</v>
          </cell>
          <cell r="F339">
            <v>2965.78</v>
          </cell>
          <cell r="G339">
            <v>0</v>
          </cell>
          <cell r="H339">
            <v>2965.78</v>
          </cell>
          <cell r="I339">
            <v>0</v>
          </cell>
          <cell r="J339">
            <v>2965.78</v>
          </cell>
          <cell r="K339">
            <v>0</v>
          </cell>
          <cell r="L339">
            <v>2965.78</v>
          </cell>
          <cell r="M339">
            <v>0</v>
          </cell>
          <cell r="N339">
            <v>2965.78</v>
          </cell>
          <cell r="O339">
            <v>0</v>
          </cell>
          <cell r="P339">
            <v>2965.78</v>
          </cell>
          <cell r="Q339">
            <v>0</v>
          </cell>
          <cell r="R339">
            <v>2965.78</v>
          </cell>
          <cell r="S339">
            <v>0</v>
          </cell>
          <cell r="T339">
            <v>2965.78</v>
          </cell>
          <cell r="U339">
            <v>0</v>
          </cell>
          <cell r="V339">
            <v>2965.78</v>
          </cell>
          <cell r="W339">
            <v>0</v>
          </cell>
          <cell r="X339">
            <v>2965.78</v>
          </cell>
          <cell r="Y339">
            <v>0</v>
          </cell>
          <cell r="Z339">
            <v>2965.78</v>
          </cell>
          <cell r="AA339">
            <v>0</v>
          </cell>
        </row>
        <row r="340">
          <cell r="A340" t="str">
            <v>0605601</v>
          </cell>
          <cell r="B340" t="str">
            <v>06056</v>
          </cell>
          <cell r="C340" t="str">
            <v>布引ビル　　　　　　　　</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row>
        <row r="341">
          <cell r="A341" t="str">
            <v>0605701</v>
          </cell>
          <cell r="B341" t="str">
            <v>06057</v>
          </cell>
          <cell r="C341" t="str">
            <v>姫路駅南</v>
          </cell>
          <cell r="D341">
            <v>2498.9499999999998</v>
          </cell>
          <cell r="E341">
            <v>69.949999999999818</v>
          </cell>
          <cell r="F341">
            <v>2498.9499999999998</v>
          </cell>
          <cell r="G341">
            <v>69.949999999999818</v>
          </cell>
          <cell r="H341">
            <v>2498.9499999999998</v>
          </cell>
          <cell r="I341">
            <v>69.949999999999818</v>
          </cell>
          <cell r="J341">
            <v>2498.9499999999998</v>
          </cell>
          <cell r="K341">
            <v>69.949999999999818</v>
          </cell>
          <cell r="L341">
            <v>2498.9499999999998</v>
          </cell>
          <cell r="M341">
            <v>69.949999999999818</v>
          </cell>
          <cell r="N341">
            <v>2498.9499999999998</v>
          </cell>
          <cell r="O341">
            <v>69.949999999999818</v>
          </cell>
          <cell r="P341">
            <v>2498.9499999999998</v>
          </cell>
          <cell r="Q341">
            <v>69.949999999999818</v>
          </cell>
          <cell r="R341">
            <v>2498.9499999999998</v>
          </cell>
          <cell r="S341">
            <v>69.949999999999818</v>
          </cell>
          <cell r="T341">
            <v>2498.9499999999998</v>
          </cell>
          <cell r="U341">
            <v>-1.8474111129762605E-13</v>
          </cell>
          <cell r="V341">
            <v>2498.9499999999998</v>
          </cell>
          <cell r="W341">
            <v>-1.8474111129762605E-13</v>
          </cell>
          <cell r="X341">
            <v>2456.36</v>
          </cell>
          <cell r="Y341">
            <v>-1.8474111129762605E-13</v>
          </cell>
          <cell r="Z341">
            <v>2456.36</v>
          </cell>
          <cell r="AA341">
            <v>-1.8474111129762605E-13</v>
          </cell>
        </row>
        <row r="342">
          <cell r="A342" t="str">
            <v>0605801</v>
          </cell>
          <cell r="B342" t="str">
            <v>06058</v>
          </cell>
          <cell r="C342" t="str">
            <v>武庫之荘</v>
          </cell>
          <cell r="D342">
            <v>140.63</v>
          </cell>
          <cell r="E342">
            <v>0</v>
          </cell>
          <cell r="F342">
            <v>140.63</v>
          </cell>
          <cell r="G342">
            <v>0</v>
          </cell>
          <cell r="H342">
            <v>140.63</v>
          </cell>
          <cell r="I342">
            <v>0</v>
          </cell>
          <cell r="J342">
            <v>140.63</v>
          </cell>
          <cell r="K342">
            <v>0</v>
          </cell>
          <cell r="L342">
            <v>140.63</v>
          </cell>
          <cell r="M342">
            <v>0</v>
          </cell>
          <cell r="N342">
            <v>140.63</v>
          </cell>
          <cell r="O342">
            <v>0</v>
          </cell>
          <cell r="P342">
            <v>140.63</v>
          </cell>
          <cell r="Q342">
            <v>0</v>
          </cell>
          <cell r="R342">
            <v>140.63</v>
          </cell>
          <cell r="S342">
            <v>0</v>
          </cell>
          <cell r="T342">
            <v>140.63</v>
          </cell>
          <cell r="U342">
            <v>0</v>
          </cell>
          <cell r="V342">
            <v>140.63</v>
          </cell>
          <cell r="W342">
            <v>0</v>
          </cell>
          <cell r="X342">
            <v>140.63</v>
          </cell>
          <cell r="Y342">
            <v>0</v>
          </cell>
          <cell r="Z342">
            <v>140.63</v>
          </cell>
          <cell r="AA342">
            <v>0</v>
          </cell>
        </row>
        <row r="343">
          <cell r="A343" t="str">
            <v>0605901</v>
          </cell>
          <cell r="B343" t="str">
            <v>06059</v>
          </cell>
          <cell r="C343" t="str">
            <v>紅葉パラダイスイン　</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row>
        <row r="344">
          <cell r="A344" t="str">
            <v>0606001</v>
          </cell>
          <cell r="B344" t="str">
            <v>06060</v>
          </cell>
          <cell r="C344" t="str">
            <v>三井日生神戸</v>
          </cell>
          <cell r="D344">
            <v>2549.1799999999998</v>
          </cell>
          <cell r="E344">
            <v>-4.5474735088646412E-13</v>
          </cell>
          <cell r="F344">
            <v>2549.1799999999998</v>
          </cell>
          <cell r="G344">
            <v>-4.5474735088646412E-13</v>
          </cell>
          <cell r="H344">
            <v>2549.1799999999998</v>
          </cell>
          <cell r="I344">
            <v>-4.5474735088646412E-13</v>
          </cell>
          <cell r="J344">
            <v>2549.1799999999998</v>
          </cell>
          <cell r="K344">
            <v>-4.5474735088646412E-13</v>
          </cell>
          <cell r="L344">
            <v>2964.12</v>
          </cell>
          <cell r="M344">
            <v>414.94</v>
          </cell>
          <cell r="N344">
            <v>2964.12</v>
          </cell>
          <cell r="O344">
            <v>414.94</v>
          </cell>
          <cell r="P344">
            <v>2964.12</v>
          </cell>
          <cell r="Q344">
            <v>414.94</v>
          </cell>
          <cell r="R344">
            <v>2964.12</v>
          </cell>
          <cell r="S344">
            <v>414.94</v>
          </cell>
          <cell r="T344">
            <v>2964.12</v>
          </cell>
          <cell r="U344">
            <v>0</v>
          </cell>
          <cell r="V344">
            <v>2964.12</v>
          </cell>
          <cell r="W344">
            <v>0</v>
          </cell>
          <cell r="X344">
            <v>2964.12</v>
          </cell>
          <cell r="Y344">
            <v>0</v>
          </cell>
          <cell r="Z344">
            <v>2964.12</v>
          </cell>
          <cell r="AA344">
            <v>0</v>
          </cell>
        </row>
        <row r="345">
          <cell r="A345" t="str">
            <v>0606101</v>
          </cell>
          <cell r="B345" t="str">
            <v>06061</v>
          </cell>
          <cell r="C345" t="str">
            <v>福知山駅前</v>
          </cell>
          <cell r="D345">
            <v>820.33</v>
          </cell>
          <cell r="E345">
            <v>77.95</v>
          </cell>
          <cell r="F345">
            <v>820.33</v>
          </cell>
          <cell r="G345">
            <v>77.95</v>
          </cell>
          <cell r="H345">
            <v>820.33</v>
          </cell>
          <cell r="I345">
            <v>77.95</v>
          </cell>
          <cell r="J345">
            <v>820.33</v>
          </cell>
          <cell r="K345">
            <v>77.95</v>
          </cell>
          <cell r="L345">
            <v>820.33</v>
          </cell>
          <cell r="M345">
            <v>77.95</v>
          </cell>
          <cell r="N345">
            <v>820.33</v>
          </cell>
          <cell r="O345">
            <v>77.95</v>
          </cell>
          <cell r="P345">
            <v>820.33</v>
          </cell>
          <cell r="Q345">
            <v>77.95</v>
          </cell>
          <cell r="R345">
            <v>820.33</v>
          </cell>
          <cell r="S345">
            <v>77.95</v>
          </cell>
          <cell r="T345">
            <v>820.33</v>
          </cell>
          <cell r="U345">
            <v>77.95</v>
          </cell>
          <cell r="V345">
            <v>820.33</v>
          </cell>
          <cell r="W345">
            <v>77.95</v>
          </cell>
          <cell r="X345">
            <v>820.33</v>
          </cell>
          <cell r="Y345">
            <v>77.95</v>
          </cell>
          <cell r="Z345">
            <v>820.33</v>
          </cell>
          <cell r="AA345">
            <v>77.95</v>
          </cell>
        </row>
        <row r="346">
          <cell r="A346" t="str">
            <v>0606201</v>
          </cell>
          <cell r="B346" t="str">
            <v>06062</v>
          </cell>
          <cell r="C346" t="str">
            <v>藤井寺</v>
          </cell>
          <cell r="D346">
            <v>1857.46</v>
          </cell>
          <cell r="E346">
            <v>117.6</v>
          </cell>
          <cell r="F346">
            <v>1857.46</v>
          </cell>
          <cell r="G346">
            <v>182.48</v>
          </cell>
          <cell r="H346">
            <v>1857.46</v>
          </cell>
          <cell r="I346">
            <v>182.48</v>
          </cell>
          <cell r="J346">
            <v>1857.46</v>
          </cell>
          <cell r="K346">
            <v>182.48</v>
          </cell>
          <cell r="L346">
            <v>1857.46</v>
          </cell>
          <cell r="M346">
            <v>182.48</v>
          </cell>
          <cell r="N346">
            <v>1857.46</v>
          </cell>
          <cell r="O346">
            <v>182.48</v>
          </cell>
          <cell r="P346">
            <v>1857.46</v>
          </cell>
          <cell r="Q346">
            <v>182.48</v>
          </cell>
          <cell r="R346">
            <v>1857.46</v>
          </cell>
          <cell r="S346">
            <v>182.48</v>
          </cell>
          <cell r="T346">
            <v>1857.46</v>
          </cell>
          <cell r="U346">
            <v>182.48</v>
          </cell>
          <cell r="V346">
            <v>1857.46</v>
          </cell>
          <cell r="W346">
            <v>182.48</v>
          </cell>
          <cell r="X346">
            <v>1857.46</v>
          </cell>
          <cell r="Y346">
            <v>182.48</v>
          </cell>
          <cell r="Z346">
            <v>1857.46</v>
          </cell>
          <cell r="AA346">
            <v>117.6</v>
          </cell>
        </row>
        <row r="347">
          <cell r="A347" t="str">
            <v>0606301</v>
          </cell>
          <cell r="B347" t="str">
            <v>06063</v>
          </cell>
          <cell r="C347" t="str">
            <v>姫路</v>
          </cell>
          <cell r="D347">
            <v>3593.04</v>
          </cell>
          <cell r="E347">
            <v>604.78</v>
          </cell>
          <cell r="F347">
            <v>3593.04</v>
          </cell>
          <cell r="G347">
            <v>467.42</v>
          </cell>
          <cell r="H347">
            <v>3639.5</v>
          </cell>
          <cell r="I347">
            <v>771.74</v>
          </cell>
          <cell r="J347">
            <v>3639.5</v>
          </cell>
          <cell r="K347">
            <v>163.1</v>
          </cell>
          <cell r="L347">
            <v>3639.5</v>
          </cell>
          <cell r="M347">
            <v>163.1</v>
          </cell>
          <cell r="N347">
            <v>3639.5</v>
          </cell>
          <cell r="O347">
            <v>-2.8421709430404007E-14</v>
          </cell>
          <cell r="P347">
            <v>3639.5</v>
          </cell>
          <cell r="Q347">
            <v>439.07</v>
          </cell>
          <cell r="R347">
            <v>3641.83</v>
          </cell>
          <cell r="S347">
            <v>0</v>
          </cell>
          <cell r="T347">
            <v>3641.83</v>
          </cell>
          <cell r="U347">
            <v>0</v>
          </cell>
          <cell r="V347">
            <v>3641.83</v>
          </cell>
          <cell r="W347">
            <v>0</v>
          </cell>
          <cell r="X347">
            <v>3641.83</v>
          </cell>
          <cell r="Y347">
            <v>111.25</v>
          </cell>
          <cell r="Z347">
            <v>3641.83</v>
          </cell>
          <cell r="AA347">
            <v>111.25</v>
          </cell>
        </row>
        <row r="348">
          <cell r="A348" t="str">
            <v>0606401</v>
          </cell>
          <cell r="B348" t="str">
            <v>06064</v>
          </cell>
          <cell r="C348" t="str">
            <v>塚口</v>
          </cell>
          <cell r="D348">
            <v>108.77</v>
          </cell>
          <cell r="E348">
            <v>0</v>
          </cell>
          <cell r="F348">
            <v>108.77</v>
          </cell>
          <cell r="G348">
            <v>0</v>
          </cell>
          <cell r="H348">
            <v>108.77</v>
          </cell>
          <cell r="I348">
            <v>0</v>
          </cell>
          <cell r="J348">
            <v>108.77</v>
          </cell>
          <cell r="K348">
            <v>0</v>
          </cell>
          <cell r="L348">
            <v>108.77</v>
          </cell>
          <cell r="M348">
            <v>0</v>
          </cell>
          <cell r="N348">
            <v>108.77</v>
          </cell>
          <cell r="O348">
            <v>0</v>
          </cell>
          <cell r="P348">
            <v>108.77</v>
          </cell>
          <cell r="Q348">
            <v>0</v>
          </cell>
          <cell r="R348">
            <v>108.77</v>
          </cell>
          <cell r="S348">
            <v>0</v>
          </cell>
          <cell r="T348">
            <v>108.77</v>
          </cell>
          <cell r="U348">
            <v>0</v>
          </cell>
          <cell r="V348">
            <v>108.77</v>
          </cell>
          <cell r="W348">
            <v>0</v>
          </cell>
          <cell r="X348">
            <v>108.77</v>
          </cell>
          <cell r="Y348">
            <v>0</v>
          </cell>
          <cell r="Z348">
            <v>108.77</v>
          </cell>
          <cell r="AA348">
            <v>0</v>
          </cell>
        </row>
        <row r="349">
          <cell r="A349" t="str">
            <v>0606601</v>
          </cell>
          <cell r="B349" t="str">
            <v>06066</v>
          </cell>
          <cell r="C349" t="str">
            <v>和歌山八番丁</v>
          </cell>
          <cell r="D349">
            <v>3531.89</v>
          </cell>
          <cell r="E349">
            <v>566.63</v>
          </cell>
          <cell r="F349">
            <v>3531.89</v>
          </cell>
          <cell r="G349">
            <v>443.23</v>
          </cell>
          <cell r="H349">
            <v>3531.89</v>
          </cell>
          <cell r="I349">
            <v>443.23</v>
          </cell>
          <cell r="J349">
            <v>3791.84</v>
          </cell>
          <cell r="K349">
            <v>703.18</v>
          </cell>
          <cell r="L349">
            <v>3791.84</v>
          </cell>
          <cell r="M349">
            <v>767.84</v>
          </cell>
          <cell r="N349">
            <v>3791.84</v>
          </cell>
          <cell r="O349">
            <v>767.84</v>
          </cell>
          <cell r="P349">
            <v>3791.84</v>
          </cell>
          <cell r="Q349">
            <v>767.84</v>
          </cell>
          <cell r="R349">
            <v>3791.84</v>
          </cell>
          <cell r="S349">
            <v>587.45000000000005</v>
          </cell>
          <cell r="T349">
            <v>3791.84</v>
          </cell>
          <cell r="U349">
            <v>587.45000000000005</v>
          </cell>
          <cell r="V349">
            <v>3791.84</v>
          </cell>
          <cell r="W349">
            <v>587.45000000000005</v>
          </cell>
          <cell r="X349">
            <v>3791.84</v>
          </cell>
          <cell r="Y349">
            <v>587.45000000000005</v>
          </cell>
          <cell r="Z349">
            <v>3791.84</v>
          </cell>
          <cell r="AA349">
            <v>587.45000000000005</v>
          </cell>
        </row>
        <row r="350">
          <cell r="A350" t="str">
            <v>0606701</v>
          </cell>
          <cell r="B350" t="str">
            <v>06067</v>
          </cell>
          <cell r="C350" t="str">
            <v>日生中央センタービル　　</v>
          </cell>
          <cell r="D350">
            <v>2470.27</v>
          </cell>
          <cell r="E350">
            <v>0</v>
          </cell>
          <cell r="F350">
            <v>2470.27</v>
          </cell>
          <cell r="G350">
            <v>0</v>
          </cell>
          <cell r="H350">
            <v>2470.27</v>
          </cell>
          <cell r="I350">
            <v>0</v>
          </cell>
          <cell r="J350">
            <v>2470.27</v>
          </cell>
          <cell r="K350">
            <v>0</v>
          </cell>
          <cell r="L350">
            <v>2470.27</v>
          </cell>
          <cell r="M350">
            <v>0</v>
          </cell>
          <cell r="N350">
            <v>2470.27</v>
          </cell>
          <cell r="O350">
            <v>0</v>
          </cell>
          <cell r="P350">
            <v>2470.27</v>
          </cell>
          <cell r="Q350">
            <v>0</v>
          </cell>
          <cell r="R350">
            <v>2470.27</v>
          </cell>
          <cell r="S350">
            <v>0</v>
          </cell>
          <cell r="T350">
            <v>2470.27</v>
          </cell>
          <cell r="U350">
            <v>0</v>
          </cell>
          <cell r="V350">
            <v>2470.27</v>
          </cell>
          <cell r="W350">
            <v>0</v>
          </cell>
          <cell r="X350">
            <v>2470.27</v>
          </cell>
          <cell r="Y350">
            <v>0</v>
          </cell>
          <cell r="Z350">
            <v>2470.27</v>
          </cell>
          <cell r="AA350">
            <v>0</v>
          </cell>
        </row>
        <row r="351">
          <cell r="A351" t="str">
            <v>0606801</v>
          </cell>
          <cell r="B351" t="str">
            <v>06068</v>
          </cell>
          <cell r="C351" t="str">
            <v>四条</v>
          </cell>
          <cell r="D351">
            <v>5426.77</v>
          </cell>
          <cell r="E351">
            <v>-2.3625545964023331E-13</v>
          </cell>
          <cell r="F351">
            <v>5433.72</v>
          </cell>
          <cell r="G351">
            <v>6.9499999999997639</v>
          </cell>
          <cell r="H351">
            <v>5433.72</v>
          </cell>
          <cell r="I351">
            <v>6.9499999999997639</v>
          </cell>
          <cell r="J351">
            <v>5433.72</v>
          </cell>
          <cell r="K351">
            <v>6.9499999999997639</v>
          </cell>
          <cell r="L351">
            <v>5426.77</v>
          </cell>
          <cell r="M351">
            <v>-2.3625545964023331E-13</v>
          </cell>
          <cell r="N351">
            <v>5426.77</v>
          </cell>
          <cell r="O351">
            <v>-2.3625545964023331E-13</v>
          </cell>
          <cell r="P351">
            <v>5426.77</v>
          </cell>
          <cell r="Q351">
            <v>-2.3625545964023331E-13</v>
          </cell>
          <cell r="R351">
            <v>5426.77</v>
          </cell>
          <cell r="S351">
            <v>-2.3625545964023331E-13</v>
          </cell>
          <cell r="T351">
            <v>5426.77</v>
          </cell>
          <cell r="U351">
            <v>2.9299999999997639</v>
          </cell>
          <cell r="V351">
            <v>5423.84</v>
          </cell>
          <cell r="W351">
            <v>2.9299999999997639</v>
          </cell>
          <cell r="X351">
            <v>5423.84</v>
          </cell>
          <cell r="Y351">
            <v>2.9299999999997639</v>
          </cell>
          <cell r="Z351">
            <v>5423.84</v>
          </cell>
          <cell r="AA351">
            <v>-2.3581137043038325E-13</v>
          </cell>
        </row>
        <row r="352">
          <cell r="A352" t="str">
            <v>0606901</v>
          </cell>
          <cell r="B352" t="str">
            <v>06069</v>
          </cell>
          <cell r="C352" t="str">
            <v>枚方市駅前</v>
          </cell>
          <cell r="D352">
            <v>1635.49</v>
          </cell>
          <cell r="E352">
            <v>305.29000000000002</v>
          </cell>
          <cell r="F352">
            <v>2113.06</v>
          </cell>
          <cell r="G352">
            <v>902.41</v>
          </cell>
          <cell r="H352">
            <v>2113.06</v>
          </cell>
          <cell r="I352">
            <v>902.41</v>
          </cell>
          <cell r="J352">
            <v>2113.06</v>
          </cell>
          <cell r="K352">
            <v>902.41</v>
          </cell>
          <cell r="L352">
            <v>2113.06</v>
          </cell>
          <cell r="M352">
            <v>902.41</v>
          </cell>
          <cell r="N352">
            <v>2113.06</v>
          </cell>
          <cell r="O352">
            <v>902.41</v>
          </cell>
          <cell r="P352">
            <v>2113.06</v>
          </cell>
          <cell r="Q352">
            <v>902.41</v>
          </cell>
          <cell r="R352">
            <v>2113.06</v>
          </cell>
          <cell r="S352">
            <v>902.41</v>
          </cell>
          <cell r="T352">
            <v>2113.06</v>
          </cell>
          <cell r="U352">
            <v>477.31</v>
          </cell>
          <cell r="V352">
            <v>2113.06</v>
          </cell>
          <cell r="W352">
            <v>477.31</v>
          </cell>
          <cell r="X352">
            <v>2113.06</v>
          </cell>
          <cell r="Y352">
            <v>477.31</v>
          </cell>
          <cell r="Z352">
            <v>2149.0500000000002</v>
          </cell>
          <cell r="AA352">
            <v>468.19</v>
          </cell>
        </row>
        <row r="353">
          <cell r="A353" t="str">
            <v>0607001</v>
          </cell>
          <cell r="B353" t="str">
            <v>06070</v>
          </cell>
          <cell r="C353" t="str">
            <v>三宮駅前</v>
          </cell>
          <cell r="D353">
            <v>14189.72</v>
          </cell>
          <cell r="E353">
            <v>679.96</v>
          </cell>
          <cell r="F353">
            <v>14229.32</v>
          </cell>
          <cell r="G353">
            <v>719.56</v>
          </cell>
          <cell r="H353">
            <v>14229.32</v>
          </cell>
          <cell r="I353">
            <v>1129.33</v>
          </cell>
          <cell r="J353">
            <v>14229.32</v>
          </cell>
          <cell r="K353">
            <v>1129.33</v>
          </cell>
          <cell r="L353">
            <v>14229.32</v>
          </cell>
          <cell r="M353">
            <v>951.13</v>
          </cell>
          <cell r="N353">
            <v>14229.32</v>
          </cell>
          <cell r="O353">
            <v>719.55</v>
          </cell>
          <cell r="P353">
            <v>14229.32</v>
          </cell>
          <cell r="Q353">
            <v>785.58</v>
          </cell>
          <cell r="R353">
            <v>14229.32</v>
          </cell>
          <cell r="S353">
            <v>963.78</v>
          </cell>
          <cell r="T353">
            <v>13896.73</v>
          </cell>
          <cell r="U353">
            <v>631.19000000000005</v>
          </cell>
          <cell r="V353">
            <v>13896.73</v>
          </cell>
          <cell r="W353">
            <v>631.19000000000005</v>
          </cell>
          <cell r="X353">
            <v>13896.73</v>
          </cell>
          <cell r="Y353">
            <v>631.19000000000005</v>
          </cell>
          <cell r="Z353">
            <v>13896.73</v>
          </cell>
          <cell r="AA353">
            <v>476.37</v>
          </cell>
        </row>
        <row r="354">
          <cell r="A354" t="str">
            <v>0607101</v>
          </cell>
          <cell r="B354" t="str">
            <v>06071</v>
          </cell>
          <cell r="C354" t="str">
            <v>楠葉</v>
          </cell>
          <cell r="D354">
            <v>620.02</v>
          </cell>
          <cell r="E354">
            <v>0</v>
          </cell>
          <cell r="F354">
            <v>620.02</v>
          </cell>
          <cell r="G354">
            <v>0</v>
          </cell>
          <cell r="H354">
            <v>620.02</v>
          </cell>
          <cell r="I354">
            <v>0</v>
          </cell>
          <cell r="J354">
            <v>620.02</v>
          </cell>
          <cell r="K354">
            <v>0</v>
          </cell>
          <cell r="L354">
            <v>620.02</v>
          </cell>
          <cell r="M354">
            <v>0</v>
          </cell>
          <cell r="N354">
            <v>620.02</v>
          </cell>
          <cell r="O354">
            <v>0</v>
          </cell>
          <cell r="P354">
            <v>620.02</v>
          </cell>
          <cell r="Q354">
            <v>0</v>
          </cell>
          <cell r="R354">
            <v>620.02</v>
          </cell>
          <cell r="S354">
            <v>0</v>
          </cell>
          <cell r="T354">
            <v>620.02</v>
          </cell>
          <cell r="U354">
            <v>0</v>
          </cell>
          <cell r="V354">
            <v>620.02</v>
          </cell>
          <cell r="W354">
            <v>0</v>
          </cell>
          <cell r="X354">
            <v>620.02</v>
          </cell>
          <cell r="Y354">
            <v>0</v>
          </cell>
          <cell r="Z354">
            <v>620.02</v>
          </cell>
          <cell r="AA354">
            <v>0</v>
          </cell>
        </row>
        <row r="355">
          <cell r="A355" t="str">
            <v>0607301</v>
          </cell>
          <cell r="B355" t="str">
            <v>06073</v>
          </cell>
          <cell r="C355" t="str">
            <v>守口</v>
          </cell>
          <cell r="D355">
            <v>1632.94</v>
          </cell>
          <cell r="E355">
            <v>453.15</v>
          </cell>
          <cell r="F355">
            <v>1632.94</v>
          </cell>
          <cell r="G355">
            <v>453.15</v>
          </cell>
          <cell r="H355">
            <v>1632.94</v>
          </cell>
          <cell r="I355">
            <v>546.72</v>
          </cell>
          <cell r="J355">
            <v>1632.94</v>
          </cell>
          <cell r="K355">
            <v>546.72</v>
          </cell>
          <cell r="L355">
            <v>1632.94</v>
          </cell>
          <cell r="M355">
            <v>546.72</v>
          </cell>
          <cell r="N355">
            <v>1632.94</v>
          </cell>
          <cell r="O355">
            <v>546.72</v>
          </cell>
          <cell r="P355">
            <v>1632.94</v>
          </cell>
          <cell r="Q355">
            <v>546.72</v>
          </cell>
          <cell r="R355">
            <v>1632.94</v>
          </cell>
          <cell r="S355">
            <v>546.72</v>
          </cell>
          <cell r="T355">
            <v>1632.94</v>
          </cell>
          <cell r="U355">
            <v>546.72</v>
          </cell>
          <cell r="V355">
            <v>1632.94</v>
          </cell>
          <cell r="W355">
            <v>637.71</v>
          </cell>
          <cell r="X355">
            <v>1632.94</v>
          </cell>
          <cell r="Y355">
            <v>637.71</v>
          </cell>
          <cell r="Z355">
            <v>1632.94</v>
          </cell>
          <cell r="AA355">
            <v>637.71</v>
          </cell>
        </row>
        <row r="356">
          <cell r="A356" t="str">
            <v>0607401</v>
          </cell>
          <cell r="B356" t="str">
            <v>06074</v>
          </cell>
          <cell r="C356" t="str">
            <v>京都新阪急ホテル</v>
          </cell>
          <cell r="D356">
            <v>14244.23</v>
          </cell>
          <cell r="E356">
            <v>0</v>
          </cell>
          <cell r="F356">
            <v>14244.23</v>
          </cell>
          <cell r="G356">
            <v>0</v>
          </cell>
          <cell r="H356">
            <v>14244.23</v>
          </cell>
          <cell r="I356">
            <v>0</v>
          </cell>
          <cell r="J356">
            <v>14244.23</v>
          </cell>
          <cell r="K356">
            <v>0</v>
          </cell>
          <cell r="L356">
            <v>14244.23</v>
          </cell>
          <cell r="M356">
            <v>0</v>
          </cell>
          <cell r="N356">
            <v>14244.23</v>
          </cell>
          <cell r="O356">
            <v>0</v>
          </cell>
          <cell r="P356">
            <v>14244.23</v>
          </cell>
          <cell r="Q356">
            <v>0</v>
          </cell>
          <cell r="R356">
            <v>14244.23</v>
          </cell>
          <cell r="S356">
            <v>0</v>
          </cell>
          <cell r="T356">
            <v>14244.23</v>
          </cell>
          <cell r="U356">
            <v>0</v>
          </cell>
          <cell r="V356">
            <v>14244.23</v>
          </cell>
          <cell r="W356">
            <v>0</v>
          </cell>
          <cell r="X356">
            <v>14244.23</v>
          </cell>
          <cell r="Y356">
            <v>0</v>
          </cell>
          <cell r="Z356">
            <v>14244.23</v>
          </cell>
          <cell r="AA356">
            <v>0</v>
          </cell>
        </row>
        <row r="357">
          <cell r="A357" t="str">
            <v>0607501</v>
          </cell>
          <cell r="B357" t="str">
            <v>06075</v>
          </cell>
          <cell r="C357" t="str">
            <v>サンシティー池田</v>
          </cell>
          <cell r="D357">
            <v>5506.57</v>
          </cell>
          <cell r="E357">
            <v>0</v>
          </cell>
          <cell r="F357">
            <v>5506.57</v>
          </cell>
          <cell r="G357">
            <v>0</v>
          </cell>
          <cell r="H357">
            <v>5506.57</v>
          </cell>
          <cell r="I357">
            <v>0</v>
          </cell>
          <cell r="J357">
            <v>5506.57</v>
          </cell>
          <cell r="K357">
            <v>0</v>
          </cell>
          <cell r="L357">
            <v>5506.57</v>
          </cell>
          <cell r="M357">
            <v>0</v>
          </cell>
          <cell r="N357">
            <v>5506.57</v>
          </cell>
          <cell r="O357">
            <v>0</v>
          </cell>
          <cell r="P357">
            <v>5506.57</v>
          </cell>
          <cell r="Q357">
            <v>0</v>
          </cell>
          <cell r="R357">
            <v>5506.57</v>
          </cell>
          <cell r="S357">
            <v>0</v>
          </cell>
          <cell r="T357">
            <v>5506.57</v>
          </cell>
          <cell r="U357">
            <v>0</v>
          </cell>
          <cell r="V357">
            <v>5506.57</v>
          </cell>
          <cell r="W357">
            <v>0</v>
          </cell>
          <cell r="X357">
            <v>5506.57</v>
          </cell>
          <cell r="Y357">
            <v>0</v>
          </cell>
          <cell r="Z357">
            <v>5506.57</v>
          </cell>
          <cell r="AA357">
            <v>0</v>
          </cell>
        </row>
        <row r="358">
          <cell r="A358" t="str">
            <v>0607601</v>
          </cell>
          <cell r="B358" t="str">
            <v>06076</v>
          </cell>
          <cell r="C358" t="str">
            <v>大津</v>
          </cell>
          <cell r="D358">
            <v>4432.7800003051761</v>
          </cell>
          <cell r="E358">
            <v>179.07000030517577</v>
          </cell>
          <cell r="F358">
            <v>4432.7800003051761</v>
          </cell>
          <cell r="G358">
            <v>103.99000030517577</v>
          </cell>
          <cell r="H358">
            <v>4432.7800003051761</v>
          </cell>
          <cell r="I358">
            <v>103.99000030517577</v>
          </cell>
          <cell r="J358">
            <v>4432.7800003051761</v>
          </cell>
          <cell r="K358">
            <v>103.99000030517577</v>
          </cell>
          <cell r="L358">
            <v>4432.7800003051761</v>
          </cell>
          <cell r="M358">
            <v>206.95000030517576</v>
          </cell>
          <cell r="N358">
            <v>4432.7800003051761</v>
          </cell>
          <cell r="O358">
            <v>206.95000030517576</v>
          </cell>
          <cell r="P358">
            <v>4432.7800003051761</v>
          </cell>
          <cell r="Q358">
            <v>400.89000030517576</v>
          </cell>
          <cell r="R358">
            <v>4432.7800003051761</v>
          </cell>
          <cell r="S358">
            <v>400.89000030517576</v>
          </cell>
          <cell r="T358">
            <v>4432.7800003051761</v>
          </cell>
          <cell r="U358">
            <v>400.89000030517576</v>
          </cell>
          <cell r="V358">
            <v>4432.7800003051761</v>
          </cell>
          <cell r="W358">
            <v>400.89000030517576</v>
          </cell>
          <cell r="X358">
            <v>4432.7800003051761</v>
          </cell>
          <cell r="Y358">
            <v>388.86000030517579</v>
          </cell>
          <cell r="Z358">
            <v>4556.1700003051765</v>
          </cell>
          <cell r="AA358">
            <v>376.54000030517574</v>
          </cell>
        </row>
        <row r="359">
          <cell r="A359" t="str">
            <v>0607701</v>
          </cell>
          <cell r="B359" t="str">
            <v>06077</v>
          </cell>
          <cell r="C359" t="str">
            <v>江坂駅前</v>
          </cell>
          <cell r="D359">
            <v>3622.08</v>
          </cell>
          <cell r="E359">
            <v>1712.41</v>
          </cell>
          <cell r="F359">
            <v>3622.08</v>
          </cell>
          <cell r="G359">
            <v>1712.41</v>
          </cell>
          <cell r="H359">
            <v>3622.08</v>
          </cell>
          <cell r="I359">
            <v>1712.41</v>
          </cell>
          <cell r="J359">
            <v>3622.08</v>
          </cell>
          <cell r="K359">
            <v>1635.29</v>
          </cell>
          <cell r="L359">
            <v>3622.08</v>
          </cell>
          <cell r="M359">
            <v>1635.29</v>
          </cell>
          <cell r="N359">
            <v>3622.08</v>
          </cell>
          <cell r="O359">
            <v>1869.81</v>
          </cell>
          <cell r="P359">
            <v>3622.08</v>
          </cell>
          <cell r="Q359">
            <v>1869.81</v>
          </cell>
          <cell r="R359">
            <v>3622.08</v>
          </cell>
          <cell r="S359">
            <v>1869.81</v>
          </cell>
          <cell r="T359">
            <v>3622.08</v>
          </cell>
          <cell r="U359">
            <v>1869.81</v>
          </cell>
          <cell r="V359">
            <v>3622.08</v>
          </cell>
          <cell r="W359">
            <v>1709</v>
          </cell>
          <cell r="X359">
            <v>3622.08</v>
          </cell>
          <cell r="Y359">
            <v>1709</v>
          </cell>
          <cell r="Z359">
            <v>3113.99</v>
          </cell>
          <cell r="AA359">
            <v>1123.79</v>
          </cell>
        </row>
        <row r="360">
          <cell r="A360" t="str">
            <v>0607802</v>
          </cell>
          <cell r="B360" t="str">
            <v>06078</v>
          </cell>
          <cell r="C360" t="str">
            <v>三宮</v>
          </cell>
          <cell r="D360">
            <v>7993.21</v>
          </cell>
          <cell r="E360">
            <v>507.01</v>
          </cell>
          <cell r="F360">
            <v>7993.21</v>
          </cell>
          <cell r="G360">
            <v>507.01</v>
          </cell>
          <cell r="H360">
            <v>7993.21</v>
          </cell>
          <cell r="I360">
            <v>507.01</v>
          </cell>
          <cell r="J360">
            <v>7993.21</v>
          </cell>
          <cell r="K360">
            <v>404.66</v>
          </cell>
          <cell r="L360">
            <v>7993.21</v>
          </cell>
          <cell r="M360">
            <v>404.66</v>
          </cell>
          <cell r="N360">
            <v>7993.21</v>
          </cell>
          <cell r="O360">
            <v>404.66</v>
          </cell>
          <cell r="P360">
            <v>7993.21</v>
          </cell>
          <cell r="Q360">
            <v>911.92</v>
          </cell>
          <cell r="R360">
            <v>7993.21</v>
          </cell>
          <cell r="S360">
            <v>911.92</v>
          </cell>
          <cell r="T360">
            <v>7993.21</v>
          </cell>
          <cell r="U360">
            <v>911.92</v>
          </cell>
          <cell r="V360">
            <v>7993.21</v>
          </cell>
          <cell r="W360">
            <v>911.92</v>
          </cell>
          <cell r="X360">
            <v>7993.21</v>
          </cell>
          <cell r="Y360">
            <v>911.92</v>
          </cell>
          <cell r="Z360">
            <v>7993.21</v>
          </cell>
          <cell r="AA360">
            <v>809.57</v>
          </cell>
        </row>
        <row r="361">
          <cell r="A361" t="str">
            <v>0608002</v>
          </cell>
          <cell r="B361" t="str">
            <v>06080</v>
          </cell>
          <cell r="C361" t="str">
            <v>奈良若草</v>
          </cell>
          <cell r="D361">
            <v>7169.75</v>
          </cell>
          <cell r="E361">
            <v>0</v>
          </cell>
          <cell r="F361">
            <v>7169.75</v>
          </cell>
          <cell r="G361">
            <v>0</v>
          </cell>
          <cell r="H361">
            <v>7169.75</v>
          </cell>
          <cell r="I361">
            <v>0</v>
          </cell>
          <cell r="J361">
            <v>7169.75</v>
          </cell>
          <cell r="K361">
            <v>0</v>
          </cell>
          <cell r="L361">
            <v>7169.75</v>
          </cell>
          <cell r="M361">
            <v>0</v>
          </cell>
          <cell r="N361">
            <v>7169.75</v>
          </cell>
          <cell r="O361">
            <v>172.56</v>
          </cell>
          <cell r="P361">
            <v>7169.75</v>
          </cell>
          <cell r="Q361">
            <v>172.56</v>
          </cell>
          <cell r="R361">
            <v>7169.75</v>
          </cell>
          <cell r="S361">
            <v>172.56</v>
          </cell>
          <cell r="T361">
            <v>7169.75</v>
          </cell>
          <cell r="U361">
            <v>172.56</v>
          </cell>
          <cell r="V361">
            <v>7169.75</v>
          </cell>
          <cell r="W361">
            <v>172.56</v>
          </cell>
          <cell r="X361">
            <v>7169.75</v>
          </cell>
          <cell r="Y361">
            <v>172.56</v>
          </cell>
          <cell r="Z361">
            <v>6997.16</v>
          </cell>
          <cell r="AA361">
            <v>-3.0000000000001137E-2</v>
          </cell>
        </row>
        <row r="362">
          <cell r="A362" t="str">
            <v>0608101</v>
          </cell>
          <cell r="B362" t="str">
            <v>06081</v>
          </cell>
          <cell r="C362" t="str">
            <v>京都三哲</v>
          </cell>
          <cell r="D362">
            <v>8549.61</v>
          </cell>
          <cell r="E362">
            <v>892.94</v>
          </cell>
          <cell r="F362">
            <v>8994.84</v>
          </cell>
          <cell r="G362">
            <v>1338.17</v>
          </cell>
          <cell r="H362">
            <v>8994.84</v>
          </cell>
          <cell r="I362">
            <v>1419.49</v>
          </cell>
          <cell r="J362">
            <v>8994.84</v>
          </cell>
          <cell r="K362">
            <v>1338.27</v>
          </cell>
          <cell r="L362">
            <v>8994.84</v>
          </cell>
          <cell r="M362">
            <v>1636.19</v>
          </cell>
          <cell r="N362">
            <v>8996.25</v>
          </cell>
          <cell r="O362">
            <v>1472.02</v>
          </cell>
          <cell r="P362">
            <v>8997.68</v>
          </cell>
          <cell r="Q362">
            <v>1473.41</v>
          </cell>
          <cell r="R362">
            <v>8997.68</v>
          </cell>
          <cell r="S362">
            <v>1473.41</v>
          </cell>
          <cell r="T362">
            <v>8997.68</v>
          </cell>
          <cell r="U362">
            <v>1554.38</v>
          </cell>
          <cell r="V362">
            <v>8997.68</v>
          </cell>
          <cell r="W362">
            <v>1554.38</v>
          </cell>
          <cell r="X362">
            <v>8997.68</v>
          </cell>
          <cell r="Y362">
            <v>1635.35</v>
          </cell>
          <cell r="Z362">
            <v>8997.68</v>
          </cell>
          <cell r="AA362">
            <v>1227.75</v>
          </cell>
        </row>
        <row r="363">
          <cell r="A363" t="str">
            <v>0608201</v>
          </cell>
          <cell r="B363" t="str">
            <v>06082</v>
          </cell>
          <cell r="C363" t="str">
            <v>四条大宮</v>
          </cell>
          <cell r="D363">
            <v>7602.35</v>
          </cell>
          <cell r="E363">
            <v>1962.83</v>
          </cell>
          <cell r="F363">
            <v>7697.62</v>
          </cell>
          <cell r="G363">
            <v>2058.1</v>
          </cell>
          <cell r="H363">
            <v>7697.62</v>
          </cell>
          <cell r="I363">
            <v>2058.1</v>
          </cell>
          <cell r="J363">
            <v>7697.62</v>
          </cell>
          <cell r="K363">
            <v>2058.1</v>
          </cell>
          <cell r="L363">
            <v>7697.62</v>
          </cell>
          <cell r="M363">
            <v>2058.1</v>
          </cell>
          <cell r="N363">
            <v>7685.52</v>
          </cell>
          <cell r="O363">
            <v>2157.12</v>
          </cell>
          <cell r="P363">
            <v>7685.11</v>
          </cell>
          <cell r="Q363">
            <v>2079.6</v>
          </cell>
          <cell r="R363">
            <v>7685.11</v>
          </cell>
          <cell r="S363">
            <v>2079.6</v>
          </cell>
          <cell r="T363">
            <v>7685.11</v>
          </cell>
          <cell r="U363">
            <v>2019.16</v>
          </cell>
          <cell r="V363">
            <v>7745.55</v>
          </cell>
          <cell r="W363">
            <v>2079.6</v>
          </cell>
          <cell r="X363">
            <v>7745.55</v>
          </cell>
          <cell r="Y363">
            <v>2079.6</v>
          </cell>
          <cell r="Z363">
            <v>7745.55</v>
          </cell>
          <cell r="AA363">
            <v>2079.6</v>
          </cell>
        </row>
        <row r="364">
          <cell r="A364" t="str">
            <v>0608301</v>
          </cell>
          <cell r="B364" t="str">
            <v>06083</v>
          </cell>
          <cell r="C364" t="str">
            <v>宇治</v>
          </cell>
          <cell r="D364">
            <v>310.97000000000003</v>
          </cell>
          <cell r="E364">
            <v>0</v>
          </cell>
          <cell r="F364">
            <v>310.97000000000003</v>
          </cell>
          <cell r="G364">
            <v>0</v>
          </cell>
          <cell r="H364">
            <v>310.97000000000003</v>
          </cell>
          <cell r="I364">
            <v>0</v>
          </cell>
          <cell r="J364">
            <v>310.97000000000003</v>
          </cell>
          <cell r="K364">
            <v>0</v>
          </cell>
          <cell r="L364">
            <v>310.97000000000003</v>
          </cell>
          <cell r="M364">
            <v>0</v>
          </cell>
          <cell r="N364">
            <v>310.97000000000003</v>
          </cell>
          <cell r="O364">
            <v>0</v>
          </cell>
          <cell r="P364">
            <v>310.97000000000003</v>
          </cell>
          <cell r="Q364">
            <v>0</v>
          </cell>
          <cell r="R364">
            <v>310.97000000000003</v>
          </cell>
          <cell r="S364">
            <v>0</v>
          </cell>
          <cell r="T364">
            <v>310.97000000000003</v>
          </cell>
          <cell r="U364">
            <v>0</v>
          </cell>
          <cell r="V364">
            <v>310.97000000000003</v>
          </cell>
          <cell r="W364">
            <v>0</v>
          </cell>
          <cell r="X364">
            <v>310.97000000000003</v>
          </cell>
          <cell r="Y364">
            <v>0</v>
          </cell>
          <cell r="Z364">
            <v>310.97000000000003</v>
          </cell>
          <cell r="AA364">
            <v>0</v>
          </cell>
        </row>
        <row r="365">
          <cell r="A365" t="str">
            <v>0608401</v>
          </cell>
          <cell r="B365" t="str">
            <v>06084</v>
          </cell>
          <cell r="C365" t="str">
            <v>三宮南</v>
          </cell>
          <cell r="D365">
            <v>1806.76</v>
          </cell>
          <cell r="E365">
            <v>281.72199999999998</v>
          </cell>
          <cell r="F365">
            <v>2029.59</v>
          </cell>
          <cell r="G365">
            <v>504.55200000000002</v>
          </cell>
          <cell r="H365">
            <v>2029.59</v>
          </cell>
          <cell r="I365">
            <v>504.55200000000002</v>
          </cell>
          <cell r="J365">
            <v>2029.59</v>
          </cell>
          <cell r="K365">
            <v>504.55200000000002</v>
          </cell>
          <cell r="L365">
            <v>2029.59</v>
          </cell>
          <cell r="M365">
            <v>504.55200000000002</v>
          </cell>
          <cell r="N365">
            <v>2029.59</v>
          </cell>
          <cell r="O365">
            <v>504.55200000000002</v>
          </cell>
          <cell r="P365">
            <v>2029.59</v>
          </cell>
          <cell r="Q365">
            <v>504.55200000000002</v>
          </cell>
          <cell r="R365">
            <v>2029.59</v>
          </cell>
          <cell r="S365">
            <v>504.55200000000002</v>
          </cell>
          <cell r="T365">
            <v>1963.0860000000002</v>
          </cell>
          <cell r="U365">
            <v>438.048</v>
          </cell>
          <cell r="V365">
            <v>1963.0860000000002</v>
          </cell>
          <cell r="W365">
            <v>438.048</v>
          </cell>
          <cell r="X365">
            <v>1963.0860000000002</v>
          </cell>
          <cell r="Y365">
            <v>505.35</v>
          </cell>
          <cell r="Z365">
            <v>1963.0860000000002</v>
          </cell>
          <cell r="AA365">
            <v>438.048</v>
          </cell>
        </row>
        <row r="366">
          <cell r="A366" t="str">
            <v>0608503</v>
          </cell>
          <cell r="B366" t="str">
            <v>06085</v>
          </cell>
          <cell r="C366" t="str">
            <v>オムロンニッセイ</v>
          </cell>
          <cell r="D366">
            <v>7218.79</v>
          </cell>
          <cell r="E366">
            <v>0</v>
          </cell>
          <cell r="F366">
            <v>7218.79</v>
          </cell>
          <cell r="G366">
            <v>0</v>
          </cell>
          <cell r="H366">
            <v>7218.79</v>
          </cell>
          <cell r="I366">
            <v>0</v>
          </cell>
          <cell r="J366">
            <v>7218.79</v>
          </cell>
          <cell r="K366">
            <v>0</v>
          </cell>
          <cell r="L366">
            <v>7218.79</v>
          </cell>
          <cell r="M366">
            <v>0</v>
          </cell>
          <cell r="N366">
            <v>7218.79</v>
          </cell>
          <cell r="O366">
            <v>0</v>
          </cell>
          <cell r="P366">
            <v>7218.79</v>
          </cell>
          <cell r="Q366">
            <v>0</v>
          </cell>
          <cell r="R366">
            <v>7218.79</v>
          </cell>
          <cell r="S366">
            <v>0</v>
          </cell>
          <cell r="T366">
            <v>7218.79</v>
          </cell>
          <cell r="U366">
            <v>0</v>
          </cell>
          <cell r="V366">
            <v>7218.79</v>
          </cell>
          <cell r="W366">
            <v>0</v>
          </cell>
          <cell r="X366">
            <v>7218.79</v>
          </cell>
          <cell r="Y366">
            <v>0</v>
          </cell>
          <cell r="Z366">
            <v>7218.79</v>
          </cell>
          <cell r="AA366">
            <v>0</v>
          </cell>
        </row>
        <row r="367">
          <cell r="A367" t="str">
            <v>0608601</v>
          </cell>
          <cell r="B367" t="str">
            <v>06086</v>
          </cell>
          <cell r="C367" t="str">
            <v>布施駅前</v>
          </cell>
          <cell r="D367">
            <v>1439.53</v>
          </cell>
          <cell r="E367">
            <v>545.29</v>
          </cell>
          <cell r="F367">
            <v>1439.53</v>
          </cell>
          <cell r="G367">
            <v>545.29</v>
          </cell>
          <cell r="H367">
            <v>1439.53</v>
          </cell>
          <cell r="I367">
            <v>315.89999999999998</v>
          </cell>
          <cell r="J367">
            <v>1439.53</v>
          </cell>
          <cell r="K367">
            <v>315.89999999999998</v>
          </cell>
          <cell r="L367">
            <v>1439.53</v>
          </cell>
          <cell r="M367">
            <v>315.89999999999998</v>
          </cell>
          <cell r="N367">
            <v>1439.53</v>
          </cell>
          <cell r="O367">
            <v>315.89999999999998</v>
          </cell>
          <cell r="P367">
            <v>1439.53</v>
          </cell>
          <cell r="Q367">
            <v>315.89999999999998</v>
          </cell>
          <cell r="R367">
            <v>1439.53</v>
          </cell>
          <cell r="S367">
            <v>315.89999999999998</v>
          </cell>
          <cell r="T367">
            <v>1439.53</v>
          </cell>
          <cell r="U367">
            <v>315.89999999999998</v>
          </cell>
          <cell r="V367">
            <v>1439.53</v>
          </cell>
          <cell r="W367">
            <v>315.89999999999998</v>
          </cell>
          <cell r="X367">
            <v>1439.53</v>
          </cell>
          <cell r="Y367">
            <v>315.89999999999998</v>
          </cell>
          <cell r="Z367">
            <v>1439.53</v>
          </cell>
          <cell r="AA367">
            <v>315.89999999999998</v>
          </cell>
        </row>
        <row r="368">
          <cell r="A368" t="str">
            <v>0608701</v>
          </cell>
          <cell r="B368" t="str">
            <v>06087</v>
          </cell>
          <cell r="C368" t="str">
            <v>西宮</v>
          </cell>
          <cell r="D368">
            <v>1094.7799938964845</v>
          </cell>
          <cell r="E368">
            <v>228.55999389648437</v>
          </cell>
          <cell r="F368">
            <v>1094.7799938964845</v>
          </cell>
          <cell r="G368">
            <v>228.55999389648437</v>
          </cell>
          <cell r="H368">
            <v>1094.7799938964845</v>
          </cell>
          <cell r="I368">
            <v>228.55999389648437</v>
          </cell>
          <cell r="J368">
            <v>1094.7799938964845</v>
          </cell>
          <cell r="K368">
            <v>228.55999389648437</v>
          </cell>
          <cell r="L368">
            <v>1094.7799938964845</v>
          </cell>
          <cell r="M368">
            <v>228.55999389648437</v>
          </cell>
          <cell r="N368">
            <v>1094.7799938964845</v>
          </cell>
          <cell r="O368">
            <v>228.55999389648437</v>
          </cell>
          <cell r="P368">
            <v>866.21999389648454</v>
          </cell>
          <cell r="Q368">
            <v>-6.1035156306843419E-6</v>
          </cell>
          <cell r="R368">
            <v>866.21999389648454</v>
          </cell>
          <cell r="S368">
            <v>-6.1035156306843419E-6</v>
          </cell>
          <cell r="T368">
            <v>866.21999389648454</v>
          </cell>
          <cell r="U368">
            <v>-6.1035156306843419E-6</v>
          </cell>
          <cell r="V368">
            <v>866.21999389648454</v>
          </cell>
          <cell r="W368">
            <v>-6.1035156306843419E-6</v>
          </cell>
          <cell r="X368">
            <v>866.21999389648454</v>
          </cell>
          <cell r="Y368">
            <v>-6.1035156306843419E-6</v>
          </cell>
          <cell r="Z368">
            <v>866.21999389648454</v>
          </cell>
          <cell r="AA368">
            <v>-6.1035156306843419E-6</v>
          </cell>
        </row>
        <row r="369">
          <cell r="A369" t="str">
            <v>0608801</v>
          </cell>
          <cell r="B369" t="str">
            <v>06088</v>
          </cell>
          <cell r="C369" t="str">
            <v>枚方</v>
          </cell>
          <cell r="D369">
            <v>483.68</v>
          </cell>
          <cell r="E369">
            <v>-2.2759572004815709E-15</v>
          </cell>
          <cell r="F369">
            <v>483.68</v>
          </cell>
          <cell r="G369">
            <v>-2.2759572004815709E-15</v>
          </cell>
          <cell r="H369">
            <v>483.68</v>
          </cell>
          <cell r="I369">
            <v>-2.2759572004815709E-15</v>
          </cell>
          <cell r="J369">
            <v>483.68</v>
          </cell>
          <cell r="K369">
            <v>-2.2759572004815709E-15</v>
          </cell>
          <cell r="L369">
            <v>483.68</v>
          </cell>
          <cell r="M369">
            <v>-2.2759572004815709E-15</v>
          </cell>
          <cell r="N369">
            <v>483.68</v>
          </cell>
          <cell r="O369">
            <v>-2.2759572004815709E-15</v>
          </cell>
          <cell r="P369">
            <v>483.68</v>
          </cell>
          <cell r="Q369">
            <v>-2.2759572004815709E-15</v>
          </cell>
          <cell r="R369">
            <v>483.68</v>
          </cell>
          <cell r="S369">
            <v>-2.2759572004815709E-15</v>
          </cell>
          <cell r="T369">
            <v>483.68</v>
          </cell>
          <cell r="U369">
            <v>-2.2759572004815709E-15</v>
          </cell>
          <cell r="V369">
            <v>483.68</v>
          </cell>
          <cell r="W369">
            <v>-2.2759572004815709E-15</v>
          </cell>
          <cell r="X369">
            <v>483.68</v>
          </cell>
          <cell r="Y369">
            <v>-2.2759572004815709E-15</v>
          </cell>
          <cell r="Z369">
            <v>483.68</v>
          </cell>
          <cell r="AA369">
            <v>-2.2759572004815709E-15</v>
          </cell>
        </row>
        <row r="370">
          <cell r="A370" t="str">
            <v>0609001</v>
          </cell>
          <cell r="B370" t="str">
            <v>06090</v>
          </cell>
          <cell r="C370" t="str">
            <v>京都ヤサカ</v>
          </cell>
          <cell r="D370">
            <v>5639.5</v>
          </cell>
          <cell r="E370">
            <v>806.99</v>
          </cell>
          <cell r="F370">
            <v>5639.5</v>
          </cell>
          <cell r="G370">
            <v>806.99</v>
          </cell>
          <cell r="H370">
            <v>5639.5</v>
          </cell>
          <cell r="I370">
            <v>806.99</v>
          </cell>
          <cell r="J370">
            <v>5639.5</v>
          </cell>
          <cell r="K370">
            <v>704.51</v>
          </cell>
          <cell r="L370">
            <v>5639.5</v>
          </cell>
          <cell r="M370">
            <v>704.51</v>
          </cell>
          <cell r="N370">
            <v>5639.5</v>
          </cell>
          <cell r="O370">
            <v>393.47</v>
          </cell>
          <cell r="P370">
            <v>5639.5</v>
          </cell>
          <cell r="Q370">
            <v>770.43</v>
          </cell>
          <cell r="R370">
            <v>5639.5</v>
          </cell>
          <cell r="S370">
            <v>397.52</v>
          </cell>
          <cell r="T370">
            <v>5639.5</v>
          </cell>
          <cell r="U370">
            <v>397.52</v>
          </cell>
          <cell r="V370">
            <v>5639.5</v>
          </cell>
          <cell r="W370">
            <v>301.95999999999998</v>
          </cell>
          <cell r="X370">
            <v>5639.5</v>
          </cell>
          <cell r="Y370">
            <v>110.08</v>
          </cell>
          <cell r="Z370">
            <v>5639.5</v>
          </cell>
          <cell r="AA370">
            <v>19.11</v>
          </cell>
        </row>
        <row r="371">
          <cell r="A371" t="str">
            <v>0609100</v>
          </cell>
          <cell r="B371" t="str">
            <v>06091</v>
          </cell>
          <cell r="C371" t="str">
            <v>ロイヤルホスト湊川用地</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row>
        <row r="372">
          <cell r="A372" t="str">
            <v>0609101</v>
          </cell>
          <cell r="B372" t="str">
            <v>06091</v>
          </cell>
          <cell r="C372" t="str">
            <v>ロイヤルホスト湊川店</v>
          </cell>
          <cell r="D372">
            <v>392.38</v>
          </cell>
          <cell r="E372">
            <v>0</v>
          </cell>
          <cell r="F372">
            <v>392.38</v>
          </cell>
          <cell r="G372">
            <v>0</v>
          </cell>
          <cell r="H372">
            <v>392.38</v>
          </cell>
          <cell r="I372">
            <v>0</v>
          </cell>
          <cell r="J372">
            <v>392.38</v>
          </cell>
          <cell r="K372">
            <v>0</v>
          </cell>
          <cell r="L372">
            <v>392.38</v>
          </cell>
          <cell r="M372">
            <v>0</v>
          </cell>
          <cell r="N372">
            <v>392.38</v>
          </cell>
          <cell r="O372">
            <v>0</v>
          </cell>
          <cell r="P372">
            <v>392.38</v>
          </cell>
          <cell r="Q372">
            <v>0</v>
          </cell>
          <cell r="R372">
            <v>392.38</v>
          </cell>
          <cell r="S372">
            <v>0</v>
          </cell>
          <cell r="T372">
            <v>392.38</v>
          </cell>
          <cell r="U372">
            <v>0</v>
          </cell>
          <cell r="V372">
            <v>392.38</v>
          </cell>
          <cell r="W372">
            <v>0</v>
          </cell>
          <cell r="X372">
            <v>392.38</v>
          </cell>
          <cell r="Y372">
            <v>0</v>
          </cell>
          <cell r="Z372">
            <v>392.38</v>
          </cell>
          <cell r="AA372">
            <v>0</v>
          </cell>
        </row>
        <row r="373">
          <cell r="A373" t="str">
            <v>0609201</v>
          </cell>
          <cell r="B373" t="str">
            <v>06092</v>
          </cell>
          <cell r="C373" t="str">
            <v>黒崎</v>
          </cell>
          <cell r="D373">
            <v>3454.94</v>
          </cell>
          <cell r="E373">
            <v>468.4</v>
          </cell>
          <cell r="F373">
            <v>3454.94</v>
          </cell>
          <cell r="G373">
            <v>374.97</v>
          </cell>
          <cell r="H373">
            <v>3454.94</v>
          </cell>
          <cell r="I373">
            <v>374.97</v>
          </cell>
          <cell r="J373">
            <v>3454.94</v>
          </cell>
          <cell r="K373">
            <v>375.5</v>
          </cell>
          <cell r="L373">
            <v>3454.94</v>
          </cell>
          <cell r="M373">
            <v>375.5</v>
          </cell>
          <cell r="N373">
            <v>3454.94</v>
          </cell>
          <cell r="O373">
            <v>652.72</v>
          </cell>
          <cell r="P373">
            <v>3454.94</v>
          </cell>
          <cell r="Q373">
            <v>652.72</v>
          </cell>
          <cell r="R373">
            <v>3454.94</v>
          </cell>
          <cell r="S373">
            <v>652.72</v>
          </cell>
          <cell r="T373">
            <v>3454.94</v>
          </cell>
          <cell r="U373">
            <v>652.72</v>
          </cell>
          <cell r="V373">
            <v>3454.94</v>
          </cell>
          <cell r="W373">
            <v>652.72</v>
          </cell>
          <cell r="X373">
            <v>3454.94</v>
          </cell>
          <cell r="Y373">
            <v>652.72</v>
          </cell>
          <cell r="Z373">
            <v>3454.94</v>
          </cell>
          <cell r="AA373">
            <v>652.72</v>
          </cell>
        </row>
        <row r="374">
          <cell r="A374" t="str">
            <v>0609301</v>
          </cell>
          <cell r="B374" t="str">
            <v>06093</v>
          </cell>
          <cell r="C374" t="str">
            <v>佐世保交通センター</v>
          </cell>
          <cell r="D374">
            <v>1630.7</v>
          </cell>
          <cell r="E374">
            <v>221.8</v>
          </cell>
          <cell r="F374">
            <v>1630.7</v>
          </cell>
          <cell r="G374">
            <v>221.8</v>
          </cell>
          <cell r="H374">
            <v>1630.7</v>
          </cell>
          <cell r="I374">
            <v>221.8</v>
          </cell>
          <cell r="J374">
            <v>1630.7</v>
          </cell>
          <cell r="K374">
            <v>221.8</v>
          </cell>
          <cell r="L374">
            <v>1630.7</v>
          </cell>
          <cell r="M374">
            <v>221.8</v>
          </cell>
          <cell r="N374">
            <v>1630.7</v>
          </cell>
          <cell r="O374">
            <v>221.8</v>
          </cell>
          <cell r="P374">
            <v>1630.7</v>
          </cell>
          <cell r="Q374">
            <v>221.8</v>
          </cell>
          <cell r="R374">
            <v>1630.7</v>
          </cell>
          <cell r="S374">
            <v>221.8</v>
          </cell>
          <cell r="T374">
            <v>1630.7</v>
          </cell>
          <cell r="U374">
            <v>221.8</v>
          </cell>
          <cell r="V374">
            <v>1630.7</v>
          </cell>
          <cell r="W374">
            <v>221.8</v>
          </cell>
          <cell r="X374">
            <v>1630.7</v>
          </cell>
          <cell r="Y374">
            <v>221.8</v>
          </cell>
          <cell r="Z374">
            <v>1630.7</v>
          </cell>
          <cell r="AA374">
            <v>221.8</v>
          </cell>
        </row>
        <row r="375">
          <cell r="A375" t="str">
            <v>0609401</v>
          </cell>
          <cell r="B375" t="str">
            <v>06094</v>
          </cell>
          <cell r="C375" t="str">
            <v>那覇ビル</v>
          </cell>
          <cell r="D375">
            <v>3405.47</v>
          </cell>
          <cell r="E375">
            <v>13.48</v>
          </cell>
          <cell r="F375">
            <v>3405.47</v>
          </cell>
          <cell r="G375">
            <v>13.48</v>
          </cell>
          <cell r="H375">
            <v>3405.47</v>
          </cell>
          <cell r="I375">
            <v>13.48</v>
          </cell>
          <cell r="J375">
            <v>3405.47</v>
          </cell>
          <cell r="K375">
            <v>13.48</v>
          </cell>
          <cell r="L375">
            <v>3405.47</v>
          </cell>
          <cell r="M375">
            <v>13.48</v>
          </cell>
          <cell r="N375">
            <v>3405.47</v>
          </cell>
          <cell r="O375">
            <v>13.48</v>
          </cell>
          <cell r="P375">
            <v>3405.47</v>
          </cell>
          <cell r="Q375">
            <v>13.48</v>
          </cell>
          <cell r="R375">
            <v>3405.47</v>
          </cell>
          <cell r="S375">
            <v>13.48</v>
          </cell>
          <cell r="T375">
            <v>3405.47</v>
          </cell>
          <cell r="U375">
            <v>13.48</v>
          </cell>
          <cell r="V375">
            <v>3405.47</v>
          </cell>
          <cell r="W375">
            <v>13.48</v>
          </cell>
          <cell r="X375">
            <v>3405.47</v>
          </cell>
          <cell r="Y375">
            <v>13.48</v>
          </cell>
          <cell r="Z375">
            <v>3405.47</v>
          </cell>
          <cell r="AA375">
            <v>13.48</v>
          </cell>
        </row>
        <row r="376">
          <cell r="A376" t="str">
            <v>0609501</v>
          </cell>
          <cell r="B376" t="str">
            <v>06095</v>
          </cell>
          <cell r="C376" t="str">
            <v>長崎</v>
          </cell>
          <cell r="D376">
            <v>1853.36</v>
          </cell>
          <cell r="E376">
            <v>0</v>
          </cell>
          <cell r="F376">
            <v>1919.83</v>
          </cell>
          <cell r="G376">
            <v>66.47</v>
          </cell>
          <cell r="H376">
            <v>1853.36</v>
          </cell>
          <cell r="I376">
            <v>0</v>
          </cell>
          <cell r="J376">
            <v>1853.36</v>
          </cell>
          <cell r="K376">
            <v>0</v>
          </cell>
          <cell r="L376">
            <v>1853.36</v>
          </cell>
          <cell r="M376">
            <v>0</v>
          </cell>
          <cell r="N376">
            <v>1853.36</v>
          </cell>
          <cell r="O376">
            <v>0</v>
          </cell>
          <cell r="P376">
            <v>1853.36</v>
          </cell>
          <cell r="Q376">
            <v>0</v>
          </cell>
          <cell r="R376">
            <v>1853.36</v>
          </cell>
          <cell r="S376">
            <v>0</v>
          </cell>
          <cell r="T376">
            <v>1853.36</v>
          </cell>
          <cell r="U376">
            <v>0</v>
          </cell>
          <cell r="V376">
            <v>1853.36</v>
          </cell>
          <cell r="W376">
            <v>0</v>
          </cell>
          <cell r="X376">
            <v>1853.36</v>
          </cell>
          <cell r="Y376">
            <v>0</v>
          </cell>
          <cell r="Z376">
            <v>1853.36</v>
          </cell>
          <cell r="AA376">
            <v>0</v>
          </cell>
        </row>
        <row r="377">
          <cell r="A377" t="str">
            <v>0609502</v>
          </cell>
          <cell r="B377" t="str">
            <v>06095</v>
          </cell>
          <cell r="C377" t="str">
            <v>長崎ビル新館</v>
          </cell>
          <cell r="D377">
            <v>1449.08</v>
          </cell>
          <cell r="E377">
            <v>152.72</v>
          </cell>
          <cell r="F377">
            <v>1411.05</v>
          </cell>
          <cell r="G377">
            <v>152.72</v>
          </cell>
          <cell r="H377">
            <v>1515.55</v>
          </cell>
          <cell r="I377">
            <v>257.22000000000003</v>
          </cell>
          <cell r="J377">
            <v>1258.33</v>
          </cell>
          <cell r="K377">
            <v>0</v>
          </cell>
          <cell r="L377">
            <v>1258.33</v>
          </cell>
          <cell r="M377">
            <v>0</v>
          </cell>
          <cell r="N377">
            <v>1258.33</v>
          </cell>
          <cell r="O377">
            <v>679.3</v>
          </cell>
          <cell r="P377">
            <v>1258.33</v>
          </cell>
          <cell r="Q377">
            <v>679.3</v>
          </cell>
          <cell r="R377">
            <v>1258.33</v>
          </cell>
          <cell r="S377">
            <v>679.3</v>
          </cell>
          <cell r="T377">
            <v>1258.33</v>
          </cell>
          <cell r="U377">
            <v>679.3</v>
          </cell>
          <cell r="V377">
            <v>1258.33</v>
          </cell>
          <cell r="W377">
            <v>679.3</v>
          </cell>
          <cell r="X377">
            <v>1258.33</v>
          </cell>
          <cell r="Y377">
            <v>679.3</v>
          </cell>
          <cell r="Z377">
            <v>1515.55</v>
          </cell>
          <cell r="AA377">
            <v>936.52</v>
          </cell>
        </row>
        <row r="378">
          <cell r="A378" t="str">
            <v>0609601</v>
          </cell>
          <cell r="B378" t="str">
            <v>06096</v>
          </cell>
          <cell r="C378" t="str">
            <v>鹿児島駐車場</v>
          </cell>
          <cell r="D378">
            <v>319.08</v>
          </cell>
          <cell r="E378">
            <v>0</v>
          </cell>
          <cell r="F378">
            <v>319.08</v>
          </cell>
          <cell r="G378">
            <v>0</v>
          </cell>
          <cell r="H378">
            <v>319.08</v>
          </cell>
          <cell r="I378">
            <v>0</v>
          </cell>
          <cell r="J378">
            <v>319.08</v>
          </cell>
          <cell r="K378">
            <v>0</v>
          </cell>
          <cell r="L378">
            <v>319.08</v>
          </cell>
          <cell r="M378">
            <v>0</v>
          </cell>
          <cell r="N378">
            <v>319.08</v>
          </cell>
          <cell r="O378">
            <v>0</v>
          </cell>
          <cell r="P378">
            <v>319.08</v>
          </cell>
          <cell r="Q378">
            <v>0</v>
          </cell>
          <cell r="R378">
            <v>319.08</v>
          </cell>
          <cell r="S378">
            <v>0</v>
          </cell>
          <cell r="T378">
            <v>319.08</v>
          </cell>
          <cell r="U378">
            <v>0</v>
          </cell>
          <cell r="V378">
            <v>319.08</v>
          </cell>
          <cell r="W378">
            <v>0</v>
          </cell>
          <cell r="X378">
            <v>319.08</v>
          </cell>
          <cell r="Y378">
            <v>0</v>
          </cell>
          <cell r="Z378">
            <v>319.08</v>
          </cell>
          <cell r="AA378">
            <v>0</v>
          </cell>
        </row>
        <row r="379">
          <cell r="A379" t="str">
            <v>0609701</v>
          </cell>
          <cell r="B379" t="str">
            <v>06097</v>
          </cell>
          <cell r="C379" t="str">
            <v>博多駅前</v>
          </cell>
          <cell r="D379">
            <v>19843.749999084474</v>
          </cell>
          <cell r="E379">
            <v>2492.6699990844731</v>
          </cell>
          <cell r="F379">
            <v>19843.749999084474</v>
          </cell>
          <cell r="G379">
            <v>3225.0699990844732</v>
          </cell>
          <cell r="H379">
            <v>19843.749999084474</v>
          </cell>
          <cell r="I379">
            <v>3259.3799990844732</v>
          </cell>
          <cell r="J379">
            <v>20219.989999084475</v>
          </cell>
          <cell r="K379">
            <v>3635.6199990844734</v>
          </cell>
          <cell r="L379">
            <v>20219.989999084475</v>
          </cell>
          <cell r="M379">
            <v>3126.6999990844733</v>
          </cell>
          <cell r="N379">
            <v>20219.989999084475</v>
          </cell>
          <cell r="O379">
            <v>3126.6999990844733</v>
          </cell>
          <cell r="P379">
            <v>20219.989999084475</v>
          </cell>
          <cell r="Q379">
            <v>3126.6999990844733</v>
          </cell>
          <cell r="R379">
            <v>20219.989999084475</v>
          </cell>
          <cell r="S379">
            <v>2901.6399990844734</v>
          </cell>
          <cell r="T379">
            <v>20219.989999084475</v>
          </cell>
          <cell r="U379">
            <v>2901.6399990844734</v>
          </cell>
          <cell r="V379">
            <v>20219.989999084475</v>
          </cell>
          <cell r="W379">
            <v>2901.6399990844734</v>
          </cell>
          <cell r="X379">
            <v>20219.989999084475</v>
          </cell>
          <cell r="Y379">
            <v>2901.6399990844734</v>
          </cell>
          <cell r="Z379">
            <v>19849.359999084474</v>
          </cell>
          <cell r="AA379">
            <v>2450.6499990844732</v>
          </cell>
        </row>
        <row r="380">
          <cell r="A380" t="str">
            <v>0609801</v>
          </cell>
          <cell r="B380" t="str">
            <v>06098</v>
          </cell>
          <cell r="C380" t="str">
            <v>博多南</v>
          </cell>
          <cell r="D380">
            <v>3678.71</v>
          </cell>
          <cell r="E380">
            <v>826.16</v>
          </cell>
          <cell r="F380">
            <v>3678.71</v>
          </cell>
          <cell r="G380">
            <v>826.16</v>
          </cell>
          <cell r="H380">
            <v>3678.71</v>
          </cell>
          <cell r="I380">
            <v>984.34</v>
          </cell>
          <cell r="J380">
            <v>3678.71</v>
          </cell>
          <cell r="K380">
            <v>984.34</v>
          </cell>
          <cell r="L380">
            <v>3678.71</v>
          </cell>
          <cell r="M380">
            <v>1152.31</v>
          </cell>
          <cell r="N380">
            <v>3678.71</v>
          </cell>
          <cell r="O380">
            <v>1152.31</v>
          </cell>
          <cell r="P380">
            <v>3678.71</v>
          </cell>
          <cell r="Q380">
            <v>1152.31</v>
          </cell>
          <cell r="R380">
            <v>3678.71</v>
          </cell>
          <cell r="S380">
            <v>1152.31</v>
          </cell>
          <cell r="T380">
            <v>3678.71</v>
          </cell>
          <cell r="U380">
            <v>1152.31</v>
          </cell>
          <cell r="V380">
            <v>3678.71</v>
          </cell>
          <cell r="W380">
            <v>1152.31</v>
          </cell>
          <cell r="X380">
            <v>3678.71</v>
          </cell>
          <cell r="Y380">
            <v>1364.86</v>
          </cell>
          <cell r="Z380">
            <v>3678.71</v>
          </cell>
          <cell r="AA380">
            <v>1196.8900000000001</v>
          </cell>
        </row>
        <row r="381">
          <cell r="A381" t="str">
            <v>0609901</v>
          </cell>
          <cell r="B381" t="str">
            <v>06099</v>
          </cell>
          <cell r="C381" t="str">
            <v>大分中央</v>
          </cell>
          <cell r="D381">
            <v>2403.62</v>
          </cell>
          <cell r="E381">
            <v>88.25</v>
          </cell>
          <cell r="F381">
            <v>2403.62</v>
          </cell>
          <cell r="G381">
            <v>88.25</v>
          </cell>
          <cell r="H381">
            <v>2403.62</v>
          </cell>
          <cell r="I381">
            <v>88.25</v>
          </cell>
          <cell r="J381">
            <v>2403.62</v>
          </cell>
          <cell r="K381">
            <v>88.25</v>
          </cell>
          <cell r="L381">
            <v>2403.62</v>
          </cell>
          <cell r="M381">
            <v>88.25</v>
          </cell>
          <cell r="N381">
            <v>2403.62</v>
          </cell>
          <cell r="O381">
            <v>88.25</v>
          </cell>
          <cell r="P381">
            <v>2403.62</v>
          </cell>
          <cell r="Q381">
            <v>88.25</v>
          </cell>
          <cell r="R381">
            <v>2403.62</v>
          </cell>
          <cell r="S381">
            <v>88.25</v>
          </cell>
          <cell r="T381">
            <v>2403.62</v>
          </cell>
          <cell r="U381">
            <v>174.56</v>
          </cell>
          <cell r="V381">
            <v>2403.62</v>
          </cell>
          <cell r="W381">
            <v>174.56</v>
          </cell>
          <cell r="X381">
            <v>2403.62</v>
          </cell>
          <cell r="Y381">
            <v>174.56</v>
          </cell>
          <cell r="Z381">
            <v>2317.37</v>
          </cell>
          <cell r="AA381">
            <v>6.0000000000002274E-2</v>
          </cell>
        </row>
        <row r="382">
          <cell r="A382" t="str">
            <v>0610001</v>
          </cell>
          <cell r="B382" t="str">
            <v>06100</v>
          </cell>
          <cell r="C382" t="str">
            <v>荒江</v>
          </cell>
          <cell r="D382">
            <v>381.04</v>
          </cell>
          <cell r="E382">
            <v>0</v>
          </cell>
          <cell r="F382">
            <v>381.04</v>
          </cell>
          <cell r="G382">
            <v>0</v>
          </cell>
          <cell r="H382">
            <v>381.04</v>
          </cell>
          <cell r="I382">
            <v>0</v>
          </cell>
          <cell r="J382">
            <v>381.04</v>
          </cell>
          <cell r="K382">
            <v>0</v>
          </cell>
          <cell r="L382">
            <v>381.04</v>
          </cell>
          <cell r="M382">
            <v>0</v>
          </cell>
          <cell r="N382">
            <v>381.04</v>
          </cell>
          <cell r="O382">
            <v>0</v>
          </cell>
          <cell r="P382">
            <v>381.04</v>
          </cell>
          <cell r="Q382">
            <v>0</v>
          </cell>
          <cell r="R382">
            <v>381.04</v>
          </cell>
          <cell r="S382">
            <v>0</v>
          </cell>
          <cell r="T382">
            <v>381.04</v>
          </cell>
          <cell r="U382">
            <v>0</v>
          </cell>
          <cell r="V382">
            <v>381.04</v>
          </cell>
          <cell r="W382">
            <v>0</v>
          </cell>
          <cell r="X382">
            <v>381.04</v>
          </cell>
          <cell r="Y382">
            <v>0</v>
          </cell>
          <cell r="Z382">
            <v>381.04</v>
          </cell>
          <cell r="AA382">
            <v>0</v>
          </cell>
        </row>
        <row r="383">
          <cell r="A383" t="str">
            <v>0610201</v>
          </cell>
          <cell r="B383" t="str">
            <v>06102</v>
          </cell>
          <cell r="C383" t="str">
            <v>鹿児島東急イン</v>
          </cell>
          <cell r="D383">
            <v>8735.2999999999993</v>
          </cell>
          <cell r="E383">
            <v>0</v>
          </cell>
          <cell r="F383">
            <v>8735.2999999999993</v>
          </cell>
          <cell r="G383">
            <v>0</v>
          </cell>
          <cell r="H383">
            <v>8735.2999999999993</v>
          </cell>
          <cell r="I383">
            <v>0</v>
          </cell>
          <cell r="J383">
            <v>8735.2999999999993</v>
          </cell>
          <cell r="K383">
            <v>0</v>
          </cell>
          <cell r="L383">
            <v>8735.2999999999993</v>
          </cell>
          <cell r="M383">
            <v>0</v>
          </cell>
          <cell r="N383">
            <v>8735.2999999999993</v>
          </cell>
          <cell r="O383">
            <v>0</v>
          </cell>
          <cell r="P383">
            <v>8735.2999999999993</v>
          </cell>
          <cell r="Q383">
            <v>0</v>
          </cell>
          <cell r="R383">
            <v>8735.2999999999993</v>
          </cell>
          <cell r="S383">
            <v>0</v>
          </cell>
          <cell r="T383">
            <v>8735.2999999999993</v>
          </cell>
          <cell r="U383">
            <v>0</v>
          </cell>
          <cell r="V383">
            <v>8735.2999999999993</v>
          </cell>
          <cell r="W383">
            <v>0</v>
          </cell>
          <cell r="X383">
            <v>8735.2999999999993</v>
          </cell>
          <cell r="Y383">
            <v>0</v>
          </cell>
          <cell r="Z383">
            <v>8735.2999999999993</v>
          </cell>
          <cell r="AA383">
            <v>0</v>
          </cell>
        </row>
        <row r="384">
          <cell r="A384" t="str">
            <v>0610301</v>
          </cell>
          <cell r="B384" t="str">
            <v>06103</v>
          </cell>
          <cell r="C384" t="str">
            <v>博多駅前第二</v>
          </cell>
          <cell r="D384">
            <v>3283.68</v>
          </cell>
          <cell r="E384">
            <v>568.35000152587895</v>
          </cell>
          <cell r="F384">
            <v>3283.68</v>
          </cell>
          <cell r="G384">
            <v>568.35000152587895</v>
          </cell>
          <cell r="H384">
            <v>3283.68</v>
          </cell>
          <cell r="I384">
            <v>568.35000152587895</v>
          </cell>
          <cell r="J384">
            <v>3335.97</v>
          </cell>
          <cell r="K384">
            <v>620.64000152587892</v>
          </cell>
          <cell r="L384">
            <v>3335.97</v>
          </cell>
          <cell r="M384">
            <v>620.64000152587892</v>
          </cell>
          <cell r="N384">
            <v>3328.67</v>
          </cell>
          <cell r="O384">
            <v>113.97000152587887</v>
          </cell>
          <cell r="P384">
            <v>3328.67</v>
          </cell>
          <cell r="Q384">
            <v>113.97000152587887</v>
          </cell>
          <cell r="R384">
            <v>3328.67</v>
          </cell>
          <cell r="S384">
            <v>113.97000152587887</v>
          </cell>
          <cell r="T384">
            <v>3328.67</v>
          </cell>
          <cell r="U384">
            <v>113.97000152587887</v>
          </cell>
          <cell r="V384">
            <v>3328.67</v>
          </cell>
          <cell r="W384">
            <v>113.97000152587887</v>
          </cell>
          <cell r="X384">
            <v>3328.67</v>
          </cell>
          <cell r="Y384">
            <v>113.97000152587887</v>
          </cell>
          <cell r="Z384">
            <v>3328.67</v>
          </cell>
          <cell r="AA384">
            <v>113.97000152587887</v>
          </cell>
        </row>
        <row r="385">
          <cell r="A385" t="str">
            <v>0610401</v>
          </cell>
          <cell r="B385" t="str">
            <v>06104</v>
          </cell>
          <cell r="C385" t="str">
            <v>小倉ビル(オフィス)</v>
          </cell>
          <cell r="D385">
            <v>625.46</v>
          </cell>
          <cell r="E385">
            <v>0</v>
          </cell>
          <cell r="F385">
            <v>625.46</v>
          </cell>
          <cell r="G385">
            <v>0</v>
          </cell>
          <cell r="H385">
            <v>625.46</v>
          </cell>
          <cell r="I385">
            <v>0</v>
          </cell>
          <cell r="J385">
            <v>625.46</v>
          </cell>
          <cell r="K385">
            <v>0</v>
          </cell>
          <cell r="L385">
            <v>625.46</v>
          </cell>
          <cell r="M385">
            <v>0</v>
          </cell>
          <cell r="N385">
            <v>625.46</v>
          </cell>
          <cell r="O385">
            <v>0</v>
          </cell>
          <cell r="P385">
            <v>625.46</v>
          </cell>
          <cell r="Q385">
            <v>0</v>
          </cell>
          <cell r="R385">
            <v>625.46</v>
          </cell>
          <cell r="S385">
            <v>0</v>
          </cell>
          <cell r="T385">
            <v>625.46</v>
          </cell>
          <cell r="U385">
            <v>0</v>
          </cell>
          <cell r="V385">
            <v>625.46</v>
          </cell>
          <cell r="W385">
            <v>0</v>
          </cell>
          <cell r="X385">
            <v>625.46</v>
          </cell>
          <cell r="Y385">
            <v>0</v>
          </cell>
          <cell r="Z385">
            <v>625.46</v>
          </cell>
          <cell r="AA385">
            <v>0</v>
          </cell>
        </row>
        <row r="386">
          <cell r="A386" t="str">
            <v>0610402</v>
          </cell>
          <cell r="B386" t="str">
            <v>06104</v>
          </cell>
          <cell r="C386" t="str">
            <v>小倉ﾜｼﾝﾄﾝ</v>
          </cell>
          <cell r="D386">
            <v>7214.51</v>
          </cell>
          <cell r="E386">
            <v>0</v>
          </cell>
          <cell r="F386">
            <v>7214.51</v>
          </cell>
          <cell r="G386">
            <v>0</v>
          </cell>
          <cell r="H386">
            <v>7214.51</v>
          </cell>
          <cell r="I386">
            <v>0</v>
          </cell>
          <cell r="J386">
            <v>7214.51</v>
          </cell>
          <cell r="K386">
            <v>0</v>
          </cell>
          <cell r="L386">
            <v>7214.51</v>
          </cell>
          <cell r="M386">
            <v>0</v>
          </cell>
          <cell r="N386">
            <v>7214.51</v>
          </cell>
          <cell r="O386">
            <v>0</v>
          </cell>
          <cell r="P386">
            <v>7214.51</v>
          </cell>
          <cell r="Q386">
            <v>0</v>
          </cell>
          <cell r="R386">
            <v>7214.51</v>
          </cell>
          <cell r="S386">
            <v>0</v>
          </cell>
          <cell r="T386">
            <v>7214.51</v>
          </cell>
          <cell r="U386">
            <v>0</v>
          </cell>
          <cell r="V386">
            <v>7214.51</v>
          </cell>
          <cell r="W386">
            <v>0</v>
          </cell>
          <cell r="X386">
            <v>7214.51</v>
          </cell>
          <cell r="Y386">
            <v>0</v>
          </cell>
          <cell r="Z386">
            <v>7214.51</v>
          </cell>
          <cell r="AA386">
            <v>0</v>
          </cell>
        </row>
        <row r="387">
          <cell r="A387" t="str">
            <v>0610501</v>
          </cell>
          <cell r="B387" t="str">
            <v>06105</v>
          </cell>
          <cell r="C387" t="str">
            <v>宮崎駅前</v>
          </cell>
          <cell r="D387">
            <v>4593.8599999999997</v>
          </cell>
          <cell r="E387">
            <v>340.34</v>
          </cell>
          <cell r="F387">
            <v>4593.8599999999997</v>
          </cell>
          <cell r="G387">
            <v>264.39999999999998</v>
          </cell>
          <cell r="H387">
            <v>4593.8599999999997</v>
          </cell>
          <cell r="I387">
            <v>249.05</v>
          </cell>
          <cell r="J387">
            <v>4593.8599999999997</v>
          </cell>
          <cell r="K387">
            <v>199.45</v>
          </cell>
          <cell r="L387">
            <v>4593.8599999999997</v>
          </cell>
          <cell r="M387">
            <v>199.45</v>
          </cell>
          <cell r="N387">
            <v>4593.8599999999997</v>
          </cell>
          <cell r="O387">
            <v>199.45</v>
          </cell>
          <cell r="P387">
            <v>4593.8599999999997</v>
          </cell>
          <cell r="Q387">
            <v>199.45</v>
          </cell>
          <cell r="R387">
            <v>4593.8599999999997</v>
          </cell>
          <cell r="S387">
            <v>199.45</v>
          </cell>
          <cell r="T387">
            <v>4593.8599999999997</v>
          </cell>
          <cell r="U387">
            <v>199.45</v>
          </cell>
          <cell r="V387">
            <v>4593.8599999999997</v>
          </cell>
          <cell r="W387">
            <v>199.45</v>
          </cell>
          <cell r="X387">
            <v>4593.8599999999997</v>
          </cell>
          <cell r="Y387">
            <v>199.45</v>
          </cell>
          <cell r="Z387">
            <v>4593.8599999999997</v>
          </cell>
          <cell r="AA387">
            <v>199.45</v>
          </cell>
        </row>
        <row r="388">
          <cell r="A388" t="str">
            <v>0610701</v>
          </cell>
          <cell r="B388" t="str">
            <v>06107</v>
          </cell>
          <cell r="C388" t="str">
            <v>曽根サティ</v>
          </cell>
          <cell r="D388">
            <v>21125.34</v>
          </cell>
          <cell r="E388">
            <v>0</v>
          </cell>
          <cell r="F388">
            <v>21125.34</v>
          </cell>
          <cell r="G388">
            <v>0</v>
          </cell>
          <cell r="H388">
            <v>21125.34</v>
          </cell>
          <cell r="I388">
            <v>0</v>
          </cell>
          <cell r="J388">
            <v>21125.34</v>
          </cell>
          <cell r="K388">
            <v>0</v>
          </cell>
          <cell r="L388">
            <v>21125.34</v>
          </cell>
          <cell r="M388">
            <v>0</v>
          </cell>
          <cell r="N388">
            <v>21125.34</v>
          </cell>
          <cell r="O388">
            <v>0</v>
          </cell>
          <cell r="P388">
            <v>21125.34</v>
          </cell>
          <cell r="Q388">
            <v>0</v>
          </cell>
          <cell r="R388">
            <v>21125.34</v>
          </cell>
          <cell r="S388">
            <v>0</v>
          </cell>
          <cell r="T388">
            <v>21125.34</v>
          </cell>
          <cell r="U388">
            <v>0</v>
          </cell>
          <cell r="V388">
            <v>0</v>
          </cell>
          <cell r="W388">
            <v>0</v>
          </cell>
          <cell r="X388">
            <v>0</v>
          </cell>
          <cell r="Y388">
            <v>0</v>
          </cell>
          <cell r="Z388">
            <v>0</v>
          </cell>
          <cell r="AA388">
            <v>0</v>
          </cell>
        </row>
        <row r="389">
          <cell r="A389" t="str">
            <v>0610801</v>
          </cell>
          <cell r="B389" t="str">
            <v>06108</v>
          </cell>
          <cell r="C389" t="str">
            <v>福岡</v>
          </cell>
          <cell r="D389">
            <v>4105.43</v>
          </cell>
          <cell r="E389">
            <v>36.300000000000182</v>
          </cell>
          <cell r="F389">
            <v>4228.29</v>
          </cell>
          <cell r="G389">
            <v>159.16</v>
          </cell>
          <cell r="H389">
            <v>4228.29</v>
          </cell>
          <cell r="I389">
            <v>159.16</v>
          </cell>
          <cell r="J389">
            <v>4228.29</v>
          </cell>
          <cell r="K389">
            <v>159.16</v>
          </cell>
          <cell r="L389">
            <v>4228.29</v>
          </cell>
          <cell r="M389">
            <v>159.16</v>
          </cell>
          <cell r="N389">
            <v>4228.29</v>
          </cell>
          <cell r="O389">
            <v>159.16</v>
          </cell>
          <cell r="P389">
            <v>4228.29</v>
          </cell>
          <cell r="Q389">
            <v>159.16</v>
          </cell>
          <cell r="R389">
            <v>4228.29</v>
          </cell>
          <cell r="S389">
            <v>159.16</v>
          </cell>
          <cell r="T389">
            <v>4228.29</v>
          </cell>
          <cell r="U389">
            <v>159.16</v>
          </cell>
          <cell r="V389">
            <v>4228.29</v>
          </cell>
          <cell r="W389">
            <v>159.16</v>
          </cell>
          <cell r="X389">
            <v>4228.29</v>
          </cell>
          <cell r="Y389">
            <v>159.16</v>
          </cell>
          <cell r="Z389">
            <v>4228.29</v>
          </cell>
          <cell r="AA389">
            <v>159.16</v>
          </cell>
        </row>
        <row r="390">
          <cell r="A390" t="str">
            <v>0610901</v>
          </cell>
          <cell r="B390" t="str">
            <v>06109</v>
          </cell>
          <cell r="C390" t="str">
            <v>小倉堺町</v>
          </cell>
          <cell r="D390">
            <v>2962.45</v>
          </cell>
          <cell r="E390">
            <v>177.42</v>
          </cell>
          <cell r="F390">
            <v>2962.45</v>
          </cell>
          <cell r="G390">
            <v>318.54000000000002</v>
          </cell>
          <cell r="H390">
            <v>2962.45</v>
          </cell>
          <cell r="I390">
            <v>318.54000000000002</v>
          </cell>
          <cell r="J390">
            <v>2962.45</v>
          </cell>
          <cell r="K390">
            <v>282.24</v>
          </cell>
          <cell r="L390">
            <v>2962.45</v>
          </cell>
          <cell r="M390">
            <v>282.24</v>
          </cell>
          <cell r="N390">
            <v>2962.45</v>
          </cell>
          <cell r="O390">
            <v>282.24</v>
          </cell>
          <cell r="P390">
            <v>2962.45</v>
          </cell>
          <cell r="Q390">
            <v>211.68</v>
          </cell>
          <cell r="R390">
            <v>2962.45</v>
          </cell>
          <cell r="S390">
            <v>211.68</v>
          </cell>
          <cell r="T390">
            <v>2962.45</v>
          </cell>
          <cell r="U390">
            <v>211.68</v>
          </cell>
          <cell r="V390">
            <v>2962.45</v>
          </cell>
          <cell r="W390">
            <v>211.68</v>
          </cell>
          <cell r="X390">
            <v>2962.45</v>
          </cell>
          <cell r="Y390">
            <v>211.68</v>
          </cell>
          <cell r="Z390">
            <v>2891.89</v>
          </cell>
          <cell r="AA390">
            <v>141.12</v>
          </cell>
        </row>
        <row r="391">
          <cell r="A391" t="str">
            <v>0611001</v>
          </cell>
          <cell r="B391" t="str">
            <v>06110</v>
          </cell>
          <cell r="C391" t="str">
            <v>熊本第二</v>
          </cell>
          <cell r="D391">
            <v>4203.43</v>
          </cell>
          <cell r="E391">
            <v>274.68</v>
          </cell>
          <cell r="F391">
            <v>4421.04</v>
          </cell>
          <cell r="G391">
            <v>455.93</v>
          </cell>
          <cell r="H391">
            <v>4421.04</v>
          </cell>
          <cell r="I391">
            <v>455.93</v>
          </cell>
          <cell r="J391">
            <v>4234.03</v>
          </cell>
          <cell r="K391">
            <v>267.92</v>
          </cell>
          <cell r="L391">
            <v>4234.03</v>
          </cell>
          <cell r="M391">
            <v>0</v>
          </cell>
          <cell r="N391">
            <v>4234.03</v>
          </cell>
          <cell r="O391">
            <v>0</v>
          </cell>
          <cell r="P391">
            <v>4234.03</v>
          </cell>
          <cell r="Q391">
            <v>0</v>
          </cell>
          <cell r="R391">
            <v>4234.03</v>
          </cell>
          <cell r="S391">
            <v>0</v>
          </cell>
          <cell r="T391">
            <v>4234.03</v>
          </cell>
          <cell r="U391">
            <v>0</v>
          </cell>
          <cell r="V391">
            <v>4234.03</v>
          </cell>
          <cell r="W391">
            <v>0</v>
          </cell>
          <cell r="X391">
            <v>4234.03</v>
          </cell>
          <cell r="Y391">
            <v>0</v>
          </cell>
          <cell r="Z391">
            <v>4234.03</v>
          </cell>
          <cell r="AA391">
            <v>0</v>
          </cell>
        </row>
        <row r="392">
          <cell r="A392" t="str">
            <v>0611101</v>
          </cell>
          <cell r="B392" t="str">
            <v>06111</v>
          </cell>
          <cell r="C392" t="str">
            <v>安里</v>
          </cell>
          <cell r="D392">
            <v>1424.43</v>
          </cell>
          <cell r="E392">
            <v>456.98</v>
          </cell>
          <cell r="F392">
            <v>1504.83</v>
          </cell>
          <cell r="G392">
            <v>537.38</v>
          </cell>
          <cell r="H392">
            <v>1504.83</v>
          </cell>
          <cell r="I392">
            <v>537.38</v>
          </cell>
          <cell r="J392">
            <v>1504.83</v>
          </cell>
          <cell r="K392">
            <v>537.38</v>
          </cell>
          <cell r="L392">
            <v>1504.83</v>
          </cell>
          <cell r="M392">
            <v>537.38</v>
          </cell>
          <cell r="N392">
            <v>1504.83</v>
          </cell>
          <cell r="O392">
            <v>537.38</v>
          </cell>
          <cell r="P392">
            <v>1504.83</v>
          </cell>
          <cell r="Q392">
            <v>537.38</v>
          </cell>
          <cell r="R392">
            <v>1504.83</v>
          </cell>
          <cell r="S392">
            <v>537.38</v>
          </cell>
          <cell r="T392">
            <v>1504.83</v>
          </cell>
          <cell r="U392">
            <v>537.38</v>
          </cell>
          <cell r="V392">
            <v>1504.83</v>
          </cell>
          <cell r="W392">
            <v>537.38</v>
          </cell>
          <cell r="X392">
            <v>1504.83</v>
          </cell>
          <cell r="Y392">
            <v>537.38</v>
          </cell>
          <cell r="Z392">
            <v>1504.83</v>
          </cell>
          <cell r="AA392">
            <v>537.38</v>
          </cell>
        </row>
        <row r="393">
          <cell r="A393" t="str">
            <v>0611201</v>
          </cell>
          <cell r="B393" t="str">
            <v>06112</v>
          </cell>
          <cell r="C393" t="str">
            <v>博多南第二</v>
          </cell>
          <cell r="D393">
            <v>1448.3999998092652</v>
          </cell>
          <cell r="E393">
            <v>139.9099969482422</v>
          </cell>
          <cell r="F393">
            <v>1448.3999998092652</v>
          </cell>
          <cell r="G393">
            <v>139.9099969482422</v>
          </cell>
          <cell r="H393">
            <v>1448.3999998092652</v>
          </cell>
          <cell r="I393">
            <v>139.9099969482422</v>
          </cell>
          <cell r="J393">
            <v>1448.3999998092652</v>
          </cell>
          <cell r="K393">
            <v>139.9099969482422</v>
          </cell>
          <cell r="L393">
            <v>1448.3999998092652</v>
          </cell>
          <cell r="M393">
            <v>139.9099969482422</v>
          </cell>
          <cell r="N393">
            <v>1448.3999998092652</v>
          </cell>
          <cell r="O393">
            <v>139.9099969482422</v>
          </cell>
          <cell r="P393">
            <v>1448.3999998092652</v>
          </cell>
          <cell r="Q393">
            <v>219.9699969482422</v>
          </cell>
          <cell r="R393">
            <v>1448.3999998092652</v>
          </cell>
          <cell r="S393">
            <v>219.9699969482422</v>
          </cell>
          <cell r="T393">
            <v>1448.3999998092652</v>
          </cell>
          <cell r="U393">
            <v>219.9699969482422</v>
          </cell>
          <cell r="V393">
            <v>1448.3999998092652</v>
          </cell>
          <cell r="W393">
            <v>219.9699969482422</v>
          </cell>
          <cell r="X393">
            <v>1448.3999998092652</v>
          </cell>
          <cell r="Y393">
            <v>219.9699969482422</v>
          </cell>
          <cell r="Z393">
            <v>1448.3999998092652</v>
          </cell>
          <cell r="AA393">
            <v>219.9699969482422</v>
          </cell>
        </row>
        <row r="394">
          <cell r="A394" t="str">
            <v>0611601</v>
          </cell>
          <cell r="B394" t="str">
            <v>06116</v>
          </cell>
          <cell r="C394" t="str">
            <v>鹿児島加治屋町</v>
          </cell>
          <cell r="D394">
            <v>2319.79</v>
          </cell>
          <cell r="E394">
            <v>572.07000000000005</v>
          </cell>
          <cell r="F394">
            <v>2319.79</v>
          </cell>
          <cell r="G394">
            <v>572.07000000000005</v>
          </cell>
          <cell r="H394">
            <v>2512.41</v>
          </cell>
          <cell r="I394">
            <v>764.69</v>
          </cell>
          <cell r="J394">
            <v>2512.41</v>
          </cell>
          <cell r="K394">
            <v>764.69</v>
          </cell>
          <cell r="L394">
            <v>2512.41</v>
          </cell>
          <cell r="M394">
            <v>764.69</v>
          </cell>
          <cell r="N394">
            <v>2512.41</v>
          </cell>
          <cell r="O394">
            <v>764.69</v>
          </cell>
          <cell r="P394">
            <v>2512.41</v>
          </cell>
          <cell r="Q394">
            <v>764.69</v>
          </cell>
          <cell r="R394">
            <v>2512.41</v>
          </cell>
          <cell r="S394">
            <v>764.69</v>
          </cell>
          <cell r="T394">
            <v>2512.41</v>
          </cell>
          <cell r="U394">
            <v>861.19</v>
          </cell>
          <cell r="V394">
            <v>2512.41</v>
          </cell>
          <cell r="W394">
            <v>861.19</v>
          </cell>
          <cell r="X394">
            <v>2512.41</v>
          </cell>
          <cell r="Y394">
            <v>775.75</v>
          </cell>
          <cell r="Z394">
            <v>2512.41</v>
          </cell>
          <cell r="AA394">
            <v>711.11</v>
          </cell>
        </row>
        <row r="395">
          <cell r="A395" t="str">
            <v>0611701</v>
          </cell>
          <cell r="B395" t="str">
            <v>06117</v>
          </cell>
          <cell r="C395" t="str">
            <v>小倉徳力</v>
          </cell>
          <cell r="D395">
            <v>139.44999999999999</v>
          </cell>
          <cell r="E395">
            <v>0.25</v>
          </cell>
          <cell r="F395">
            <v>139.44999999999999</v>
          </cell>
          <cell r="G395">
            <v>0.25</v>
          </cell>
          <cell r="H395">
            <v>139.44999999999999</v>
          </cell>
          <cell r="I395">
            <v>0.25</v>
          </cell>
          <cell r="J395">
            <v>139.19999999999999</v>
          </cell>
          <cell r="K395">
            <v>0</v>
          </cell>
          <cell r="L395">
            <v>139.19999999999999</v>
          </cell>
          <cell r="M395">
            <v>0</v>
          </cell>
          <cell r="N395">
            <v>139.19999999999999</v>
          </cell>
          <cell r="O395">
            <v>0</v>
          </cell>
          <cell r="P395">
            <v>139.19999999999999</v>
          </cell>
          <cell r="Q395">
            <v>0</v>
          </cell>
          <cell r="R395">
            <v>139.19999999999999</v>
          </cell>
          <cell r="S395">
            <v>0</v>
          </cell>
          <cell r="T395">
            <v>139.19999999999999</v>
          </cell>
          <cell r="U395">
            <v>0</v>
          </cell>
          <cell r="V395">
            <v>139.19999999999999</v>
          </cell>
          <cell r="W395">
            <v>0</v>
          </cell>
          <cell r="X395">
            <v>139.19999999999999</v>
          </cell>
          <cell r="Y395">
            <v>0</v>
          </cell>
          <cell r="Z395">
            <v>139.19999999999999</v>
          </cell>
          <cell r="AA395">
            <v>0</v>
          </cell>
        </row>
        <row r="396">
          <cell r="A396" t="str">
            <v>0611801</v>
          </cell>
          <cell r="B396" t="str">
            <v>06118</v>
          </cell>
          <cell r="C396" t="str">
            <v>別府流川</v>
          </cell>
          <cell r="D396">
            <v>330.38</v>
          </cell>
          <cell r="E396">
            <v>0</v>
          </cell>
          <cell r="F396">
            <v>330.38</v>
          </cell>
          <cell r="G396">
            <v>0</v>
          </cell>
          <cell r="H396">
            <v>330.38</v>
          </cell>
          <cell r="I396">
            <v>0</v>
          </cell>
          <cell r="J396">
            <v>330.38</v>
          </cell>
          <cell r="K396">
            <v>0</v>
          </cell>
          <cell r="L396">
            <v>330.38</v>
          </cell>
          <cell r="M396">
            <v>0</v>
          </cell>
          <cell r="N396">
            <v>330.38</v>
          </cell>
          <cell r="O396">
            <v>0</v>
          </cell>
          <cell r="P396">
            <v>330.38</v>
          </cell>
          <cell r="Q396">
            <v>0</v>
          </cell>
          <cell r="R396">
            <v>330.38</v>
          </cell>
          <cell r="S396">
            <v>0</v>
          </cell>
          <cell r="T396">
            <v>330.38</v>
          </cell>
          <cell r="U396">
            <v>0</v>
          </cell>
          <cell r="V396">
            <v>330.38</v>
          </cell>
          <cell r="W396">
            <v>0</v>
          </cell>
          <cell r="X396">
            <v>330.38</v>
          </cell>
          <cell r="Y396">
            <v>0</v>
          </cell>
          <cell r="Z396">
            <v>330.38</v>
          </cell>
          <cell r="AA396">
            <v>0</v>
          </cell>
        </row>
        <row r="397">
          <cell r="A397" t="str">
            <v>0611901</v>
          </cell>
          <cell r="B397" t="str">
            <v>06119</v>
          </cell>
          <cell r="C397" t="str">
            <v>久留米駅前</v>
          </cell>
          <cell r="D397">
            <v>4956.25</v>
          </cell>
          <cell r="E397">
            <v>731.43</v>
          </cell>
          <cell r="F397">
            <v>4956.25</v>
          </cell>
          <cell r="G397">
            <v>814.39</v>
          </cell>
          <cell r="H397">
            <v>4956.25</v>
          </cell>
          <cell r="I397">
            <v>603.17999999999995</v>
          </cell>
          <cell r="J397">
            <v>4956.25</v>
          </cell>
          <cell r="K397">
            <v>603.17999999999995</v>
          </cell>
          <cell r="L397">
            <v>4956.25</v>
          </cell>
          <cell r="M397">
            <v>603.17999999999995</v>
          </cell>
          <cell r="N397">
            <v>4956.25</v>
          </cell>
          <cell r="O397">
            <v>603.17999999999995</v>
          </cell>
          <cell r="P397">
            <v>4956.25</v>
          </cell>
          <cell r="Q397">
            <v>603.17999999999995</v>
          </cell>
          <cell r="R397">
            <v>4956.25</v>
          </cell>
          <cell r="S397">
            <v>494.99</v>
          </cell>
          <cell r="T397">
            <v>4956.25</v>
          </cell>
          <cell r="U397">
            <v>494.99</v>
          </cell>
          <cell r="V397">
            <v>4956.25</v>
          </cell>
          <cell r="W397">
            <v>494.99</v>
          </cell>
          <cell r="X397">
            <v>4956.25</v>
          </cell>
          <cell r="Y397">
            <v>494.99</v>
          </cell>
          <cell r="Z397">
            <v>4956.25</v>
          </cell>
          <cell r="AA397">
            <v>494.99</v>
          </cell>
        </row>
        <row r="398">
          <cell r="A398" t="str">
            <v>0612001</v>
          </cell>
          <cell r="B398" t="str">
            <v>06120</v>
          </cell>
          <cell r="C398" t="str">
            <v>熊本</v>
          </cell>
          <cell r="D398">
            <v>6119.8</v>
          </cell>
          <cell r="E398">
            <v>6.45</v>
          </cell>
          <cell r="F398">
            <v>6016.77</v>
          </cell>
          <cell r="G398">
            <v>6.45</v>
          </cell>
          <cell r="H398">
            <v>5990</v>
          </cell>
          <cell r="I398">
            <v>2.2204460492503131E-14</v>
          </cell>
          <cell r="J398">
            <v>5987.61</v>
          </cell>
          <cell r="K398">
            <v>2.708944180085382E-14</v>
          </cell>
          <cell r="L398">
            <v>5985.39</v>
          </cell>
          <cell r="M398">
            <v>5.6843418860808015E-14</v>
          </cell>
          <cell r="N398">
            <v>5985.39</v>
          </cell>
          <cell r="O398">
            <v>5.6843418860808015E-14</v>
          </cell>
          <cell r="P398">
            <v>5985.39</v>
          </cell>
          <cell r="Q398">
            <v>5.6843418860808015E-14</v>
          </cell>
          <cell r="R398">
            <v>5987.82</v>
          </cell>
          <cell r="S398">
            <v>5.6843418860808015E-14</v>
          </cell>
          <cell r="T398">
            <v>5884.86</v>
          </cell>
          <cell r="U398">
            <v>5.6843418860808015E-14</v>
          </cell>
          <cell r="V398">
            <v>7145.71</v>
          </cell>
          <cell r="W398">
            <v>1277.27</v>
          </cell>
          <cell r="X398">
            <v>7145.71</v>
          </cell>
          <cell r="Y398">
            <v>950.48</v>
          </cell>
          <cell r="Z398">
            <v>7145.71</v>
          </cell>
          <cell r="AA398">
            <v>641.6</v>
          </cell>
        </row>
        <row r="399">
          <cell r="A399" t="str">
            <v>0612102</v>
          </cell>
          <cell r="B399" t="str">
            <v>06121</v>
          </cell>
          <cell r="C399" t="str">
            <v>松尾ビル駐車場</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row>
        <row r="400">
          <cell r="A400" t="str">
            <v>0612201</v>
          </cell>
          <cell r="B400" t="str">
            <v>06122</v>
          </cell>
          <cell r="C400" t="str">
            <v>大分</v>
          </cell>
          <cell r="D400">
            <v>1198.3</v>
          </cell>
          <cell r="E400">
            <v>210.46</v>
          </cell>
          <cell r="F400">
            <v>1198.3</v>
          </cell>
          <cell r="G400">
            <v>210.46</v>
          </cell>
          <cell r="H400">
            <v>1198.3</v>
          </cell>
          <cell r="I400">
            <v>424.4</v>
          </cell>
          <cell r="J400">
            <v>1412.24</v>
          </cell>
          <cell r="K400">
            <v>424.4</v>
          </cell>
          <cell r="L400">
            <v>1412.24</v>
          </cell>
          <cell r="M400">
            <v>424.4</v>
          </cell>
          <cell r="N400">
            <v>1412.24</v>
          </cell>
          <cell r="O400">
            <v>424.4</v>
          </cell>
          <cell r="P400">
            <v>1412.24</v>
          </cell>
          <cell r="Q400">
            <v>424.4</v>
          </cell>
          <cell r="R400">
            <v>1412.24</v>
          </cell>
          <cell r="S400">
            <v>424.4</v>
          </cell>
          <cell r="T400">
            <v>1412.24</v>
          </cell>
          <cell r="U400">
            <v>424.4</v>
          </cell>
          <cell r="V400">
            <v>1412.24</v>
          </cell>
          <cell r="W400">
            <v>424.4</v>
          </cell>
          <cell r="X400">
            <v>1412.24</v>
          </cell>
          <cell r="Y400">
            <v>424.4</v>
          </cell>
          <cell r="Z400">
            <v>1412.24</v>
          </cell>
          <cell r="AA400">
            <v>424.4</v>
          </cell>
        </row>
        <row r="401">
          <cell r="A401" t="str">
            <v>0612401</v>
          </cell>
          <cell r="B401" t="str">
            <v>06124</v>
          </cell>
          <cell r="C401" t="str">
            <v>松山大街道</v>
          </cell>
          <cell r="D401">
            <v>691.68</v>
          </cell>
          <cell r="E401">
            <v>7.1054273576010019E-14</v>
          </cell>
          <cell r="F401">
            <v>691.68</v>
          </cell>
          <cell r="G401">
            <v>7.1054273576010019E-14</v>
          </cell>
          <cell r="H401">
            <v>691.68</v>
          </cell>
          <cell r="I401">
            <v>7.1054273576010019E-14</v>
          </cell>
          <cell r="J401">
            <v>691.68</v>
          </cell>
          <cell r="K401">
            <v>7.1054273576010019E-14</v>
          </cell>
          <cell r="L401">
            <v>691.68</v>
          </cell>
          <cell r="M401">
            <v>7.1054273576010019E-14</v>
          </cell>
          <cell r="N401">
            <v>691.68</v>
          </cell>
          <cell r="O401">
            <v>7.1054273576010019E-14</v>
          </cell>
          <cell r="P401">
            <v>691.68</v>
          </cell>
          <cell r="Q401">
            <v>7.1054273576010019E-14</v>
          </cell>
          <cell r="R401">
            <v>691.68</v>
          </cell>
          <cell r="S401">
            <v>7.1054273576010019E-14</v>
          </cell>
          <cell r="T401">
            <v>691.68</v>
          </cell>
          <cell r="U401">
            <v>7.1054273576010019E-14</v>
          </cell>
          <cell r="V401">
            <v>691.68</v>
          </cell>
          <cell r="W401">
            <v>7.1054273576010019E-14</v>
          </cell>
          <cell r="X401">
            <v>691.68</v>
          </cell>
          <cell r="Y401">
            <v>7.1054273576010019E-14</v>
          </cell>
          <cell r="Z401">
            <v>691.68</v>
          </cell>
          <cell r="AA401">
            <v>7.1054273576010019E-14</v>
          </cell>
        </row>
        <row r="402">
          <cell r="A402" t="str">
            <v>0612501</v>
          </cell>
          <cell r="B402" t="str">
            <v>06125</v>
          </cell>
          <cell r="C402" t="str">
            <v>高松駅前</v>
          </cell>
          <cell r="D402">
            <v>4897.03</v>
          </cell>
          <cell r="E402">
            <v>3.5999999999999943</v>
          </cell>
          <cell r="F402">
            <v>4897.03</v>
          </cell>
          <cell r="G402">
            <v>3.5999999999999943</v>
          </cell>
          <cell r="H402">
            <v>4897.03</v>
          </cell>
          <cell r="I402">
            <v>3.5999999999999943</v>
          </cell>
          <cell r="J402">
            <v>4897.03</v>
          </cell>
          <cell r="K402">
            <v>3.5999999999999943</v>
          </cell>
          <cell r="L402">
            <v>4897.03</v>
          </cell>
          <cell r="M402">
            <v>3.5999999999999943</v>
          </cell>
          <cell r="N402">
            <v>4897.03</v>
          </cell>
          <cell r="O402">
            <v>3.5999999999999943</v>
          </cell>
          <cell r="P402">
            <v>4897.03</v>
          </cell>
          <cell r="Q402">
            <v>51.95</v>
          </cell>
          <cell r="R402">
            <v>4897.03</v>
          </cell>
          <cell r="S402">
            <v>3.6000000000000085</v>
          </cell>
          <cell r="T402">
            <v>4897.03</v>
          </cell>
          <cell r="U402">
            <v>3.6000000000000085</v>
          </cell>
          <cell r="V402">
            <v>4897.03</v>
          </cell>
          <cell r="W402">
            <v>3.6000000000000085</v>
          </cell>
          <cell r="X402">
            <v>4897.03</v>
          </cell>
          <cell r="Y402">
            <v>3.6000000000000085</v>
          </cell>
          <cell r="Z402">
            <v>4897.03</v>
          </cell>
          <cell r="AA402">
            <v>8.4376949871511897E-15</v>
          </cell>
        </row>
        <row r="403">
          <cell r="A403" t="str">
            <v>0612601</v>
          </cell>
          <cell r="B403" t="str">
            <v>06126</v>
          </cell>
          <cell r="C403" t="str">
            <v>松山市駅前</v>
          </cell>
          <cell r="D403">
            <v>3054.82</v>
          </cell>
          <cell r="E403">
            <v>103.66</v>
          </cell>
          <cell r="F403">
            <v>3054.82</v>
          </cell>
          <cell r="G403">
            <v>103.66</v>
          </cell>
          <cell r="H403">
            <v>3054.82</v>
          </cell>
          <cell r="I403">
            <v>103.66</v>
          </cell>
          <cell r="J403">
            <v>3054.82</v>
          </cell>
          <cell r="K403">
            <v>103.66</v>
          </cell>
          <cell r="L403">
            <v>3054.82</v>
          </cell>
          <cell r="M403">
            <v>103.66</v>
          </cell>
          <cell r="N403">
            <v>3054.82</v>
          </cell>
          <cell r="O403">
            <v>51.79</v>
          </cell>
          <cell r="P403">
            <v>3054.82</v>
          </cell>
          <cell r="Q403">
            <v>51.79</v>
          </cell>
          <cell r="R403">
            <v>3054.82</v>
          </cell>
          <cell r="S403">
            <v>51.79</v>
          </cell>
          <cell r="T403">
            <v>3054.82</v>
          </cell>
          <cell r="U403">
            <v>51.79</v>
          </cell>
          <cell r="V403">
            <v>3054.82</v>
          </cell>
          <cell r="W403">
            <v>51.79</v>
          </cell>
          <cell r="X403">
            <v>3054.82</v>
          </cell>
          <cell r="Y403">
            <v>51.79</v>
          </cell>
          <cell r="Z403">
            <v>3054.82</v>
          </cell>
          <cell r="AA403">
            <v>51.79</v>
          </cell>
        </row>
        <row r="404">
          <cell r="A404" t="str">
            <v>0612801</v>
          </cell>
          <cell r="B404" t="str">
            <v>06128</v>
          </cell>
          <cell r="C404" t="str">
            <v>高知新阪急ホテル従業員寮</v>
          </cell>
          <cell r="D404">
            <v>800.32</v>
          </cell>
          <cell r="E404">
            <v>0</v>
          </cell>
          <cell r="F404">
            <v>800.32</v>
          </cell>
          <cell r="G404">
            <v>0</v>
          </cell>
          <cell r="H404">
            <v>800.32</v>
          </cell>
          <cell r="I404">
            <v>0</v>
          </cell>
          <cell r="J404">
            <v>800.32</v>
          </cell>
          <cell r="K404">
            <v>0</v>
          </cell>
          <cell r="L404">
            <v>800.32</v>
          </cell>
          <cell r="M404">
            <v>0</v>
          </cell>
          <cell r="N404">
            <v>800.32</v>
          </cell>
          <cell r="O404">
            <v>0</v>
          </cell>
          <cell r="P404">
            <v>800.32</v>
          </cell>
          <cell r="Q404">
            <v>0</v>
          </cell>
          <cell r="R404">
            <v>800.32</v>
          </cell>
          <cell r="S404">
            <v>0</v>
          </cell>
          <cell r="T404">
            <v>800.32</v>
          </cell>
          <cell r="U404">
            <v>0</v>
          </cell>
          <cell r="V404">
            <v>0</v>
          </cell>
          <cell r="W404">
            <v>0</v>
          </cell>
          <cell r="X404">
            <v>0</v>
          </cell>
          <cell r="Y404">
            <v>0</v>
          </cell>
          <cell r="Z404">
            <v>0</v>
          </cell>
          <cell r="AA404">
            <v>0</v>
          </cell>
        </row>
        <row r="405">
          <cell r="A405" t="str">
            <v>0612901</v>
          </cell>
          <cell r="B405" t="str">
            <v>06129</v>
          </cell>
          <cell r="C405" t="str">
            <v>丸亀</v>
          </cell>
          <cell r="D405">
            <v>320.24</v>
          </cell>
          <cell r="E405">
            <v>140.4</v>
          </cell>
          <cell r="F405">
            <v>320.24</v>
          </cell>
          <cell r="G405">
            <v>140.4</v>
          </cell>
          <cell r="H405">
            <v>320.24</v>
          </cell>
          <cell r="I405">
            <v>140.4</v>
          </cell>
          <cell r="J405">
            <v>320.24</v>
          </cell>
          <cell r="K405">
            <v>140.4</v>
          </cell>
          <cell r="L405">
            <v>320.24</v>
          </cell>
          <cell r="M405">
            <v>140.4</v>
          </cell>
          <cell r="N405">
            <v>320.24</v>
          </cell>
          <cell r="O405">
            <v>140.4</v>
          </cell>
          <cell r="P405">
            <v>320.24</v>
          </cell>
          <cell r="Q405">
            <v>140.4</v>
          </cell>
          <cell r="R405">
            <v>320.24</v>
          </cell>
          <cell r="S405">
            <v>140.4</v>
          </cell>
          <cell r="T405">
            <v>320.24</v>
          </cell>
          <cell r="U405">
            <v>140.4</v>
          </cell>
          <cell r="V405">
            <v>320.24</v>
          </cell>
          <cell r="W405">
            <v>140.4</v>
          </cell>
          <cell r="X405">
            <v>320.24</v>
          </cell>
          <cell r="Y405">
            <v>140.4</v>
          </cell>
          <cell r="Z405">
            <v>320.24</v>
          </cell>
          <cell r="AA405">
            <v>140.4</v>
          </cell>
        </row>
        <row r="406">
          <cell r="A406" t="str">
            <v>0613001</v>
          </cell>
          <cell r="B406" t="str">
            <v>06130</v>
          </cell>
          <cell r="C406" t="str">
            <v>高知新阪急ホテル</v>
          </cell>
          <cell r="D406">
            <v>22002.12</v>
          </cell>
          <cell r="E406">
            <v>0</v>
          </cell>
          <cell r="F406">
            <v>22002.12</v>
          </cell>
          <cell r="G406">
            <v>0</v>
          </cell>
          <cell r="H406">
            <v>22002.12</v>
          </cell>
          <cell r="I406">
            <v>0</v>
          </cell>
          <cell r="J406">
            <v>22002.12</v>
          </cell>
          <cell r="K406">
            <v>0</v>
          </cell>
          <cell r="L406">
            <v>22002.12</v>
          </cell>
          <cell r="M406">
            <v>0</v>
          </cell>
          <cell r="N406">
            <v>22002.12</v>
          </cell>
          <cell r="O406">
            <v>0</v>
          </cell>
          <cell r="P406">
            <v>22002.12</v>
          </cell>
          <cell r="Q406">
            <v>0</v>
          </cell>
          <cell r="R406">
            <v>22002.12</v>
          </cell>
          <cell r="S406">
            <v>0</v>
          </cell>
          <cell r="T406">
            <v>22002.12</v>
          </cell>
          <cell r="U406">
            <v>0</v>
          </cell>
          <cell r="V406">
            <v>22002.12</v>
          </cell>
          <cell r="W406">
            <v>0</v>
          </cell>
          <cell r="X406">
            <v>22002.12</v>
          </cell>
          <cell r="Y406">
            <v>0</v>
          </cell>
          <cell r="Z406">
            <v>22002.12</v>
          </cell>
          <cell r="AA406">
            <v>0</v>
          </cell>
        </row>
        <row r="407">
          <cell r="A407" t="str">
            <v>0613101</v>
          </cell>
          <cell r="B407" t="str">
            <v>06131</v>
          </cell>
          <cell r="C407" t="str">
            <v>高松兵庫町</v>
          </cell>
          <cell r="D407">
            <v>3374.320001220703</v>
          </cell>
          <cell r="E407">
            <v>-170.09</v>
          </cell>
          <cell r="F407">
            <v>3374.320001220703</v>
          </cell>
          <cell r="G407">
            <v>71.78</v>
          </cell>
          <cell r="H407">
            <v>3374.320001220703</v>
          </cell>
          <cell r="I407">
            <v>71.78</v>
          </cell>
          <cell r="J407">
            <v>3374.320001220703</v>
          </cell>
          <cell r="K407">
            <v>71.78</v>
          </cell>
          <cell r="L407">
            <v>3374.320001220703</v>
          </cell>
          <cell r="M407">
            <v>71.78</v>
          </cell>
          <cell r="N407">
            <v>3374.320001220703</v>
          </cell>
          <cell r="O407">
            <v>71.78</v>
          </cell>
          <cell r="P407">
            <v>3374.320001220703</v>
          </cell>
          <cell r="Q407">
            <v>71.78</v>
          </cell>
          <cell r="R407">
            <v>3374.320001220703</v>
          </cell>
          <cell r="S407">
            <v>71.78</v>
          </cell>
          <cell r="T407">
            <v>3374.320001220703</v>
          </cell>
          <cell r="U407">
            <v>2.3499999999999943</v>
          </cell>
          <cell r="V407">
            <v>3374.320001220703</v>
          </cell>
          <cell r="W407">
            <v>2.3499999999999943</v>
          </cell>
          <cell r="X407">
            <v>3374.320001220703</v>
          </cell>
          <cell r="Y407">
            <v>136.99</v>
          </cell>
          <cell r="Z407">
            <v>3321.5000012207029</v>
          </cell>
          <cell r="AA407">
            <v>-9.1038288019262836E-14</v>
          </cell>
        </row>
        <row r="408">
          <cell r="A408" t="str">
            <v>0613201</v>
          </cell>
          <cell r="B408" t="str">
            <v>06132</v>
          </cell>
          <cell r="C408" t="str">
            <v>松山城南</v>
          </cell>
          <cell r="D408">
            <v>131.53</v>
          </cell>
          <cell r="E408">
            <v>0</v>
          </cell>
          <cell r="F408">
            <v>131.53</v>
          </cell>
          <cell r="G408">
            <v>0</v>
          </cell>
          <cell r="H408">
            <v>131.53</v>
          </cell>
          <cell r="I408">
            <v>0</v>
          </cell>
          <cell r="J408">
            <v>245.7</v>
          </cell>
          <cell r="K408">
            <v>0</v>
          </cell>
          <cell r="L408">
            <v>245.7</v>
          </cell>
          <cell r="M408">
            <v>0</v>
          </cell>
          <cell r="N408">
            <v>245.7</v>
          </cell>
          <cell r="O408">
            <v>0</v>
          </cell>
          <cell r="P408">
            <v>245.7</v>
          </cell>
          <cell r="Q408">
            <v>0</v>
          </cell>
          <cell r="R408">
            <v>245.7</v>
          </cell>
          <cell r="S408">
            <v>0</v>
          </cell>
          <cell r="T408">
            <v>245.7</v>
          </cell>
          <cell r="U408">
            <v>0</v>
          </cell>
          <cell r="V408">
            <v>245.7</v>
          </cell>
          <cell r="W408">
            <v>0</v>
          </cell>
          <cell r="X408">
            <v>245.7</v>
          </cell>
          <cell r="Y408">
            <v>0</v>
          </cell>
          <cell r="Z408">
            <v>245.7</v>
          </cell>
          <cell r="AA408">
            <v>0</v>
          </cell>
        </row>
        <row r="409">
          <cell r="A409" t="str">
            <v>0613301</v>
          </cell>
          <cell r="B409" t="str">
            <v>06133</v>
          </cell>
          <cell r="C409" t="str">
            <v>高松</v>
          </cell>
          <cell r="D409">
            <v>5054.8999999999996</v>
          </cell>
          <cell r="E409">
            <v>86.21</v>
          </cell>
          <cell r="F409">
            <v>5054.8999999999996</v>
          </cell>
          <cell r="G409">
            <v>86.21</v>
          </cell>
          <cell r="H409">
            <v>5054.8999999999996</v>
          </cell>
          <cell r="I409">
            <v>86.21</v>
          </cell>
          <cell r="J409">
            <v>4969.1400000000003</v>
          </cell>
          <cell r="K409">
            <v>0.45000000000000284</v>
          </cell>
          <cell r="L409">
            <v>4969.1400000000003</v>
          </cell>
          <cell r="M409">
            <v>0.45000000000000284</v>
          </cell>
          <cell r="N409">
            <v>4735.1400000000003</v>
          </cell>
          <cell r="O409">
            <v>0.44999999999998863</v>
          </cell>
          <cell r="P409">
            <v>4735.1400000000003</v>
          </cell>
          <cell r="Q409">
            <v>114.75</v>
          </cell>
          <cell r="R409">
            <v>4735.1400000000003</v>
          </cell>
          <cell r="S409">
            <v>114.75</v>
          </cell>
          <cell r="T409">
            <v>4735.1400000000003</v>
          </cell>
          <cell r="U409">
            <v>348.75</v>
          </cell>
          <cell r="V409">
            <v>4735.1400000000003</v>
          </cell>
          <cell r="W409">
            <v>348.75</v>
          </cell>
          <cell r="X409">
            <v>4735.1400000000003</v>
          </cell>
          <cell r="Y409">
            <v>166</v>
          </cell>
          <cell r="Z409">
            <v>4735.1400000000003</v>
          </cell>
          <cell r="AA409">
            <v>166</v>
          </cell>
        </row>
        <row r="410">
          <cell r="A410" t="str">
            <v>0613501</v>
          </cell>
          <cell r="B410" t="str">
            <v>06135</v>
          </cell>
          <cell r="C410" t="str">
            <v>徳島</v>
          </cell>
          <cell r="D410">
            <v>2830.43</v>
          </cell>
          <cell r="E410">
            <v>246.95</v>
          </cell>
          <cell r="F410">
            <v>2926.06</v>
          </cell>
          <cell r="G410">
            <v>51.77</v>
          </cell>
          <cell r="H410">
            <v>2926.06</v>
          </cell>
          <cell r="I410">
            <v>51.77</v>
          </cell>
          <cell r="J410">
            <v>2926.06</v>
          </cell>
          <cell r="K410">
            <v>51.77</v>
          </cell>
          <cell r="L410">
            <v>2926.06</v>
          </cell>
          <cell r="M410">
            <v>130.38999999999999</v>
          </cell>
          <cell r="N410">
            <v>2926.06</v>
          </cell>
          <cell r="O410">
            <v>130.38999999999999</v>
          </cell>
          <cell r="P410">
            <v>2926.06</v>
          </cell>
          <cell r="Q410">
            <v>130.38999999999999</v>
          </cell>
          <cell r="R410">
            <v>2926.06</v>
          </cell>
          <cell r="S410">
            <v>130.38999999999999</v>
          </cell>
          <cell r="T410">
            <v>2926.06</v>
          </cell>
          <cell r="U410">
            <v>130.38999999999999</v>
          </cell>
          <cell r="V410">
            <v>2926.06</v>
          </cell>
          <cell r="W410">
            <v>130.38999999999999</v>
          </cell>
          <cell r="X410">
            <v>2926.06</v>
          </cell>
          <cell r="Y410">
            <v>130.38999999999999</v>
          </cell>
          <cell r="Z410">
            <v>2926.06</v>
          </cell>
          <cell r="AA410">
            <v>130.38999999999999</v>
          </cell>
        </row>
        <row r="411">
          <cell r="A411" t="str">
            <v>0613601</v>
          </cell>
          <cell r="B411" t="str">
            <v>06136</v>
          </cell>
          <cell r="C411" t="str">
            <v>松山</v>
          </cell>
          <cell r="D411">
            <v>1513.6</v>
          </cell>
          <cell r="E411">
            <v>108.25</v>
          </cell>
          <cell r="F411">
            <v>1513.6</v>
          </cell>
          <cell r="G411">
            <v>108.25</v>
          </cell>
          <cell r="H411">
            <v>1513.6</v>
          </cell>
          <cell r="I411">
            <v>108.25</v>
          </cell>
          <cell r="J411">
            <v>1513.6</v>
          </cell>
          <cell r="K411">
            <v>108.25</v>
          </cell>
          <cell r="L411">
            <v>1513.6</v>
          </cell>
          <cell r="M411">
            <v>108.25</v>
          </cell>
          <cell r="N411">
            <v>1153.77</v>
          </cell>
          <cell r="O411">
            <v>108.25</v>
          </cell>
          <cell r="P411">
            <v>1153.77</v>
          </cell>
          <cell r="Q411">
            <v>108.25</v>
          </cell>
          <cell r="R411">
            <v>1153.77</v>
          </cell>
          <cell r="S411">
            <v>108.25</v>
          </cell>
          <cell r="T411">
            <v>1153.77</v>
          </cell>
          <cell r="U411">
            <v>0</v>
          </cell>
          <cell r="V411">
            <v>1153.77</v>
          </cell>
          <cell r="W411">
            <v>237.24</v>
          </cell>
          <cell r="X411">
            <v>1153.77</v>
          </cell>
          <cell r="Y411">
            <v>237.24</v>
          </cell>
          <cell r="Z411">
            <v>1613.6</v>
          </cell>
          <cell r="AA411">
            <v>697.07</v>
          </cell>
        </row>
        <row r="412">
          <cell r="A412" t="str">
            <v>0613701</v>
          </cell>
          <cell r="B412" t="str">
            <v>06137</v>
          </cell>
          <cell r="C412" t="str">
            <v>福井大手</v>
          </cell>
          <cell r="D412">
            <v>2491.04</v>
          </cell>
          <cell r="E412">
            <v>918.95</v>
          </cell>
          <cell r="F412">
            <v>2491.04</v>
          </cell>
          <cell r="G412">
            <v>918.95</v>
          </cell>
          <cell r="H412">
            <v>2491.04</v>
          </cell>
          <cell r="I412">
            <v>918.95</v>
          </cell>
          <cell r="J412">
            <v>2491.04</v>
          </cell>
          <cell r="K412">
            <v>969.37</v>
          </cell>
          <cell r="L412">
            <v>2491.04</v>
          </cell>
          <cell r="M412">
            <v>1019.79</v>
          </cell>
          <cell r="N412">
            <v>2491.04</v>
          </cell>
          <cell r="O412">
            <v>1019.79</v>
          </cell>
          <cell r="P412">
            <v>2491.04</v>
          </cell>
          <cell r="Q412">
            <v>1019.79</v>
          </cell>
          <cell r="R412">
            <v>2491.04</v>
          </cell>
          <cell r="S412">
            <v>1019.79</v>
          </cell>
          <cell r="T412">
            <v>2491.04</v>
          </cell>
          <cell r="U412">
            <v>1019.79</v>
          </cell>
          <cell r="V412">
            <v>2491.04</v>
          </cell>
          <cell r="W412">
            <v>1019.79</v>
          </cell>
          <cell r="X412">
            <v>2491.04</v>
          </cell>
          <cell r="Y412">
            <v>1019.79</v>
          </cell>
          <cell r="Z412">
            <v>2491.04</v>
          </cell>
          <cell r="AA412">
            <v>1019.79</v>
          </cell>
        </row>
        <row r="413">
          <cell r="A413" t="str">
            <v>0613801</v>
          </cell>
          <cell r="B413" t="str">
            <v>06138</v>
          </cell>
          <cell r="C413" t="str">
            <v>松任</v>
          </cell>
          <cell r="D413">
            <v>162.66</v>
          </cell>
          <cell r="E413">
            <v>0</v>
          </cell>
          <cell r="F413">
            <v>162.66</v>
          </cell>
          <cell r="G413">
            <v>0</v>
          </cell>
          <cell r="H413">
            <v>162.66</v>
          </cell>
          <cell r="I413">
            <v>0</v>
          </cell>
          <cell r="J413">
            <v>162.66</v>
          </cell>
          <cell r="K413">
            <v>0</v>
          </cell>
          <cell r="L413">
            <v>162.66</v>
          </cell>
          <cell r="M413">
            <v>0</v>
          </cell>
          <cell r="N413">
            <v>162.66</v>
          </cell>
          <cell r="O413">
            <v>0</v>
          </cell>
          <cell r="P413">
            <v>162.66</v>
          </cell>
          <cell r="Q413">
            <v>0</v>
          </cell>
          <cell r="R413">
            <v>162.66</v>
          </cell>
          <cell r="S413">
            <v>0</v>
          </cell>
          <cell r="T413">
            <v>162.66</v>
          </cell>
          <cell r="U413">
            <v>0</v>
          </cell>
          <cell r="V413">
            <v>162.66</v>
          </cell>
          <cell r="W413">
            <v>0</v>
          </cell>
          <cell r="X413">
            <v>162.66</v>
          </cell>
          <cell r="Y413">
            <v>0</v>
          </cell>
          <cell r="Z413">
            <v>162.66</v>
          </cell>
          <cell r="AA413">
            <v>0</v>
          </cell>
        </row>
        <row r="414">
          <cell r="A414" t="str">
            <v>0613901</v>
          </cell>
          <cell r="B414" t="str">
            <v>06139</v>
          </cell>
          <cell r="C414" t="str">
            <v>金沢第二</v>
          </cell>
          <cell r="D414">
            <v>2457.5</v>
          </cell>
          <cell r="E414">
            <v>445.82</v>
          </cell>
          <cell r="F414">
            <v>2457.5</v>
          </cell>
          <cell r="G414">
            <v>445.82</v>
          </cell>
          <cell r="H414">
            <v>2457.5</v>
          </cell>
          <cell r="I414">
            <v>445.82</v>
          </cell>
          <cell r="J414">
            <v>2457.5</v>
          </cell>
          <cell r="K414">
            <v>461.8</v>
          </cell>
          <cell r="L414">
            <v>2457.5</v>
          </cell>
          <cell r="M414">
            <v>461.8</v>
          </cell>
          <cell r="N414">
            <v>2457.5</v>
          </cell>
          <cell r="O414">
            <v>461.8</v>
          </cell>
          <cell r="P414">
            <v>2457.67</v>
          </cell>
          <cell r="Q414">
            <v>461.97</v>
          </cell>
          <cell r="R414">
            <v>2457.67</v>
          </cell>
          <cell r="S414">
            <v>461.97</v>
          </cell>
          <cell r="T414">
            <v>2457.67</v>
          </cell>
          <cell r="U414">
            <v>461.97</v>
          </cell>
          <cell r="V414">
            <v>2457.67</v>
          </cell>
          <cell r="W414">
            <v>461.97</v>
          </cell>
          <cell r="X414">
            <v>2457.67</v>
          </cell>
          <cell r="Y414">
            <v>461.97</v>
          </cell>
          <cell r="Z414">
            <v>2457.67</v>
          </cell>
          <cell r="AA414">
            <v>461.97</v>
          </cell>
        </row>
        <row r="415">
          <cell r="A415" t="str">
            <v>0614001</v>
          </cell>
          <cell r="B415" t="str">
            <v>06140</v>
          </cell>
          <cell r="C415" t="str">
            <v>金沢</v>
          </cell>
          <cell r="D415">
            <v>1237.749995727539</v>
          </cell>
          <cell r="E415">
            <v>42.75</v>
          </cell>
          <cell r="F415">
            <v>1237.749995727539</v>
          </cell>
          <cell r="G415">
            <v>172.41</v>
          </cell>
          <cell r="H415">
            <v>1237.749995727539</v>
          </cell>
          <cell r="I415">
            <v>172.41</v>
          </cell>
          <cell r="J415">
            <v>1272.779995727539</v>
          </cell>
          <cell r="K415">
            <v>172.41</v>
          </cell>
          <cell r="L415">
            <v>1272.779995727539</v>
          </cell>
          <cell r="M415">
            <v>129.66</v>
          </cell>
          <cell r="N415">
            <v>1272.779995727539</v>
          </cell>
          <cell r="O415">
            <v>129.66</v>
          </cell>
          <cell r="P415">
            <v>1272.779995727539</v>
          </cell>
          <cell r="Q415">
            <v>129.66</v>
          </cell>
          <cell r="R415">
            <v>1272.779995727539</v>
          </cell>
          <cell r="S415">
            <v>129.66</v>
          </cell>
          <cell r="T415">
            <v>1272.779995727539</v>
          </cell>
          <cell r="U415">
            <v>266.33999999999997</v>
          </cell>
          <cell r="V415">
            <v>1272.779995727539</v>
          </cell>
          <cell r="W415">
            <v>266.33999999999997</v>
          </cell>
          <cell r="X415">
            <v>1272.779995727539</v>
          </cell>
          <cell r="Y415">
            <v>266.33999999999997</v>
          </cell>
          <cell r="Z415">
            <v>1272.779995727539</v>
          </cell>
          <cell r="AA415">
            <v>266.33999999999997</v>
          </cell>
        </row>
        <row r="416">
          <cell r="A416" t="str">
            <v>0614101</v>
          </cell>
          <cell r="B416" t="str">
            <v>06141</v>
          </cell>
          <cell r="C416" t="str">
            <v>富山</v>
          </cell>
          <cell r="D416">
            <v>816.11</v>
          </cell>
          <cell r="E416">
            <v>0</v>
          </cell>
          <cell r="F416">
            <v>816.11</v>
          </cell>
          <cell r="G416">
            <v>0</v>
          </cell>
          <cell r="H416">
            <v>816.11</v>
          </cell>
          <cell r="I416">
            <v>0</v>
          </cell>
          <cell r="J416">
            <v>1070.04</v>
          </cell>
          <cell r="K416">
            <v>253.93</v>
          </cell>
          <cell r="L416">
            <v>1070.04</v>
          </cell>
          <cell r="M416">
            <v>253.93</v>
          </cell>
          <cell r="N416">
            <v>1070.04</v>
          </cell>
          <cell r="O416">
            <v>253.93</v>
          </cell>
          <cell r="P416">
            <v>1067.42</v>
          </cell>
          <cell r="Q416">
            <v>251.31</v>
          </cell>
          <cell r="R416">
            <v>1067.42</v>
          </cell>
          <cell r="S416">
            <v>251.31</v>
          </cell>
          <cell r="T416">
            <v>1256.5899999999999</v>
          </cell>
          <cell r="U416">
            <v>440.48</v>
          </cell>
          <cell r="V416">
            <v>1256.5899999999999</v>
          </cell>
          <cell r="W416">
            <v>440.48</v>
          </cell>
          <cell r="X416">
            <v>1256.5899999999999</v>
          </cell>
          <cell r="Y416">
            <v>440.48</v>
          </cell>
          <cell r="Z416">
            <v>1256.5899999999999</v>
          </cell>
          <cell r="AA416">
            <v>189.17</v>
          </cell>
        </row>
        <row r="417">
          <cell r="A417" t="str">
            <v>0614201</v>
          </cell>
          <cell r="B417" t="str">
            <v>06142</v>
          </cell>
          <cell r="C417" t="str">
            <v>富山総曲輪</v>
          </cell>
          <cell r="D417">
            <v>6213.2</v>
          </cell>
          <cell r="E417">
            <v>1562.33</v>
          </cell>
          <cell r="F417">
            <v>6213.2</v>
          </cell>
          <cell r="G417">
            <v>1547.18</v>
          </cell>
          <cell r="H417">
            <v>6213.2</v>
          </cell>
          <cell r="I417">
            <v>1547.18</v>
          </cell>
          <cell r="J417">
            <v>6380.97</v>
          </cell>
          <cell r="K417">
            <v>1714.95</v>
          </cell>
          <cell r="L417">
            <v>6380.97</v>
          </cell>
          <cell r="M417">
            <v>1714.95</v>
          </cell>
          <cell r="N417">
            <v>6380.97</v>
          </cell>
          <cell r="O417">
            <v>1859.14</v>
          </cell>
          <cell r="P417">
            <v>6380.97</v>
          </cell>
          <cell r="Q417">
            <v>1948.14</v>
          </cell>
          <cell r="R417">
            <v>6380.97</v>
          </cell>
          <cell r="S417">
            <v>2089.6</v>
          </cell>
          <cell r="T417">
            <v>6380.97</v>
          </cell>
          <cell r="U417">
            <v>2089.6</v>
          </cell>
          <cell r="V417">
            <v>6380.95</v>
          </cell>
          <cell r="W417">
            <v>2017.38</v>
          </cell>
          <cell r="X417">
            <v>6380.95</v>
          </cell>
          <cell r="Y417">
            <v>2017.38</v>
          </cell>
          <cell r="Z417">
            <v>6380.95</v>
          </cell>
          <cell r="AA417">
            <v>2017.38</v>
          </cell>
        </row>
        <row r="418">
          <cell r="A418" t="str">
            <v>0614301</v>
          </cell>
          <cell r="B418" t="str">
            <v>06143</v>
          </cell>
          <cell r="C418" t="str">
            <v>福井北</v>
          </cell>
          <cell r="D418">
            <v>483.96</v>
          </cell>
          <cell r="E418">
            <v>0</v>
          </cell>
          <cell r="F418">
            <v>483.96</v>
          </cell>
          <cell r="G418">
            <v>0</v>
          </cell>
          <cell r="H418">
            <v>483.96</v>
          </cell>
          <cell r="I418">
            <v>0</v>
          </cell>
          <cell r="J418">
            <v>483.96</v>
          </cell>
          <cell r="K418">
            <v>0</v>
          </cell>
          <cell r="L418">
            <v>483.96</v>
          </cell>
          <cell r="M418">
            <v>0</v>
          </cell>
          <cell r="N418">
            <v>483.96</v>
          </cell>
          <cell r="O418">
            <v>0</v>
          </cell>
          <cell r="P418">
            <v>483.96</v>
          </cell>
          <cell r="Q418">
            <v>0</v>
          </cell>
          <cell r="R418">
            <v>483.96</v>
          </cell>
          <cell r="S418">
            <v>0</v>
          </cell>
          <cell r="T418">
            <v>483.96</v>
          </cell>
          <cell r="U418">
            <v>0</v>
          </cell>
          <cell r="V418">
            <v>483.96</v>
          </cell>
          <cell r="W418">
            <v>0</v>
          </cell>
          <cell r="X418">
            <v>483.96</v>
          </cell>
          <cell r="Y418">
            <v>0</v>
          </cell>
          <cell r="Z418">
            <v>483.96</v>
          </cell>
          <cell r="AA418">
            <v>0</v>
          </cell>
        </row>
        <row r="419">
          <cell r="A419" t="str">
            <v>0614401</v>
          </cell>
          <cell r="B419" t="str">
            <v>06144</v>
          </cell>
          <cell r="C419" t="str">
            <v>広島</v>
          </cell>
          <cell r="D419">
            <v>6289.04</v>
          </cell>
          <cell r="E419">
            <v>204.65</v>
          </cell>
          <cell r="F419">
            <v>6289.04</v>
          </cell>
          <cell r="G419">
            <v>204.65</v>
          </cell>
          <cell r="H419">
            <v>6289.04</v>
          </cell>
          <cell r="I419">
            <v>204.65</v>
          </cell>
          <cell r="J419">
            <v>6289.04</v>
          </cell>
          <cell r="K419">
            <v>204.65</v>
          </cell>
          <cell r="L419">
            <v>6289.04</v>
          </cell>
          <cell r="M419">
            <v>1018.59</v>
          </cell>
          <cell r="N419">
            <v>6290.55</v>
          </cell>
          <cell r="O419">
            <v>1020.51</v>
          </cell>
          <cell r="P419">
            <v>6288.73</v>
          </cell>
          <cell r="Q419">
            <v>902.52</v>
          </cell>
          <cell r="R419">
            <v>6288.73</v>
          </cell>
          <cell r="S419">
            <v>902.52</v>
          </cell>
          <cell r="T419">
            <v>6288.73</v>
          </cell>
          <cell r="U419">
            <v>902.52</v>
          </cell>
          <cell r="V419">
            <v>6288.73</v>
          </cell>
          <cell r="W419">
            <v>902.52</v>
          </cell>
          <cell r="X419">
            <v>6288.73</v>
          </cell>
          <cell r="Y419">
            <v>902.52</v>
          </cell>
          <cell r="Z419">
            <v>6288.73</v>
          </cell>
          <cell r="AA419">
            <v>902.52</v>
          </cell>
        </row>
        <row r="420">
          <cell r="A420" t="str">
            <v>0614501</v>
          </cell>
          <cell r="B420" t="str">
            <v>06145</v>
          </cell>
          <cell r="C420" t="str">
            <v>徳山</v>
          </cell>
          <cell r="D420">
            <v>1048.28</v>
          </cell>
          <cell r="E420">
            <v>0</v>
          </cell>
          <cell r="F420">
            <v>1048.28</v>
          </cell>
          <cell r="G420">
            <v>0</v>
          </cell>
          <cell r="H420">
            <v>1064.92</v>
          </cell>
          <cell r="I420">
            <v>0</v>
          </cell>
          <cell r="J420">
            <v>1064.92</v>
          </cell>
          <cell r="K420">
            <v>0</v>
          </cell>
          <cell r="L420">
            <v>1064.92</v>
          </cell>
          <cell r="M420">
            <v>0</v>
          </cell>
          <cell r="N420">
            <v>1064.92</v>
          </cell>
          <cell r="O420">
            <v>0</v>
          </cell>
          <cell r="P420">
            <v>1065.43</v>
          </cell>
          <cell r="Q420">
            <v>0</v>
          </cell>
          <cell r="R420">
            <v>1065.43</v>
          </cell>
          <cell r="S420">
            <v>0</v>
          </cell>
          <cell r="T420">
            <v>1065.43</v>
          </cell>
          <cell r="U420">
            <v>0</v>
          </cell>
          <cell r="V420">
            <v>1065.43</v>
          </cell>
          <cell r="W420">
            <v>0</v>
          </cell>
          <cell r="X420">
            <v>1065.43</v>
          </cell>
          <cell r="Y420">
            <v>0</v>
          </cell>
          <cell r="Z420">
            <v>1065.43</v>
          </cell>
          <cell r="AA420">
            <v>0</v>
          </cell>
        </row>
        <row r="421">
          <cell r="A421" t="str">
            <v>0614701</v>
          </cell>
          <cell r="B421" t="str">
            <v>06147</v>
          </cell>
          <cell r="C421" t="str">
            <v>岡山第二</v>
          </cell>
          <cell r="D421">
            <v>3631.2300004577633</v>
          </cell>
          <cell r="E421">
            <v>4.5776361901062046E-7</v>
          </cell>
          <cell r="F421">
            <v>3744.5900004577634</v>
          </cell>
          <cell r="G421">
            <v>22.150000457763625</v>
          </cell>
          <cell r="H421">
            <v>3744.5900004577634</v>
          </cell>
          <cell r="I421">
            <v>22.150000457763625</v>
          </cell>
          <cell r="J421">
            <v>3744.5900004577634</v>
          </cell>
          <cell r="K421">
            <v>22.150000457763625</v>
          </cell>
          <cell r="L421">
            <v>3631.2300004577633</v>
          </cell>
          <cell r="M421">
            <v>4.5776361901062046E-7</v>
          </cell>
          <cell r="N421">
            <v>3631.2300004577633</v>
          </cell>
          <cell r="O421">
            <v>4.5776361901062046E-7</v>
          </cell>
          <cell r="P421">
            <v>3631.2300004577633</v>
          </cell>
          <cell r="Q421">
            <v>4.5776361901062046E-7</v>
          </cell>
          <cell r="R421">
            <v>3631.2300004577633</v>
          </cell>
          <cell r="S421">
            <v>4.5776361901062046E-7</v>
          </cell>
          <cell r="T421">
            <v>3631.2300004577633</v>
          </cell>
          <cell r="U421">
            <v>4.5776361901062046E-7</v>
          </cell>
          <cell r="V421">
            <v>3798.990000457763</v>
          </cell>
          <cell r="W421">
            <v>4.5776361901062046E-7</v>
          </cell>
          <cell r="X421">
            <v>3798.990000457763</v>
          </cell>
          <cell r="Y421">
            <v>4.5776361901062046E-7</v>
          </cell>
          <cell r="Z421">
            <v>3798.990000457763</v>
          </cell>
          <cell r="AA421">
            <v>4.5776361901062046E-7</v>
          </cell>
        </row>
        <row r="422">
          <cell r="A422" t="str">
            <v>0614702</v>
          </cell>
          <cell r="B422" t="str">
            <v>06147</v>
          </cell>
          <cell r="C422" t="str">
            <v>岡山第二ビル新館</v>
          </cell>
          <cell r="D422">
            <v>4780.1400000000003</v>
          </cell>
          <cell r="E422">
            <v>257.02999984741211</v>
          </cell>
          <cell r="F422">
            <v>4780.1400000000003</v>
          </cell>
          <cell r="G422">
            <v>257.02999984741211</v>
          </cell>
          <cell r="H422">
            <v>4780.1400000000003</v>
          </cell>
          <cell r="I422">
            <v>257.02999984741211</v>
          </cell>
          <cell r="J422">
            <v>4780.1400000000003</v>
          </cell>
          <cell r="K422">
            <v>91.209999847412121</v>
          </cell>
          <cell r="L422">
            <v>4780.1400000000003</v>
          </cell>
          <cell r="M422">
            <v>-1.5258787300354015E-7</v>
          </cell>
          <cell r="N422">
            <v>4780.1400000000003</v>
          </cell>
          <cell r="O422">
            <v>-1.5258787300354015E-7</v>
          </cell>
          <cell r="P422">
            <v>4780.1400000000003</v>
          </cell>
          <cell r="Q422">
            <v>-1.5258787300354015E-7</v>
          </cell>
          <cell r="R422">
            <v>4780.1400000000003</v>
          </cell>
          <cell r="S422">
            <v>-120.22000015258787</v>
          </cell>
          <cell r="T422">
            <v>4780.1400000000003</v>
          </cell>
          <cell r="U422">
            <v>-1.5258787300354015E-7</v>
          </cell>
          <cell r="V422">
            <v>4780.1400000000003</v>
          </cell>
          <cell r="W422">
            <v>-1.5258787300354015E-7</v>
          </cell>
          <cell r="X422">
            <v>4780.1400000000003</v>
          </cell>
          <cell r="Y422">
            <v>-1.5258787300354015E-7</v>
          </cell>
          <cell r="Z422">
            <v>4780.1400000000003</v>
          </cell>
          <cell r="AA422">
            <v>-1.5258787300354015E-7</v>
          </cell>
        </row>
        <row r="423">
          <cell r="A423" t="str">
            <v>0614901</v>
          </cell>
          <cell r="B423" t="str">
            <v>06149</v>
          </cell>
          <cell r="C423" t="str">
            <v>広島八丁堀</v>
          </cell>
          <cell r="D423">
            <v>1435.24</v>
          </cell>
          <cell r="E423">
            <v>43.92</v>
          </cell>
          <cell r="F423">
            <v>1435.24</v>
          </cell>
          <cell r="G423">
            <v>159.66</v>
          </cell>
          <cell r="H423">
            <v>1435.24</v>
          </cell>
          <cell r="I423">
            <v>159.66</v>
          </cell>
          <cell r="J423">
            <v>1435.24</v>
          </cell>
          <cell r="K423">
            <v>159.66</v>
          </cell>
          <cell r="L423">
            <v>1435.24</v>
          </cell>
          <cell r="M423">
            <v>159.66</v>
          </cell>
          <cell r="N423">
            <v>1435.24</v>
          </cell>
          <cell r="O423">
            <v>159.66</v>
          </cell>
          <cell r="P423">
            <v>1435.24</v>
          </cell>
          <cell r="Q423">
            <v>159.66</v>
          </cell>
          <cell r="R423">
            <v>1435.24</v>
          </cell>
          <cell r="S423">
            <v>462.81</v>
          </cell>
          <cell r="T423">
            <v>1435.24</v>
          </cell>
          <cell r="U423">
            <v>462.81</v>
          </cell>
          <cell r="V423">
            <v>1435.24</v>
          </cell>
          <cell r="W423">
            <v>469.41</v>
          </cell>
          <cell r="X423">
            <v>1435.24</v>
          </cell>
          <cell r="Y423">
            <v>469.41</v>
          </cell>
          <cell r="Z423">
            <v>1435.24</v>
          </cell>
          <cell r="AA423">
            <v>506.56</v>
          </cell>
        </row>
        <row r="424">
          <cell r="A424" t="str">
            <v>0615002</v>
          </cell>
          <cell r="B424" t="str">
            <v>06150</v>
          </cell>
          <cell r="C424" t="str">
            <v>呉本通</v>
          </cell>
          <cell r="D424">
            <v>2137.0500000000002</v>
          </cell>
          <cell r="E424">
            <v>678.65</v>
          </cell>
          <cell r="F424">
            <v>2137.0500000000002</v>
          </cell>
          <cell r="G424">
            <v>678.65</v>
          </cell>
          <cell r="H424">
            <v>2137.0500000000002</v>
          </cell>
          <cell r="I424">
            <v>678.65</v>
          </cell>
          <cell r="J424">
            <v>2137.0500000000002</v>
          </cell>
          <cell r="K424">
            <v>678.65</v>
          </cell>
          <cell r="L424">
            <v>2137.0500000000002</v>
          </cell>
          <cell r="M424">
            <v>678.65</v>
          </cell>
          <cell r="N424">
            <v>2137.0500000000002</v>
          </cell>
          <cell r="O424">
            <v>678.65</v>
          </cell>
          <cell r="P424">
            <v>2137.0500000000002</v>
          </cell>
          <cell r="Q424">
            <v>678.65</v>
          </cell>
          <cell r="R424">
            <v>2137.0500000000002</v>
          </cell>
          <cell r="S424">
            <v>678.65</v>
          </cell>
          <cell r="T424">
            <v>2137.0500000000002</v>
          </cell>
          <cell r="U424">
            <v>678.65</v>
          </cell>
          <cell r="V424">
            <v>2137.0500000000002</v>
          </cell>
          <cell r="W424">
            <v>678.65</v>
          </cell>
          <cell r="X424">
            <v>2137.0500000000002</v>
          </cell>
          <cell r="Y424">
            <v>678.65</v>
          </cell>
          <cell r="Z424">
            <v>2137.0500000000002</v>
          </cell>
          <cell r="AA424">
            <v>678.65</v>
          </cell>
        </row>
        <row r="425">
          <cell r="A425" t="str">
            <v>0615101</v>
          </cell>
          <cell r="B425" t="str">
            <v>06151</v>
          </cell>
          <cell r="C425" t="str">
            <v>宇部</v>
          </cell>
          <cell r="D425">
            <v>1203.8599999999999</v>
          </cell>
          <cell r="E425">
            <v>686.51</v>
          </cell>
          <cell r="F425">
            <v>1203.8599999999999</v>
          </cell>
          <cell r="G425">
            <v>686.51</v>
          </cell>
          <cell r="H425">
            <v>1203.8599999999999</v>
          </cell>
          <cell r="I425">
            <v>686.51</v>
          </cell>
          <cell r="J425">
            <v>1203.8599999999999</v>
          </cell>
          <cell r="K425">
            <v>686.51</v>
          </cell>
          <cell r="L425">
            <v>1203.8599999999999</v>
          </cell>
          <cell r="M425">
            <v>686.51</v>
          </cell>
          <cell r="N425">
            <v>1203.8599999999999</v>
          </cell>
          <cell r="O425">
            <v>686.51</v>
          </cell>
          <cell r="P425">
            <v>1203.8599999999999</v>
          </cell>
          <cell r="Q425">
            <v>686.51</v>
          </cell>
          <cell r="R425">
            <v>1203.8599999999999</v>
          </cell>
          <cell r="S425">
            <v>686.51</v>
          </cell>
          <cell r="T425">
            <v>1203.8599999999999</v>
          </cell>
          <cell r="U425">
            <v>686.51</v>
          </cell>
          <cell r="V425">
            <v>1203.8599999999999</v>
          </cell>
          <cell r="W425">
            <v>686.51</v>
          </cell>
          <cell r="X425">
            <v>1203.8599999999999</v>
          </cell>
          <cell r="Y425">
            <v>686.51</v>
          </cell>
          <cell r="Z425">
            <v>1203.8599999999999</v>
          </cell>
          <cell r="AA425">
            <v>686.51</v>
          </cell>
        </row>
        <row r="426">
          <cell r="A426" t="str">
            <v>0615201</v>
          </cell>
          <cell r="B426" t="str">
            <v>06152</v>
          </cell>
          <cell r="C426" t="str">
            <v>広島光町</v>
          </cell>
          <cell r="D426">
            <v>9352.2199999999993</v>
          </cell>
          <cell r="E426">
            <v>2681.39</v>
          </cell>
          <cell r="F426">
            <v>9352.2199999999993</v>
          </cell>
          <cell r="G426">
            <v>2681.39</v>
          </cell>
          <cell r="H426">
            <v>9352.2199999999993</v>
          </cell>
          <cell r="I426">
            <v>2681.39</v>
          </cell>
          <cell r="J426">
            <v>9352.2199999999993</v>
          </cell>
          <cell r="K426">
            <v>2551.19</v>
          </cell>
          <cell r="L426">
            <v>9384.44</v>
          </cell>
          <cell r="M426">
            <v>1552.57</v>
          </cell>
          <cell r="N426">
            <v>9384.44</v>
          </cell>
          <cell r="O426">
            <v>1653.66</v>
          </cell>
          <cell r="P426">
            <v>9685.7999999999993</v>
          </cell>
          <cell r="Q426">
            <v>1889.92</v>
          </cell>
          <cell r="R426">
            <v>9685.7999999999993</v>
          </cell>
          <cell r="S426">
            <v>1915</v>
          </cell>
          <cell r="T426">
            <v>9685.7999999999993</v>
          </cell>
          <cell r="U426">
            <v>1703.83</v>
          </cell>
          <cell r="V426">
            <v>9685.7999999999993</v>
          </cell>
          <cell r="W426">
            <v>1703.83</v>
          </cell>
          <cell r="X426">
            <v>9597.68</v>
          </cell>
          <cell r="Y426">
            <v>1615.71</v>
          </cell>
          <cell r="Z426">
            <v>9503.52</v>
          </cell>
          <cell r="AA426">
            <v>770.09</v>
          </cell>
        </row>
        <row r="427">
          <cell r="A427" t="str">
            <v>0615401</v>
          </cell>
          <cell r="B427" t="str">
            <v>06154</v>
          </cell>
          <cell r="C427" t="str">
            <v>岡山駅前第二</v>
          </cell>
          <cell r="D427">
            <v>15683.04</v>
          </cell>
          <cell r="E427">
            <v>0</v>
          </cell>
          <cell r="F427">
            <v>15683.04</v>
          </cell>
          <cell r="G427">
            <v>0</v>
          </cell>
          <cell r="H427">
            <v>15683.04</v>
          </cell>
          <cell r="I427">
            <v>0</v>
          </cell>
          <cell r="J427">
            <v>15683.04</v>
          </cell>
          <cell r="K427">
            <v>0</v>
          </cell>
          <cell r="L427">
            <v>15683.04</v>
          </cell>
          <cell r="M427">
            <v>0</v>
          </cell>
          <cell r="N427">
            <v>15683.04</v>
          </cell>
          <cell r="O427">
            <v>0</v>
          </cell>
          <cell r="P427">
            <v>15683.04</v>
          </cell>
          <cell r="Q427">
            <v>0</v>
          </cell>
          <cell r="R427">
            <v>15683.04</v>
          </cell>
          <cell r="S427">
            <v>0</v>
          </cell>
          <cell r="T427">
            <v>15683.04</v>
          </cell>
          <cell r="U427">
            <v>0</v>
          </cell>
          <cell r="V427">
            <v>15683.04</v>
          </cell>
          <cell r="W427">
            <v>0</v>
          </cell>
          <cell r="X427">
            <v>15683.04</v>
          </cell>
          <cell r="Y427">
            <v>0</v>
          </cell>
          <cell r="Z427">
            <v>15683.04</v>
          </cell>
          <cell r="AA427">
            <v>0</v>
          </cell>
        </row>
        <row r="428">
          <cell r="A428" t="str">
            <v>0615602</v>
          </cell>
          <cell r="B428" t="str">
            <v>06156</v>
          </cell>
          <cell r="C428" t="str">
            <v>広島大手町</v>
          </cell>
          <cell r="D428">
            <v>3386.43</v>
          </cell>
          <cell r="E428">
            <v>0</v>
          </cell>
          <cell r="F428">
            <v>3386.43</v>
          </cell>
          <cell r="G428">
            <v>0</v>
          </cell>
          <cell r="H428">
            <v>3386.43</v>
          </cell>
          <cell r="I428">
            <v>0</v>
          </cell>
          <cell r="J428">
            <v>3386.43</v>
          </cell>
          <cell r="K428">
            <v>0</v>
          </cell>
          <cell r="L428">
            <v>3386.43</v>
          </cell>
          <cell r="M428">
            <v>0</v>
          </cell>
          <cell r="N428">
            <v>3386.43</v>
          </cell>
          <cell r="O428">
            <v>0</v>
          </cell>
          <cell r="P428">
            <v>3386.43</v>
          </cell>
          <cell r="Q428">
            <v>0</v>
          </cell>
          <cell r="R428">
            <v>3386.43</v>
          </cell>
          <cell r="S428">
            <v>0</v>
          </cell>
          <cell r="T428">
            <v>3386.43</v>
          </cell>
          <cell r="U428">
            <v>0</v>
          </cell>
          <cell r="V428">
            <v>3386.43</v>
          </cell>
          <cell r="W428">
            <v>0</v>
          </cell>
          <cell r="X428">
            <v>3386.43</v>
          </cell>
          <cell r="Y428">
            <v>0</v>
          </cell>
          <cell r="Z428">
            <v>3386.43</v>
          </cell>
          <cell r="AA428">
            <v>0</v>
          </cell>
        </row>
        <row r="429">
          <cell r="A429" t="str">
            <v>0615701</v>
          </cell>
          <cell r="B429" t="str">
            <v>06157</v>
          </cell>
          <cell r="C429" t="str">
            <v>広島日生みどり</v>
          </cell>
          <cell r="D429">
            <v>5531.15</v>
          </cell>
          <cell r="E429">
            <v>286.3</v>
          </cell>
          <cell r="F429">
            <v>5531.15</v>
          </cell>
          <cell r="G429">
            <v>286.3</v>
          </cell>
          <cell r="H429">
            <v>5531.15</v>
          </cell>
          <cell r="I429">
            <v>286.3</v>
          </cell>
          <cell r="J429">
            <v>5531.15</v>
          </cell>
          <cell r="K429">
            <v>454.06</v>
          </cell>
          <cell r="L429">
            <v>5531.15</v>
          </cell>
          <cell r="M429">
            <v>454.06</v>
          </cell>
          <cell r="N429">
            <v>5531.15</v>
          </cell>
          <cell r="O429">
            <v>286.3</v>
          </cell>
          <cell r="P429">
            <v>5531.15</v>
          </cell>
          <cell r="Q429">
            <v>286.3</v>
          </cell>
          <cell r="R429">
            <v>5531.15</v>
          </cell>
          <cell r="S429">
            <v>286.3</v>
          </cell>
          <cell r="T429">
            <v>5531.15</v>
          </cell>
          <cell r="U429">
            <v>1140.49</v>
          </cell>
          <cell r="V429">
            <v>5531.15</v>
          </cell>
          <cell r="W429">
            <v>1140.49</v>
          </cell>
          <cell r="X429">
            <v>5531.15</v>
          </cell>
          <cell r="Y429">
            <v>1140.49</v>
          </cell>
          <cell r="Z429">
            <v>5531.15</v>
          </cell>
          <cell r="AA429">
            <v>1140.49</v>
          </cell>
        </row>
        <row r="430">
          <cell r="A430" t="str">
            <v>0615801</v>
          </cell>
          <cell r="B430" t="str">
            <v>06158</v>
          </cell>
          <cell r="C430" t="str">
            <v>岡山駅前</v>
          </cell>
          <cell r="D430">
            <v>32016.86</v>
          </cell>
          <cell r="E430">
            <v>0</v>
          </cell>
          <cell r="F430">
            <v>32016.86</v>
          </cell>
          <cell r="G430">
            <v>0</v>
          </cell>
          <cell r="H430">
            <v>32016.86</v>
          </cell>
          <cell r="I430">
            <v>0</v>
          </cell>
          <cell r="J430">
            <v>32016.86</v>
          </cell>
          <cell r="K430">
            <v>0</v>
          </cell>
          <cell r="L430">
            <v>32016.86</v>
          </cell>
          <cell r="M430">
            <v>0</v>
          </cell>
          <cell r="N430">
            <v>32016.86</v>
          </cell>
          <cell r="O430">
            <v>0</v>
          </cell>
          <cell r="P430">
            <v>32016.86</v>
          </cell>
          <cell r="Q430">
            <v>0</v>
          </cell>
          <cell r="R430">
            <v>32016.86</v>
          </cell>
          <cell r="S430">
            <v>0</v>
          </cell>
          <cell r="T430">
            <v>32016.86</v>
          </cell>
          <cell r="U430">
            <v>0</v>
          </cell>
          <cell r="V430">
            <v>32016.86</v>
          </cell>
          <cell r="W430">
            <v>0</v>
          </cell>
          <cell r="X430">
            <v>32016.86</v>
          </cell>
          <cell r="Y430">
            <v>0</v>
          </cell>
          <cell r="Z430">
            <v>32016.86</v>
          </cell>
          <cell r="AA430">
            <v>0</v>
          </cell>
        </row>
        <row r="431">
          <cell r="A431" t="str">
            <v>0615901</v>
          </cell>
          <cell r="B431" t="str">
            <v>06159</v>
          </cell>
          <cell r="C431" t="str">
            <v>米子</v>
          </cell>
          <cell r="D431">
            <v>1537.24</v>
          </cell>
          <cell r="E431">
            <v>331.01</v>
          </cell>
          <cell r="F431">
            <v>1537.24</v>
          </cell>
          <cell r="G431">
            <v>331.01</v>
          </cell>
          <cell r="H431">
            <v>1537.24</v>
          </cell>
          <cell r="I431">
            <v>331.01</v>
          </cell>
          <cell r="J431">
            <v>1664.44</v>
          </cell>
          <cell r="K431">
            <v>458.21</v>
          </cell>
          <cell r="L431">
            <v>1664.44</v>
          </cell>
          <cell r="M431">
            <v>458.21</v>
          </cell>
          <cell r="N431">
            <v>1664.44</v>
          </cell>
          <cell r="O431">
            <v>241.31</v>
          </cell>
          <cell r="P431">
            <v>1664.44</v>
          </cell>
          <cell r="Q431">
            <v>241.31</v>
          </cell>
          <cell r="R431">
            <v>1664.44</v>
          </cell>
          <cell r="S431">
            <v>241.31</v>
          </cell>
          <cell r="T431">
            <v>1664.44</v>
          </cell>
          <cell r="U431">
            <v>241.31</v>
          </cell>
          <cell r="V431">
            <v>1664.44</v>
          </cell>
          <cell r="W431">
            <v>241.31</v>
          </cell>
          <cell r="X431">
            <v>1664.44</v>
          </cell>
          <cell r="Y431">
            <v>241.31</v>
          </cell>
          <cell r="Z431">
            <v>1537.24</v>
          </cell>
          <cell r="AA431">
            <v>114.11</v>
          </cell>
        </row>
        <row r="432">
          <cell r="A432" t="str">
            <v>0616001</v>
          </cell>
          <cell r="B432" t="str">
            <v>06160</v>
          </cell>
          <cell r="C432" t="str">
            <v>広島本通</v>
          </cell>
          <cell r="D432">
            <v>1386.8</v>
          </cell>
          <cell r="E432">
            <v>346.36</v>
          </cell>
          <cell r="F432">
            <v>1369.81</v>
          </cell>
          <cell r="G432">
            <v>329.37</v>
          </cell>
          <cell r="H432">
            <v>1369.81</v>
          </cell>
          <cell r="I432">
            <v>329.37</v>
          </cell>
          <cell r="J432">
            <v>1386.8</v>
          </cell>
          <cell r="K432">
            <v>346.36</v>
          </cell>
          <cell r="L432">
            <v>1386.8</v>
          </cell>
          <cell r="M432">
            <v>346.36</v>
          </cell>
          <cell r="N432">
            <v>1386.8</v>
          </cell>
          <cell r="O432">
            <v>346.36</v>
          </cell>
          <cell r="P432">
            <v>1386.8</v>
          </cell>
          <cell r="Q432">
            <v>249.55</v>
          </cell>
          <cell r="R432">
            <v>1386.8</v>
          </cell>
          <cell r="S432">
            <v>249.55</v>
          </cell>
          <cell r="T432">
            <v>1386.8</v>
          </cell>
          <cell r="U432">
            <v>249.55</v>
          </cell>
          <cell r="V432">
            <v>1386.8</v>
          </cell>
          <cell r="W432">
            <v>249.55</v>
          </cell>
          <cell r="X432">
            <v>1386.8</v>
          </cell>
          <cell r="Y432">
            <v>249.55</v>
          </cell>
          <cell r="Z432">
            <v>1386.8</v>
          </cell>
          <cell r="AA432">
            <v>249.55</v>
          </cell>
        </row>
        <row r="433">
          <cell r="A433" t="str">
            <v>0616101</v>
          </cell>
          <cell r="B433" t="str">
            <v>06161</v>
          </cell>
          <cell r="C433" t="str">
            <v>福山</v>
          </cell>
          <cell r="D433">
            <v>2824.98</v>
          </cell>
          <cell r="E433">
            <v>41.39</v>
          </cell>
          <cell r="F433">
            <v>2824.98</v>
          </cell>
          <cell r="G433">
            <v>41.39</v>
          </cell>
          <cell r="H433">
            <v>2824.98</v>
          </cell>
          <cell r="I433">
            <v>41.39</v>
          </cell>
          <cell r="J433">
            <v>2824.98</v>
          </cell>
          <cell r="K433">
            <v>41.39</v>
          </cell>
          <cell r="L433">
            <v>2824.98</v>
          </cell>
          <cell r="M433">
            <v>41.39</v>
          </cell>
          <cell r="N433">
            <v>2824.98</v>
          </cell>
          <cell r="O433">
            <v>41.39</v>
          </cell>
          <cell r="P433">
            <v>2824.98</v>
          </cell>
          <cell r="Q433">
            <v>41.39</v>
          </cell>
          <cell r="R433">
            <v>2824.98</v>
          </cell>
          <cell r="S433">
            <v>251.94</v>
          </cell>
          <cell r="T433">
            <v>2824.98</v>
          </cell>
          <cell r="U433">
            <v>251.94</v>
          </cell>
          <cell r="V433">
            <v>2824.98</v>
          </cell>
          <cell r="W433">
            <v>379.66</v>
          </cell>
          <cell r="X433">
            <v>2824.98</v>
          </cell>
          <cell r="Y433">
            <v>379.66</v>
          </cell>
          <cell r="Z433">
            <v>2824.98</v>
          </cell>
          <cell r="AA433">
            <v>379.66</v>
          </cell>
        </row>
        <row r="434">
          <cell r="A434" t="str">
            <v>0616300</v>
          </cell>
          <cell r="B434" t="str">
            <v>06163</v>
          </cell>
          <cell r="C434" t="str">
            <v>鳥取駅前ビル用地</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row>
        <row r="435">
          <cell r="A435" t="str">
            <v>0616301</v>
          </cell>
          <cell r="B435" t="str">
            <v>06163</v>
          </cell>
          <cell r="C435" t="str">
            <v>鳥取駅前</v>
          </cell>
          <cell r="D435">
            <v>1276.83</v>
          </cell>
          <cell r="E435">
            <v>1.1920931797249068E-8</v>
          </cell>
          <cell r="F435">
            <v>1276.83</v>
          </cell>
          <cell r="G435">
            <v>1.1920931797249068E-8</v>
          </cell>
          <cell r="H435">
            <v>1276.83</v>
          </cell>
          <cell r="I435">
            <v>1.1920931797249068E-8</v>
          </cell>
          <cell r="J435">
            <v>1344.97</v>
          </cell>
          <cell r="K435">
            <v>68.140000011920932</v>
          </cell>
          <cell r="L435">
            <v>1344.97</v>
          </cell>
          <cell r="M435">
            <v>68.140000011920932</v>
          </cell>
          <cell r="N435">
            <v>1344.97</v>
          </cell>
          <cell r="O435">
            <v>68.140000011920932</v>
          </cell>
          <cell r="P435">
            <v>1344.97</v>
          </cell>
          <cell r="Q435">
            <v>35.110000011920931</v>
          </cell>
          <cell r="R435">
            <v>1344.97</v>
          </cell>
          <cell r="S435">
            <v>35.110000011920931</v>
          </cell>
          <cell r="T435">
            <v>1344.97</v>
          </cell>
          <cell r="U435">
            <v>35.110000011920931</v>
          </cell>
          <cell r="V435">
            <v>1344.97</v>
          </cell>
          <cell r="W435">
            <v>35.110000011920931</v>
          </cell>
          <cell r="X435">
            <v>1344.97</v>
          </cell>
          <cell r="Y435">
            <v>35.110000011920931</v>
          </cell>
          <cell r="Z435">
            <v>1344.97</v>
          </cell>
          <cell r="AA435">
            <v>35.110000011920931</v>
          </cell>
        </row>
        <row r="436">
          <cell r="A436" t="str">
            <v>0616401</v>
          </cell>
          <cell r="B436" t="str">
            <v>06164</v>
          </cell>
          <cell r="C436" t="str">
            <v>広島第二</v>
          </cell>
          <cell r="D436">
            <v>9476.86</v>
          </cell>
          <cell r="E436">
            <v>1664.77</v>
          </cell>
          <cell r="F436">
            <v>9476.86</v>
          </cell>
          <cell r="G436">
            <v>1664.77</v>
          </cell>
          <cell r="H436">
            <v>9476.86</v>
          </cell>
          <cell r="I436">
            <v>1664.77</v>
          </cell>
          <cell r="J436">
            <v>9476.86</v>
          </cell>
          <cell r="K436">
            <v>1664.77</v>
          </cell>
          <cell r="L436">
            <v>9476.86</v>
          </cell>
          <cell r="M436">
            <v>1431.11</v>
          </cell>
          <cell r="N436">
            <v>9476.86</v>
          </cell>
          <cell r="O436">
            <v>1075.3800000000001</v>
          </cell>
          <cell r="P436">
            <v>9476.86</v>
          </cell>
          <cell r="Q436">
            <v>1075.3800000000001</v>
          </cell>
          <cell r="R436">
            <v>9476.86</v>
          </cell>
          <cell r="S436">
            <v>1164.26</v>
          </cell>
          <cell r="T436">
            <v>9476.86</v>
          </cell>
          <cell r="U436">
            <v>1164.26</v>
          </cell>
          <cell r="V436">
            <v>9476.86</v>
          </cell>
          <cell r="W436">
            <v>1269.82</v>
          </cell>
          <cell r="X436">
            <v>9476.86</v>
          </cell>
          <cell r="Y436">
            <v>692.09</v>
          </cell>
          <cell r="Z436">
            <v>9476.86</v>
          </cell>
          <cell r="AA436">
            <v>761.05</v>
          </cell>
        </row>
        <row r="437">
          <cell r="A437" t="str">
            <v>0616501</v>
          </cell>
          <cell r="B437" t="str">
            <v>06165</v>
          </cell>
          <cell r="C437" t="str">
            <v>広島商中日生</v>
          </cell>
          <cell r="D437">
            <v>1782.04</v>
          </cell>
          <cell r="E437">
            <v>0</v>
          </cell>
          <cell r="F437">
            <v>1782.04</v>
          </cell>
          <cell r="G437">
            <v>0</v>
          </cell>
          <cell r="H437">
            <v>1782.04</v>
          </cell>
          <cell r="I437">
            <v>0</v>
          </cell>
          <cell r="J437">
            <v>1782.04</v>
          </cell>
          <cell r="K437">
            <v>0</v>
          </cell>
          <cell r="L437">
            <v>1782.04</v>
          </cell>
          <cell r="M437">
            <v>0</v>
          </cell>
          <cell r="N437">
            <v>1782.04</v>
          </cell>
          <cell r="O437">
            <v>0</v>
          </cell>
          <cell r="P437">
            <v>1782.04</v>
          </cell>
          <cell r="Q437">
            <v>0</v>
          </cell>
          <cell r="R437">
            <v>1782.04</v>
          </cell>
          <cell r="S437">
            <v>0</v>
          </cell>
          <cell r="T437">
            <v>1782.04</v>
          </cell>
          <cell r="U437">
            <v>0</v>
          </cell>
          <cell r="V437">
            <v>1782.04</v>
          </cell>
          <cell r="W437">
            <v>0</v>
          </cell>
          <cell r="X437">
            <v>1782.04</v>
          </cell>
          <cell r="Y437">
            <v>0</v>
          </cell>
          <cell r="Z437">
            <v>1782.04</v>
          </cell>
          <cell r="AA437">
            <v>0</v>
          </cell>
        </row>
        <row r="438">
          <cell r="A438" t="str">
            <v>0616601</v>
          </cell>
          <cell r="B438" t="str">
            <v>06166</v>
          </cell>
          <cell r="C438" t="str">
            <v>米子高島屋</v>
          </cell>
          <cell r="D438">
            <v>10701.58</v>
          </cell>
          <cell r="E438">
            <v>0</v>
          </cell>
          <cell r="F438">
            <v>10701.58</v>
          </cell>
          <cell r="G438">
            <v>0</v>
          </cell>
          <cell r="H438">
            <v>10701.58</v>
          </cell>
          <cell r="I438">
            <v>0</v>
          </cell>
          <cell r="J438">
            <v>10701.58</v>
          </cell>
          <cell r="K438">
            <v>0</v>
          </cell>
          <cell r="L438">
            <v>10701.58</v>
          </cell>
          <cell r="M438">
            <v>0</v>
          </cell>
          <cell r="N438">
            <v>10701.58</v>
          </cell>
          <cell r="O438">
            <v>0</v>
          </cell>
          <cell r="P438">
            <v>10701.58</v>
          </cell>
          <cell r="Q438">
            <v>0</v>
          </cell>
          <cell r="R438">
            <v>10701.58</v>
          </cell>
          <cell r="S438">
            <v>0</v>
          </cell>
          <cell r="T438">
            <v>10701.58</v>
          </cell>
          <cell r="U438">
            <v>0</v>
          </cell>
          <cell r="V438">
            <v>10701.58</v>
          </cell>
          <cell r="W438">
            <v>0</v>
          </cell>
          <cell r="X438">
            <v>10701.58</v>
          </cell>
          <cell r="Y438">
            <v>0</v>
          </cell>
          <cell r="Z438">
            <v>10701.58</v>
          </cell>
          <cell r="AA438">
            <v>0</v>
          </cell>
        </row>
        <row r="439">
          <cell r="A439" t="str">
            <v>0616701</v>
          </cell>
          <cell r="B439" t="str">
            <v>06167</v>
          </cell>
          <cell r="C439" t="str">
            <v>豊田日生北浜</v>
          </cell>
          <cell r="D439">
            <v>4211.08</v>
          </cell>
          <cell r="E439">
            <v>1343.57</v>
          </cell>
          <cell r="F439">
            <v>4211.08</v>
          </cell>
          <cell r="G439">
            <v>1343.57</v>
          </cell>
          <cell r="H439">
            <v>4211.08</v>
          </cell>
          <cell r="I439">
            <v>1322.08</v>
          </cell>
          <cell r="J439">
            <v>4211.08</v>
          </cell>
          <cell r="K439">
            <v>1322.08</v>
          </cell>
          <cell r="L439">
            <v>4211.08</v>
          </cell>
          <cell r="M439">
            <v>1322.08</v>
          </cell>
          <cell r="N439">
            <v>4211.08</v>
          </cell>
          <cell r="O439">
            <v>1322.08</v>
          </cell>
          <cell r="P439">
            <v>4211.08</v>
          </cell>
          <cell r="Q439">
            <v>1322.08</v>
          </cell>
          <cell r="R439">
            <v>4211.08</v>
          </cell>
          <cell r="S439">
            <v>1322.08</v>
          </cell>
          <cell r="T439">
            <v>4211.08</v>
          </cell>
          <cell r="U439">
            <v>1322.08</v>
          </cell>
          <cell r="V439">
            <v>4211.08</v>
          </cell>
          <cell r="W439">
            <v>597.79999999999995</v>
          </cell>
          <cell r="X439">
            <v>4211.08</v>
          </cell>
          <cell r="Y439">
            <v>597.79999999999995</v>
          </cell>
          <cell r="Z439">
            <v>4211.08</v>
          </cell>
          <cell r="AA439">
            <v>765.63</v>
          </cell>
        </row>
        <row r="440">
          <cell r="A440" t="str">
            <v>0616801</v>
          </cell>
          <cell r="B440" t="str">
            <v>06168</v>
          </cell>
          <cell r="C440" t="str">
            <v>金鳥土佐堀</v>
          </cell>
          <cell r="D440">
            <v>5194.01</v>
          </cell>
          <cell r="E440">
            <v>904.96</v>
          </cell>
          <cell r="F440">
            <v>5194.01</v>
          </cell>
          <cell r="G440">
            <v>904.96</v>
          </cell>
          <cell r="H440">
            <v>5194.01</v>
          </cell>
          <cell r="I440">
            <v>904.96</v>
          </cell>
          <cell r="J440">
            <v>5194.01</v>
          </cell>
          <cell r="K440">
            <v>904.96</v>
          </cell>
          <cell r="L440">
            <v>5194.01</v>
          </cell>
          <cell r="M440">
            <v>1098.92</v>
          </cell>
          <cell r="N440">
            <v>5194.01</v>
          </cell>
          <cell r="O440">
            <v>1098.92</v>
          </cell>
          <cell r="P440">
            <v>5194.01</v>
          </cell>
          <cell r="Q440">
            <v>1464.73</v>
          </cell>
          <cell r="R440">
            <v>5194.01</v>
          </cell>
          <cell r="S440">
            <v>1464.73</v>
          </cell>
          <cell r="T440">
            <v>5194.01</v>
          </cell>
          <cell r="U440">
            <v>1241.94</v>
          </cell>
          <cell r="V440">
            <v>5194.01</v>
          </cell>
          <cell r="W440">
            <v>1241.94</v>
          </cell>
          <cell r="X440">
            <v>5194.01</v>
          </cell>
          <cell r="Y440">
            <v>1241.94</v>
          </cell>
          <cell r="Z440">
            <v>5170.01</v>
          </cell>
          <cell r="AA440">
            <v>1307.82</v>
          </cell>
        </row>
        <row r="441">
          <cell r="A441" t="str">
            <v>0616901</v>
          </cell>
          <cell r="B441" t="str">
            <v>06169</v>
          </cell>
          <cell r="C441" t="str">
            <v>コロネット</v>
          </cell>
          <cell r="D441">
            <v>1997.07</v>
          </cell>
          <cell r="E441">
            <v>0</v>
          </cell>
          <cell r="F441">
            <v>1997.07</v>
          </cell>
          <cell r="G441">
            <v>0</v>
          </cell>
          <cell r="H441">
            <v>1997.07</v>
          </cell>
          <cell r="I441">
            <v>0</v>
          </cell>
          <cell r="J441">
            <v>1997.07</v>
          </cell>
          <cell r="K441">
            <v>0</v>
          </cell>
          <cell r="L441">
            <v>1997.07</v>
          </cell>
          <cell r="M441">
            <v>0</v>
          </cell>
          <cell r="N441">
            <v>1997.07</v>
          </cell>
          <cell r="O441">
            <v>0</v>
          </cell>
          <cell r="P441">
            <v>1997.07</v>
          </cell>
          <cell r="Q441">
            <v>0</v>
          </cell>
          <cell r="R441">
            <v>1997.07</v>
          </cell>
          <cell r="S441">
            <v>0</v>
          </cell>
          <cell r="T441">
            <v>1997.07</v>
          </cell>
          <cell r="U441">
            <v>0</v>
          </cell>
          <cell r="V441">
            <v>1997.07</v>
          </cell>
          <cell r="W441">
            <v>0</v>
          </cell>
          <cell r="X441">
            <v>1997.07</v>
          </cell>
          <cell r="Y441">
            <v>0</v>
          </cell>
          <cell r="Z441">
            <v>1997.07</v>
          </cell>
          <cell r="AA441">
            <v>0</v>
          </cell>
        </row>
        <row r="442">
          <cell r="A442" t="str">
            <v>0617100</v>
          </cell>
          <cell r="B442" t="str">
            <v>06171</v>
          </cell>
          <cell r="C442" t="str">
            <v>三宮八幡通ビル用地</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row>
        <row r="443">
          <cell r="A443" t="str">
            <v>0617103</v>
          </cell>
          <cell r="B443" t="str">
            <v>06171</v>
          </cell>
          <cell r="C443" t="str">
            <v>三宮八幡通</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row>
        <row r="444">
          <cell r="A444" t="str">
            <v>0617301</v>
          </cell>
          <cell r="B444" t="str">
            <v>06173</v>
          </cell>
          <cell r="C444" t="str">
            <v>熊本サンニッセイ</v>
          </cell>
          <cell r="D444">
            <v>3034.43</v>
          </cell>
          <cell r="E444">
            <v>287.14</v>
          </cell>
          <cell r="F444">
            <v>3034.43</v>
          </cell>
          <cell r="G444">
            <v>387.43</v>
          </cell>
          <cell r="H444">
            <v>3034.43</v>
          </cell>
          <cell r="I444">
            <v>387.43</v>
          </cell>
          <cell r="J444">
            <v>3034.43</v>
          </cell>
          <cell r="K444">
            <v>100.29</v>
          </cell>
          <cell r="L444">
            <v>3034.43</v>
          </cell>
          <cell r="M444">
            <v>100.29</v>
          </cell>
          <cell r="N444">
            <v>3034.43</v>
          </cell>
          <cell r="O444">
            <v>100.29</v>
          </cell>
          <cell r="P444">
            <v>3034.43</v>
          </cell>
          <cell r="Q444">
            <v>100.29</v>
          </cell>
          <cell r="R444">
            <v>3034.43</v>
          </cell>
          <cell r="S444">
            <v>100.29</v>
          </cell>
          <cell r="T444">
            <v>3034.43</v>
          </cell>
          <cell r="U444">
            <v>100.29</v>
          </cell>
          <cell r="V444">
            <v>3034.43</v>
          </cell>
          <cell r="W444">
            <v>100.29</v>
          </cell>
          <cell r="X444">
            <v>3034.43</v>
          </cell>
          <cell r="Y444">
            <v>100.29</v>
          </cell>
          <cell r="Z444">
            <v>3034.43</v>
          </cell>
          <cell r="AA444">
            <v>100.29</v>
          </cell>
        </row>
        <row r="445">
          <cell r="A445" t="str">
            <v>0617401</v>
          </cell>
          <cell r="B445" t="str">
            <v>06174</v>
          </cell>
          <cell r="C445" t="str">
            <v>博多ＤＮ</v>
          </cell>
          <cell r="D445">
            <v>2265.7399999999998</v>
          </cell>
          <cell r="E445">
            <v>63.81</v>
          </cell>
          <cell r="F445">
            <v>2265.7399999999998</v>
          </cell>
          <cell r="G445">
            <v>295.2</v>
          </cell>
          <cell r="H445">
            <v>2190.94</v>
          </cell>
          <cell r="I445">
            <v>220.4</v>
          </cell>
          <cell r="J445">
            <v>2485.9899999999998</v>
          </cell>
          <cell r="K445">
            <v>515.45000000000005</v>
          </cell>
          <cell r="L445">
            <v>2485.9899999999998</v>
          </cell>
          <cell r="M445">
            <v>515.45000000000005</v>
          </cell>
          <cell r="N445">
            <v>2485.9899999999998</v>
          </cell>
          <cell r="O445">
            <v>284.06</v>
          </cell>
          <cell r="P445">
            <v>2485.9899999999998</v>
          </cell>
          <cell r="Q445">
            <v>284.06</v>
          </cell>
          <cell r="R445">
            <v>2485.9899999999998</v>
          </cell>
          <cell r="S445">
            <v>210.32</v>
          </cell>
          <cell r="T445">
            <v>2485.9899999999998</v>
          </cell>
          <cell r="U445">
            <v>63.72</v>
          </cell>
          <cell r="V445">
            <v>2485.9899999999998</v>
          </cell>
          <cell r="W445">
            <v>63.72</v>
          </cell>
          <cell r="X445">
            <v>2485.9899999999998</v>
          </cell>
          <cell r="Y445">
            <v>63.72</v>
          </cell>
          <cell r="Z445">
            <v>2485.9899999999998</v>
          </cell>
          <cell r="AA445">
            <v>63.72</v>
          </cell>
        </row>
        <row r="446">
          <cell r="A446" t="str">
            <v>0617501</v>
          </cell>
          <cell r="B446" t="str">
            <v>06175</v>
          </cell>
          <cell r="C446" t="str">
            <v>福井</v>
          </cell>
          <cell r="D446">
            <v>2520.54</v>
          </cell>
          <cell r="E446">
            <v>69.7</v>
          </cell>
          <cell r="F446">
            <v>2520.54</v>
          </cell>
          <cell r="G446">
            <v>69.7</v>
          </cell>
          <cell r="H446">
            <v>2520.54</v>
          </cell>
          <cell r="I446">
            <v>144.21</v>
          </cell>
          <cell r="J446">
            <v>2520.54</v>
          </cell>
          <cell r="K446">
            <v>144.21</v>
          </cell>
          <cell r="L446">
            <v>2520.54</v>
          </cell>
          <cell r="M446">
            <v>144.21</v>
          </cell>
          <cell r="N446">
            <v>2520.54</v>
          </cell>
          <cell r="O446">
            <v>144.21</v>
          </cell>
          <cell r="P446">
            <v>2520.54</v>
          </cell>
          <cell r="Q446">
            <v>144.21</v>
          </cell>
          <cell r="R446">
            <v>2520.54</v>
          </cell>
          <cell r="S446">
            <v>144.21</v>
          </cell>
          <cell r="T446">
            <v>2520.54</v>
          </cell>
          <cell r="U446">
            <v>144.21</v>
          </cell>
          <cell r="V446">
            <v>2520.54</v>
          </cell>
          <cell r="W446">
            <v>144.21</v>
          </cell>
          <cell r="X446">
            <v>2520.54</v>
          </cell>
          <cell r="Y446">
            <v>69.7</v>
          </cell>
          <cell r="Z446">
            <v>2520.54</v>
          </cell>
          <cell r="AA446">
            <v>69.7</v>
          </cell>
        </row>
        <row r="447">
          <cell r="A447" t="str">
            <v>0617701</v>
          </cell>
          <cell r="B447" t="str">
            <v>06177</v>
          </cell>
          <cell r="C447" t="str">
            <v>永楽ニッセイ</v>
          </cell>
          <cell r="D447">
            <v>1926.81</v>
          </cell>
          <cell r="E447">
            <v>286.49</v>
          </cell>
          <cell r="F447">
            <v>1926.81</v>
          </cell>
          <cell r="G447">
            <v>286.49</v>
          </cell>
          <cell r="H447">
            <v>1926.81</v>
          </cell>
          <cell r="I447">
            <v>286.49</v>
          </cell>
          <cell r="J447">
            <v>1926.81</v>
          </cell>
          <cell r="K447">
            <v>286.49</v>
          </cell>
          <cell r="L447">
            <v>1926.81</v>
          </cell>
          <cell r="M447">
            <v>427.91</v>
          </cell>
          <cell r="N447">
            <v>1926.81</v>
          </cell>
          <cell r="O447">
            <v>286.49</v>
          </cell>
          <cell r="P447">
            <v>1926.81</v>
          </cell>
          <cell r="Q447">
            <v>286.49</v>
          </cell>
          <cell r="R447">
            <v>1926.81</v>
          </cell>
          <cell r="S447">
            <v>286.49</v>
          </cell>
          <cell r="T447">
            <v>1926.81</v>
          </cell>
          <cell r="U447">
            <v>0</v>
          </cell>
          <cell r="V447">
            <v>1926.81</v>
          </cell>
          <cell r="W447">
            <v>0</v>
          </cell>
          <cell r="X447">
            <v>1926.81</v>
          </cell>
          <cell r="Y447">
            <v>0</v>
          </cell>
          <cell r="Z447">
            <v>1926.81</v>
          </cell>
          <cell r="AA447">
            <v>0</v>
          </cell>
        </row>
        <row r="448">
          <cell r="A448" t="str">
            <v>0617801</v>
          </cell>
          <cell r="B448" t="str">
            <v>06178</v>
          </cell>
          <cell r="C448" t="str">
            <v>佐賀駅前</v>
          </cell>
          <cell r="D448">
            <v>1172.51</v>
          </cell>
          <cell r="E448">
            <v>230.83</v>
          </cell>
          <cell r="F448">
            <v>1172.51</v>
          </cell>
          <cell r="G448">
            <v>230.83</v>
          </cell>
          <cell r="H448">
            <v>1172.51</v>
          </cell>
          <cell r="I448">
            <v>230.83</v>
          </cell>
          <cell r="J448">
            <v>1172.51</v>
          </cell>
          <cell r="K448">
            <v>230.83</v>
          </cell>
          <cell r="L448">
            <v>1172.51</v>
          </cell>
          <cell r="M448">
            <v>230.83</v>
          </cell>
          <cell r="N448">
            <v>1172.51</v>
          </cell>
          <cell r="O448">
            <v>230.83</v>
          </cell>
          <cell r="P448">
            <v>1172.51</v>
          </cell>
          <cell r="Q448">
            <v>376.73</v>
          </cell>
          <cell r="R448">
            <v>1172.51</v>
          </cell>
          <cell r="S448">
            <v>376.73</v>
          </cell>
          <cell r="T448">
            <v>1172.51</v>
          </cell>
          <cell r="U448">
            <v>376.73</v>
          </cell>
          <cell r="V448">
            <v>1172.51</v>
          </cell>
          <cell r="W448">
            <v>376.73</v>
          </cell>
          <cell r="X448">
            <v>1172.51</v>
          </cell>
          <cell r="Y448">
            <v>376.73</v>
          </cell>
          <cell r="Z448">
            <v>1172.51</v>
          </cell>
          <cell r="AA448">
            <v>376.73</v>
          </cell>
        </row>
        <row r="449">
          <cell r="A449" t="str">
            <v>0617900</v>
          </cell>
          <cell r="B449" t="str">
            <v>06179</v>
          </cell>
          <cell r="C449" t="str">
            <v>毎日会館南館</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row>
        <row r="450">
          <cell r="A450" t="str">
            <v>0617901</v>
          </cell>
          <cell r="B450" t="str">
            <v>06179</v>
          </cell>
          <cell r="C450" t="str">
            <v>毎日会館南館</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row>
        <row r="451">
          <cell r="A451" t="str">
            <v>0618101</v>
          </cell>
          <cell r="B451" t="str">
            <v>06181</v>
          </cell>
          <cell r="C451" t="str">
            <v>ニュータウン　テニスクラ</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row>
        <row r="452">
          <cell r="A452" t="str">
            <v>0618201</v>
          </cell>
          <cell r="B452" t="str">
            <v>06182</v>
          </cell>
          <cell r="C452" t="str">
            <v>ﾆｭｰﾀｳﾝｼﾞｸﾞｻﾞｸﾞﾃﾝﾎﾟ</v>
          </cell>
          <cell r="D452">
            <v>469.78</v>
          </cell>
          <cell r="E452">
            <v>0</v>
          </cell>
          <cell r="F452">
            <v>469.78</v>
          </cell>
          <cell r="G452">
            <v>0</v>
          </cell>
          <cell r="H452">
            <v>469.78</v>
          </cell>
          <cell r="I452">
            <v>0</v>
          </cell>
          <cell r="J452">
            <v>469.78</v>
          </cell>
          <cell r="K452">
            <v>0</v>
          </cell>
          <cell r="L452">
            <v>469.78</v>
          </cell>
          <cell r="M452">
            <v>0</v>
          </cell>
          <cell r="N452">
            <v>469.78</v>
          </cell>
          <cell r="O452">
            <v>0</v>
          </cell>
          <cell r="P452">
            <v>469.78</v>
          </cell>
          <cell r="Q452">
            <v>0</v>
          </cell>
          <cell r="R452">
            <v>469.78</v>
          </cell>
          <cell r="S452">
            <v>0</v>
          </cell>
          <cell r="T452">
            <v>469.78</v>
          </cell>
          <cell r="U452">
            <v>0</v>
          </cell>
          <cell r="V452">
            <v>469.78</v>
          </cell>
          <cell r="W452">
            <v>0</v>
          </cell>
          <cell r="X452">
            <v>469.78</v>
          </cell>
          <cell r="Y452">
            <v>0</v>
          </cell>
          <cell r="Z452">
            <v>469.78</v>
          </cell>
          <cell r="AA452">
            <v>0</v>
          </cell>
        </row>
        <row r="453">
          <cell r="A453" t="str">
            <v>0618301</v>
          </cell>
          <cell r="B453" t="str">
            <v>06183</v>
          </cell>
          <cell r="C453" t="str">
            <v>ﾆｭｰﾀｳﾝ駅前駐車場用地</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row>
        <row r="454">
          <cell r="A454" t="str">
            <v>0618500</v>
          </cell>
          <cell r="B454" t="str">
            <v>06185</v>
          </cell>
          <cell r="C454" t="str">
            <v>中之島４丁目用地　　　　</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row>
        <row r="455">
          <cell r="A455" t="str">
            <v>0618801</v>
          </cell>
          <cell r="B455" t="str">
            <v>06188</v>
          </cell>
          <cell r="C455" t="str">
            <v>大分駅前</v>
          </cell>
          <cell r="D455">
            <v>4730.4799999999996</v>
          </cell>
          <cell r="E455">
            <v>436.64</v>
          </cell>
          <cell r="F455">
            <v>4730.4799999999996</v>
          </cell>
          <cell r="G455">
            <v>436.64</v>
          </cell>
          <cell r="H455">
            <v>4730.4799999999996</v>
          </cell>
          <cell r="I455">
            <v>394.31</v>
          </cell>
          <cell r="J455">
            <v>4730.4799999999996</v>
          </cell>
          <cell r="K455">
            <v>394.31</v>
          </cell>
          <cell r="L455">
            <v>4730.4799999999996</v>
          </cell>
          <cell r="M455">
            <v>618.54</v>
          </cell>
          <cell r="N455">
            <v>4730.4799999999996</v>
          </cell>
          <cell r="O455">
            <v>310.48</v>
          </cell>
          <cell r="P455">
            <v>4730.4799999999996</v>
          </cell>
          <cell r="Q455">
            <v>740.01</v>
          </cell>
          <cell r="R455">
            <v>4730.4799999999996</v>
          </cell>
          <cell r="S455">
            <v>974.91</v>
          </cell>
          <cell r="T455">
            <v>4730.4799999999996</v>
          </cell>
          <cell r="U455">
            <v>974.91</v>
          </cell>
          <cell r="V455">
            <v>4730.4799999999996</v>
          </cell>
          <cell r="W455">
            <v>1073.81</v>
          </cell>
          <cell r="X455">
            <v>4730.4799999999996</v>
          </cell>
          <cell r="Y455">
            <v>477.78</v>
          </cell>
          <cell r="Z455">
            <v>4730.4799999999996</v>
          </cell>
          <cell r="AA455">
            <v>242.88</v>
          </cell>
        </row>
        <row r="456">
          <cell r="A456" t="str">
            <v>0618902</v>
          </cell>
          <cell r="B456" t="str">
            <v>06189</v>
          </cell>
          <cell r="C456" t="str">
            <v>岡山スクエア</v>
          </cell>
          <cell r="D456">
            <v>9160.18</v>
          </cell>
          <cell r="E456">
            <v>811.65</v>
          </cell>
          <cell r="F456">
            <v>9160.18</v>
          </cell>
          <cell r="G456">
            <v>811.65</v>
          </cell>
          <cell r="H456">
            <v>9160.18</v>
          </cell>
          <cell r="I456">
            <v>811.65</v>
          </cell>
          <cell r="J456">
            <v>9160.18</v>
          </cell>
          <cell r="K456">
            <v>409.07</v>
          </cell>
          <cell r="L456">
            <v>9160.18</v>
          </cell>
          <cell r="M456">
            <v>626.69000000000005</v>
          </cell>
          <cell r="N456">
            <v>9160.18</v>
          </cell>
          <cell r="O456">
            <v>641.29999999999995</v>
          </cell>
          <cell r="P456">
            <v>9160.18</v>
          </cell>
          <cell r="Q456">
            <v>529.49</v>
          </cell>
          <cell r="R456">
            <v>9160.18</v>
          </cell>
          <cell r="S456">
            <v>590.91999999999996</v>
          </cell>
          <cell r="T456">
            <v>9160.18</v>
          </cell>
          <cell r="U456">
            <v>435.01</v>
          </cell>
          <cell r="V456">
            <v>9160.18</v>
          </cell>
          <cell r="W456">
            <v>344.02</v>
          </cell>
          <cell r="X456">
            <v>9160.18</v>
          </cell>
          <cell r="Y456">
            <v>253.03</v>
          </cell>
          <cell r="Z456">
            <v>9160.18</v>
          </cell>
          <cell r="AA456">
            <v>191.32</v>
          </cell>
        </row>
        <row r="457">
          <cell r="A457" t="str">
            <v>0619000</v>
          </cell>
          <cell r="B457" t="str">
            <v>06190</v>
          </cell>
          <cell r="C457" t="str">
            <v>鹿児島高見馬場電停前用地</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row>
        <row r="458">
          <cell r="A458" t="str">
            <v>0619101</v>
          </cell>
          <cell r="B458" t="str">
            <v>06191</v>
          </cell>
          <cell r="C458" t="str">
            <v>熊本辛島町駐車場</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row>
        <row r="459">
          <cell r="A459" t="str">
            <v>0619202</v>
          </cell>
          <cell r="B459" t="str">
            <v>06192</v>
          </cell>
          <cell r="C459" t="str">
            <v>ひめぎんﾆｯｾｲ</v>
          </cell>
          <cell r="D459">
            <v>10197.129999999999</v>
          </cell>
          <cell r="E459">
            <v>58.46</v>
          </cell>
          <cell r="F459">
            <v>10197.129999999999</v>
          </cell>
          <cell r="G459">
            <v>58.46</v>
          </cell>
          <cell r="H459">
            <v>10197.129999999999</v>
          </cell>
          <cell r="I459">
            <v>58.46</v>
          </cell>
          <cell r="J459">
            <v>10197.129999999999</v>
          </cell>
          <cell r="K459">
            <v>58.46</v>
          </cell>
          <cell r="L459">
            <v>10197.129999999999</v>
          </cell>
          <cell r="M459">
            <v>1185.8</v>
          </cell>
          <cell r="N459">
            <v>10197.129999999999</v>
          </cell>
          <cell r="O459">
            <v>1185.8</v>
          </cell>
          <cell r="P459">
            <v>9011.33</v>
          </cell>
          <cell r="Q459">
            <v>0</v>
          </cell>
          <cell r="R459">
            <v>9011.33</v>
          </cell>
          <cell r="S459">
            <v>0</v>
          </cell>
          <cell r="T459">
            <v>9011.33</v>
          </cell>
          <cell r="U459">
            <v>0</v>
          </cell>
          <cell r="V459">
            <v>9011.33</v>
          </cell>
          <cell r="W459">
            <v>0</v>
          </cell>
          <cell r="X459">
            <v>9011.33</v>
          </cell>
          <cell r="Y459">
            <v>0</v>
          </cell>
          <cell r="Z459">
            <v>9011.33</v>
          </cell>
          <cell r="AA459">
            <v>0</v>
          </cell>
        </row>
        <row r="460">
          <cell r="A460" t="str">
            <v>0619400</v>
          </cell>
          <cell r="B460" t="str">
            <v>06194</v>
          </cell>
          <cell r="C460" t="str">
            <v>京都仏光寺通用地</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row>
        <row r="461">
          <cell r="A461" t="str">
            <v>0619402</v>
          </cell>
          <cell r="B461" t="str">
            <v>06194</v>
          </cell>
          <cell r="C461" t="str">
            <v>烏丸仏光寺用地隣地建物</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row>
        <row r="462">
          <cell r="A462" t="str">
            <v>0619800</v>
          </cell>
          <cell r="B462" t="str">
            <v>06198</v>
          </cell>
          <cell r="C462" t="str">
            <v>堺貸地</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row>
        <row r="463">
          <cell r="A463" t="str">
            <v>0620001</v>
          </cell>
          <cell r="B463" t="str">
            <v>06200</v>
          </cell>
          <cell r="C463" t="str">
            <v>四条柳馬場</v>
          </cell>
          <cell r="D463">
            <v>635.05999999999995</v>
          </cell>
          <cell r="E463">
            <v>0</v>
          </cell>
          <cell r="F463">
            <v>635.05999999999995</v>
          </cell>
          <cell r="G463">
            <v>0</v>
          </cell>
          <cell r="H463">
            <v>635.05999999999995</v>
          </cell>
          <cell r="I463">
            <v>0</v>
          </cell>
          <cell r="J463">
            <v>635.05999999999995</v>
          </cell>
          <cell r="K463">
            <v>0</v>
          </cell>
          <cell r="L463">
            <v>830.3</v>
          </cell>
          <cell r="M463">
            <v>195.24</v>
          </cell>
          <cell r="N463">
            <v>830.3</v>
          </cell>
          <cell r="O463">
            <v>195.24</v>
          </cell>
          <cell r="P463">
            <v>830.3</v>
          </cell>
          <cell r="Q463">
            <v>195.24</v>
          </cell>
          <cell r="R463">
            <v>830.3</v>
          </cell>
          <cell r="S463">
            <v>195.24</v>
          </cell>
          <cell r="T463">
            <v>830.3</v>
          </cell>
          <cell r="U463">
            <v>195.24</v>
          </cell>
          <cell r="V463">
            <v>830.3</v>
          </cell>
          <cell r="W463">
            <v>195.24</v>
          </cell>
          <cell r="X463">
            <v>830.3</v>
          </cell>
          <cell r="Y463">
            <v>195.24</v>
          </cell>
          <cell r="Z463">
            <v>830.3</v>
          </cell>
          <cell r="AA463">
            <v>195.24</v>
          </cell>
        </row>
        <row r="464">
          <cell r="A464" t="str">
            <v>0620100</v>
          </cell>
          <cell r="B464" t="str">
            <v>06201</v>
          </cell>
          <cell r="C464" t="str">
            <v>新大阪駅北用地</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row>
        <row r="465">
          <cell r="A465" t="str">
            <v>0620400</v>
          </cell>
          <cell r="B465" t="str">
            <v>06204</v>
          </cell>
          <cell r="C465" t="str">
            <v>十三貸地</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row>
        <row r="466">
          <cell r="A466" t="str">
            <v>0620601</v>
          </cell>
          <cell r="B466" t="str">
            <v>06206</v>
          </cell>
          <cell r="C466" t="str">
            <v>クラレニッセイビル</v>
          </cell>
          <cell r="D466">
            <v>7768.25</v>
          </cell>
          <cell r="E466">
            <v>0</v>
          </cell>
          <cell r="F466">
            <v>7768.25</v>
          </cell>
          <cell r="G466">
            <v>0</v>
          </cell>
          <cell r="H466">
            <v>7768.25</v>
          </cell>
          <cell r="I466">
            <v>0</v>
          </cell>
          <cell r="J466">
            <v>7768.25</v>
          </cell>
          <cell r="K466">
            <v>0</v>
          </cell>
          <cell r="L466">
            <v>7768.25</v>
          </cell>
          <cell r="M466">
            <v>0</v>
          </cell>
          <cell r="N466">
            <v>7768.25</v>
          </cell>
          <cell r="O466">
            <v>0</v>
          </cell>
          <cell r="P466">
            <v>7768.25</v>
          </cell>
          <cell r="Q466">
            <v>0</v>
          </cell>
          <cell r="R466">
            <v>7768.25</v>
          </cell>
          <cell r="S466">
            <v>0</v>
          </cell>
          <cell r="T466">
            <v>7768.25</v>
          </cell>
          <cell r="U466">
            <v>0</v>
          </cell>
          <cell r="V466">
            <v>7768.25</v>
          </cell>
          <cell r="W466">
            <v>0</v>
          </cell>
          <cell r="X466">
            <v>7768.25</v>
          </cell>
          <cell r="Y466">
            <v>0</v>
          </cell>
          <cell r="Z466">
            <v>7768.25</v>
          </cell>
          <cell r="AA466">
            <v>0</v>
          </cell>
        </row>
        <row r="467">
          <cell r="A467" t="str">
            <v>0620700</v>
          </cell>
          <cell r="B467" t="str">
            <v>06207</v>
          </cell>
          <cell r="C467" t="str">
            <v>天神用地（筒井ビル底地）</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row>
        <row r="468">
          <cell r="A468" t="str">
            <v>0620901</v>
          </cell>
          <cell r="B468" t="str">
            <v>06209</v>
          </cell>
          <cell r="C468" t="str">
            <v>那覇センター</v>
          </cell>
          <cell r="D468">
            <v>6901.76</v>
          </cell>
          <cell r="E468">
            <v>533.6</v>
          </cell>
          <cell r="F468">
            <v>6901.76</v>
          </cell>
          <cell r="G468">
            <v>322.68</v>
          </cell>
          <cell r="H468">
            <v>6901.76</v>
          </cell>
          <cell r="I468">
            <v>403.9</v>
          </cell>
          <cell r="J468">
            <v>6901.76</v>
          </cell>
          <cell r="K468">
            <v>322.68</v>
          </cell>
          <cell r="L468">
            <v>6901.76</v>
          </cell>
          <cell r="M468">
            <v>322.68</v>
          </cell>
          <cell r="N468">
            <v>6901.76</v>
          </cell>
          <cell r="O468">
            <v>322.68</v>
          </cell>
          <cell r="P468">
            <v>6901.76</v>
          </cell>
          <cell r="Q468">
            <v>253.6</v>
          </cell>
          <cell r="R468">
            <v>6901.76</v>
          </cell>
          <cell r="S468">
            <v>253.6</v>
          </cell>
          <cell r="T468">
            <v>6901.76</v>
          </cell>
          <cell r="U468">
            <v>253.6</v>
          </cell>
          <cell r="V468">
            <v>6901.76</v>
          </cell>
          <cell r="W468">
            <v>253.6</v>
          </cell>
          <cell r="X468">
            <v>6901.76</v>
          </cell>
          <cell r="Y468">
            <v>253.6</v>
          </cell>
          <cell r="Z468">
            <v>6901.76</v>
          </cell>
          <cell r="AA468">
            <v>253.6</v>
          </cell>
        </row>
        <row r="469">
          <cell r="A469" t="str">
            <v>0621000</v>
          </cell>
          <cell r="B469" t="str">
            <v>06210</v>
          </cell>
          <cell r="C469" t="str">
            <v>二中前用地</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row>
        <row r="470">
          <cell r="A470" t="str">
            <v>0621101</v>
          </cell>
          <cell r="B470" t="str">
            <v>06211</v>
          </cell>
          <cell r="C470" t="str">
            <v>平和公園</v>
          </cell>
          <cell r="D470">
            <v>7023.5</v>
          </cell>
          <cell r="E470">
            <v>258.45999999999998</v>
          </cell>
          <cell r="F470">
            <v>7023.5</v>
          </cell>
          <cell r="G470">
            <v>258.45999999999998</v>
          </cell>
          <cell r="H470">
            <v>7023.5</v>
          </cell>
          <cell r="I470">
            <v>258.45999999999998</v>
          </cell>
          <cell r="J470">
            <v>7023.5</v>
          </cell>
          <cell r="K470">
            <v>258.45999999999998</v>
          </cell>
          <cell r="L470">
            <v>7023.5</v>
          </cell>
          <cell r="M470">
            <v>258.45999999999998</v>
          </cell>
          <cell r="N470">
            <v>7023.5</v>
          </cell>
          <cell r="O470">
            <v>258.45999999999998</v>
          </cell>
          <cell r="P470">
            <v>7023.5</v>
          </cell>
          <cell r="Q470">
            <v>258.45999999999998</v>
          </cell>
          <cell r="R470">
            <v>7023.5</v>
          </cell>
          <cell r="S470">
            <v>356.54</v>
          </cell>
          <cell r="T470">
            <v>7023.5</v>
          </cell>
          <cell r="U470">
            <v>356.54</v>
          </cell>
          <cell r="V470">
            <v>7023.5</v>
          </cell>
          <cell r="W470">
            <v>356.54</v>
          </cell>
          <cell r="X470">
            <v>7023.5</v>
          </cell>
          <cell r="Y470">
            <v>356.54</v>
          </cell>
          <cell r="Z470">
            <v>7023.5</v>
          </cell>
          <cell r="AA470">
            <v>356.54</v>
          </cell>
        </row>
        <row r="471">
          <cell r="A471" t="str">
            <v>0621302</v>
          </cell>
          <cell r="B471" t="str">
            <v>06213</v>
          </cell>
          <cell r="C471" t="str">
            <v>松江</v>
          </cell>
          <cell r="D471">
            <v>2182.96</v>
          </cell>
          <cell r="E471">
            <v>2.8421709430404007E-14</v>
          </cell>
          <cell r="F471">
            <v>2182.96</v>
          </cell>
          <cell r="G471">
            <v>47.08</v>
          </cell>
          <cell r="H471">
            <v>2135.88</v>
          </cell>
          <cell r="I471">
            <v>0</v>
          </cell>
          <cell r="J471">
            <v>2182.96</v>
          </cell>
          <cell r="K471">
            <v>-3.5527136788005009E-14</v>
          </cell>
          <cell r="L471">
            <v>2182.96</v>
          </cell>
          <cell r="M471">
            <v>-3.5527136788005009E-14</v>
          </cell>
          <cell r="N471">
            <v>2182.96</v>
          </cell>
          <cell r="O471">
            <v>-3.5527136788005009E-14</v>
          </cell>
          <cell r="P471">
            <v>2182.96</v>
          </cell>
          <cell r="Q471">
            <v>-3.5527136788005009E-14</v>
          </cell>
          <cell r="R471">
            <v>2182.96</v>
          </cell>
          <cell r="S471">
            <v>-3.5527136788005009E-14</v>
          </cell>
          <cell r="T471">
            <v>2182.96</v>
          </cell>
          <cell r="U471">
            <v>-3.5527136788005009E-14</v>
          </cell>
          <cell r="V471">
            <v>2182.96</v>
          </cell>
          <cell r="W471">
            <v>-3.5527136788005009E-14</v>
          </cell>
          <cell r="X471">
            <v>2182.96</v>
          </cell>
          <cell r="Y471">
            <v>-3.5527136788005009E-14</v>
          </cell>
          <cell r="Z471">
            <v>2182.96</v>
          </cell>
          <cell r="AA471">
            <v>-3.5527136788005009E-14</v>
          </cell>
        </row>
        <row r="472">
          <cell r="A472" t="str">
            <v>0621401</v>
          </cell>
          <cell r="B472" t="str">
            <v>06214</v>
          </cell>
          <cell r="C472" t="str">
            <v>御堂筋北浜用地管理塀</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row>
        <row r="473">
          <cell r="A473" t="str">
            <v>0621502</v>
          </cell>
          <cell r="B473" t="str">
            <v>06215</v>
          </cell>
          <cell r="C473" t="str">
            <v>宮崎</v>
          </cell>
          <cell r="D473">
            <v>5000.1899999999996</v>
          </cell>
          <cell r="E473">
            <v>401.1</v>
          </cell>
          <cell r="F473">
            <v>5000.1899999999996</v>
          </cell>
          <cell r="G473">
            <v>401.1</v>
          </cell>
          <cell r="H473">
            <v>5000.1899999999996</v>
          </cell>
          <cell r="I473">
            <v>401.1</v>
          </cell>
          <cell r="J473">
            <v>5000.1899999999996</v>
          </cell>
          <cell r="K473">
            <v>331.2</v>
          </cell>
          <cell r="L473">
            <v>5000.1899999999996</v>
          </cell>
          <cell r="M473">
            <v>331.2</v>
          </cell>
          <cell r="N473">
            <v>5000.1899999999996</v>
          </cell>
          <cell r="O473">
            <v>331.2</v>
          </cell>
          <cell r="P473">
            <v>5000.1899999999996</v>
          </cell>
          <cell r="Q473">
            <v>331.2</v>
          </cell>
          <cell r="R473">
            <v>5000.1899999999996</v>
          </cell>
          <cell r="S473">
            <v>331.2</v>
          </cell>
          <cell r="T473">
            <v>5000.1899999999996</v>
          </cell>
          <cell r="U473">
            <v>331.2</v>
          </cell>
          <cell r="V473">
            <v>5000.1899999999996</v>
          </cell>
          <cell r="W473">
            <v>331.2</v>
          </cell>
          <cell r="X473">
            <v>5000.1899999999996</v>
          </cell>
          <cell r="Y473">
            <v>331.2</v>
          </cell>
          <cell r="Z473">
            <v>5000.1899999999996</v>
          </cell>
          <cell r="AA473">
            <v>65.02</v>
          </cell>
        </row>
        <row r="474">
          <cell r="A474" t="str">
            <v>0621601</v>
          </cell>
          <cell r="B474" t="str">
            <v>06216</v>
          </cell>
          <cell r="C474" t="str">
            <v>三山木用地管理塀</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row>
        <row r="475">
          <cell r="A475" t="str">
            <v>0621701</v>
          </cell>
          <cell r="B475" t="str">
            <v>06217</v>
          </cell>
          <cell r="C475" t="str">
            <v>米子ﾜｼﾝﾄﾝ</v>
          </cell>
          <cell r="D475">
            <v>10165.049999999999</v>
          </cell>
          <cell r="E475">
            <v>330.73999999999933</v>
          </cell>
          <cell r="F475">
            <v>10165.049999999999</v>
          </cell>
          <cell r="G475">
            <v>330.73999999999933</v>
          </cell>
          <cell r="H475">
            <v>10165.049999999999</v>
          </cell>
          <cell r="I475">
            <v>267.90999999999934</v>
          </cell>
          <cell r="J475">
            <v>10165.049999999999</v>
          </cell>
          <cell r="K475">
            <v>205.07999999999936</v>
          </cell>
          <cell r="L475">
            <v>10165.049999999999</v>
          </cell>
          <cell r="M475">
            <v>205.07999999999936</v>
          </cell>
          <cell r="N475">
            <v>10165.049999999999</v>
          </cell>
          <cell r="O475">
            <v>-6.5369931689929217E-13</v>
          </cell>
          <cell r="P475">
            <v>10165.049999999999</v>
          </cell>
          <cell r="Q475">
            <v>39.069999999999347</v>
          </cell>
          <cell r="R475">
            <v>10165.049999999999</v>
          </cell>
          <cell r="S475">
            <v>39.069999999999347</v>
          </cell>
          <cell r="T475">
            <v>10165.049999999999</v>
          </cell>
          <cell r="U475">
            <v>39.069999999999347</v>
          </cell>
          <cell r="V475">
            <v>10165.049999999999</v>
          </cell>
          <cell r="W475">
            <v>39.069999999999347</v>
          </cell>
          <cell r="X475">
            <v>10165.049999999999</v>
          </cell>
          <cell r="Y475">
            <v>39.069999999999347</v>
          </cell>
          <cell r="Z475">
            <v>10165.049999999999</v>
          </cell>
          <cell r="AA475">
            <v>39.069999999999347</v>
          </cell>
        </row>
        <row r="476">
          <cell r="A476" t="str">
            <v>0621802</v>
          </cell>
          <cell r="B476" t="str">
            <v>06218</v>
          </cell>
          <cell r="C476" t="str">
            <v>和歌山</v>
          </cell>
          <cell r="D476">
            <v>5703.76</v>
          </cell>
          <cell r="E476">
            <v>94.780000000000626</v>
          </cell>
          <cell r="F476">
            <v>5703.76</v>
          </cell>
          <cell r="G476">
            <v>94.780000000000626</v>
          </cell>
          <cell r="H476">
            <v>5703.76</v>
          </cell>
          <cell r="I476">
            <v>94.780000000000626</v>
          </cell>
          <cell r="J476">
            <v>5703.76</v>
          </cell>
          <cell r="K476">
            <v>94.780000000000626</v>
          </cell>
          <cell r="L476">
            <v>5703.76</v>
          </cell>
          <cell r="M476">
            <v>94.780000000000626</v>
          </cell>
          <cell r="N476">
            <v>5703.76</v>
          </cell>
          <cell r="O476">
            <v>94.780000000000626</v>
          </cell>
          <cell r="P476">
            <v>5703.76</v>
          </cell>
          <cell r="Q476">
            <v>94.780000000000626</v>
          </cell>
          <cell r="R476">
            <v>5703.76</v>
          </cell>
          <cell r="S476">
            <v>94.780000000000626</v>
          </cell>
          <cell r="T476">
            <v>5703.76</v>
          </cell>
          <cell r="U476">
            <v>94.780000000000626</v>
          </cell>
          <cell r="V476">
            <v>5703.76</v>
          </cell>
          <cell r="W476">
            <v>94.780000000000626</v>
          </cell>
          <cell r="X476">
            <v>5703.76</v>
          </cell>
          <cell r="Y476">
            <v>242.34000000000063</v>
          </cell>
          <cell r="Z476">
            <v>5703.76</v>
          </cell>
          <cell r="AA476">
            <v>242.34000000000063</v>
          </cell>
        </row>
        <row r="477">
          <cell r="A477" t="str">
            <v>0621901</v>
          </cell>
          <cell r="B477" t="str">
            <v>06219</v>
          </cell>
          <cell r="C477" t="str">
            <v>奈良駅前</v>
          </cell>
          <cell r="D477">
            <v>2831.42</v>
          </cell>
          <cell r="E477">
            <v>196.63</v>
          </cell>
          <cell r="F477">
            <v>2831.42</v>
          </cell>
          <cell r="G477">
            <v>196.63</v>
          </cell>
          <cell r="H477">
            <v>2831.42</v>
          </cell>
          <cell r="I477">
            <v>196.63</v>
          </cell>
          <cell r="J477">
            <v>3057.68</v>
          </cell>
          <cell r="K477">
            <v>422.89</v>
          </cell>
          <cell r="L477">
            <v>3057.68</v>
          </cell>
          <cell r="M477">
            <v>422.89</v>
          </cell>
          <cell r="N477">
            <v>3057.68</v>
          </cell>
          <cell r="O477">
            <v>422.89</v>
          </cell>
          <cell r="P477">
            <v>3057.68</v>
          </cell>
          <cell r="Q477">
            <v>422.89</v>
          </cell>
          <cell r="R477">
            <v>3057.68</v>
          </cell>
          <cell r="S477">
            <v>422.89</v>
          </cell>
          <cell r="T477">
            <v>3057.68</v>
          </cell>
          <cell r="U477">
            <v>422.89</v>
          </cell>
          <cell r="V477">
            <v>3057.68</v>
          </cell>
          <cell r="W477">
            <v>422.89</v>
          </cell>
          <cell r="X477">
            <v>3057.68</v>
          </cell>
          <cell r="Y477">
            <v>422.89</v>
          </cell>
          <cell r="Z477">
            <v>3057.68</v>
          </cell>
          <cell r="AA477">
            <v>422.89</v>
          </cell>
        </row>
        <row r="478">
          <cell r="A478" t="str">
            <v>0622301</v>
          </cell>
          <cell r="B478" t="str">
            <v>06223</v>
          </cell>
          <cell r="C478" t="str">
            <v>奈良ビブレ</v>
          </cell>
          <cell r="D478">
            <v>13527.46</v>
          </cell>
          <cell r="E478">
            <v>0</v>
          </cell>
          <cell r="F478">
            <v>13527.46</v>
          </cell>
          <cell r="G478">
            <v>0</v>
          </cell>
          <cell r="H478">
            <v>13527.46</v>
          </cell>
          <cell r="I478">
            <v>0</v>
          </cell>
          <cell r="J478">
            <v>13527.46</v>
          </cell>
          <cell r="K478">
            <v>0</v>
          </cell>
          <cell r="L478">
            <v>13527.46</v>
          </cell>
          <cell r="M478">
            <v>0</v>
          </cell>
          <cell r="N478">
            <v>13527.46</v>
          </cell>
          <cell r="O478">
            <v>0</v>
          </cell>
          <cell r="P478">
            <v>13527.46</v>
          </cell>
          <cell r="Q478">
            <v>0</v>
          </cell>
          <cell r="R478">
            <v>13527.46</v>
          </cell>
          <cell r="S478">
            <v>0</v>
          </cell>
          <cell r="T478">
            <v>13527.46</v>
          </cell>
          <cell r="U478">
            <v>0</v>
          </cell>
          <cell r="V478">
            <v>13527.46</v>
          </cell>
          <cell r="W478">
            <v>0</v>
          </cell>
          <cell r="X478">
            <v>13527.46</v>
          </cell>
          <cell r="Y478">
            <v>0</v>
          </cell>
          <cell r="Z478">
            <v>13527.46</v>
          </cell>
          <cell r="AA478">
            <v>0</v>
          </cell>
        </row>
        <row r="479">
          <cell r="A479" t="str">
            <v>0622400</v>
          </cell>
          <cell r="B479" t="str">
            <v>06224</v>
          </cell>
          <cell r="C479" t="str">
            <v>佐井寺用地</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row>
        <row r="480">
          <cell r="A480" t="str">
            <v>0622701</v>
          </cell>
          <cell r="B480" t="str">
            <v>06227</v>
          </cell>
          <cell r="C480" t="str">
            <v>ﾊｰﾊﾞｰﾗﾝﾄﾞﾀﾞｲﾔﾆｯｾｲ</v>
          </cell>
          <cell r="D480">
            <v>57734.75</v>
          </cell>
          <cell r="E480">
            <v>906.65919000000031</v>
          </cell>
          <cell r="F480">
            <v>57734.75</v>
          </cell>
          <cell r="G480">
            <v>778.81919000000028</v>
          </cell>
          <cell r="H480">
            <v>57734.75</v>
          </cell>
          <cell r="I480">
            <v>778.81919000000028</v>
          </cell>
          <cell r="J480">
            <v>57734.75</v>
          </cell>
          <cell r="K480">
            <v>903.98447400000032</v>
          </cell>
          <cell r="L480">
            <v>57734.75</v>
          </cell>
          <cell r="M480">
            <v>903.98447400000032</v>
          </cell>
          <cell r="N480">
            <v>57734.75</v>
          </cell>
          <cell r="O480">
            <v>903.98447400000032</v>
          </cell>
          <cell r="P480">
            <v>57734.75</v>
          </cell>
          <cell r="Q480">
            <v>988.7040420000003</v>
          </cell>
          <cell r="R480">
            <v>57615.81</v>
          </cell>
          <cell r="S480">
            <v>725.21490600000038</v>
          </cell>
          <cell r="T480">
            <v>57615.81</v>
          </cell>
          <cell r="U480">
            <v>638.9740420000004</v>
          </cell>
          <cell r="V480">
            <v>57615.81</v>
          </cell>
          <cell r="W480">
            <v>595.85361000000034</v>
          </cell>
          <cell r="X480">
            <v>57615.81</v>
          </cell>
          <cell r="Y480">
            <v>556.9291900000004</v>
          </cell>
          <cell r="Z480">
            <v>57615.81</v>
          </cell>
          <cell r="AA480">
            <v>431.76390600000036</v>
          </cell>
        </row>
        <row r="481">
          <cell r="A481" t="str">
            <v>0623001</v>
          </cell>
          <cell r="B481" t="str">
            <v>06230</v>
          </cell>
          <cell r="C481" t="str">
            <v>堺東</v>
          </cell>
          <cell r="D481">
            <v>1432.59</v>
          </cell>
          <cell r="E481">
            <v>0</v>
          </cell>
          <cell r="F481">
            <v>1432.59</v>
          </cell>
          <cell r="G481">
            <v>0</v>
          </cell>
          <cell r="H481">
            <v>1432.59</v>
          </cell>
          <cell r="I481">
            <v>0</v>
          </cell>
          <cell r="J481">
            <v>1432.59</v>
          </cell>
          <cell r="K481">
            <v>0</v>
          </cell>
          <cell r="L481">
            <v>1432.59</v>
          </cell>
          <cell r="M481">
            <v>0</v>
          </cell>
          <cell r="N481">
            <v>1432.59</v>
          </cell>
          <cell r="O481">
            <v>0</v>
          </cell>
          <cell r="P481">
            <v>1432.59</v>
          </cell>
          <cell r="Q481">
            <v>0</v>
          </cell>
          <cell r="R481">
            <v>1432.59</v>
          </cell>
          <cell r="S481">
            <v>0</v>
          </cell>
          <cell r="T481">
            <v>1432.59</v>
          </cell>
          <cell r="U481">
            <v>0</v>
          </cell>
          <cell r="V481">
            <v>1432.59</v>
          </cell>
          <cell r="W481">
            <v>0</v>
          </cell>
          <cell r="X481">
            <v>1432.59</v>
          </cell>
          <cell r="Y481">
            <v>0</v>
          </cell>
          <cell r="Z481">
            <v>1432.59</v>
          </cell>
          <cell r="AA481">
            <v>0</v>
          </cell>
        </row>
        <row r="482">
          <cell r="A482" t="str">
            <v>0623101</v>
          </cell>
          <cell r="B482" t="str">
            <v>06231</v>
          </cell>
          <cell r="C482" t="str">
            <v>イト－キ</v>
          </cell>
          <cell r="D482">
            <v>1211.94</v>
          </cell>
          <cell r="E482">
            <v>0</v>
          </cell>
          <cell r="F482">
            <v>1211.94</v>
          </cell>
          <cell r="G482">
            <v>0</v>
          </cell>
          <cell r="H482">
            <v>1211.94</v>
          </cell>
          <cell r="I482">
            <v>0</v>
          </cell>
          <cell r="J482">
            <v>1211.94</v>
          </cell>
          <cell r="K482">
            <v>0</v>
          </cell>
          <cell r="L482">
            <v>1211.94</v>
          </cell>
          <cell r="M482">
            <v>0</v>
          </cell>
          <cell r="N482">
            <v>1211.94</v>
          </cell>
          <cell r="O482">
            <v>0</v>
          </cell>
          <cell r="P482">
            <v>1211.94</v>
          </cell>
          <cell r="Q482">
            <v>0</v>
          </cell>
          <cell r="R482">
            <v>1211.94</v>
          </cell>
          <cell r="S482">
            <v>0</v>
          </cell>
          <cell r="T482">
            <v>1211.94</v>
          </cell>
          <cell r="U482">
            <v>0</v>
          </cell>
          <cell r="V482">
            <v>1211.94</v>
          </cell>
          <cell r="W482">
            <v>0</v>
          </cell>
          <cell r="X482">
            <v>1211.94</v>
          </cell>
          <cell r="Y482">
            <v>0</v>
          </cell>
          <cell r="Z482">
            <v>1211.94</v>
          </cell>
          <cell r="AA482">
            <v>0</v>
          </cell>
        </row>
        <row r="483">
          <cell r="A483" t="str">
            <v>0623201</v>
          </cell>
          <cell r="B483" t="str">
            <v>06232</v>
          </cell>
          <cell r="C483" t="str">
            <v>大広今橋</v>
          </cell>
          <cell r="D483">
            <v>3858.11</v>
          </cell>
          <cell r="E483">
            <v>212.21</v>
          </cell>
          <cell r="F483">
            <v>4824.71</v>
          </cell>
          <cell r="G483">
            <v>1178.81</v>
          </cell>
          <cell r="H483">
            <v>4824.71</v>
          </cell>
          <cell r="I483">
            <v>1178.81</v>
          </cell>
          <cell r="J483">
            <v>4824.71</v>
          </cell>
          <cell r="K483">
            <v>1178.81</v>
          </cell>
          <cell r="L483">
            <v>4824.71</v>
          </cell>
          <cell r="M483">
            <v>1178.81</v>
          </cell>
          <cell r="N483">
            <v>4824.71</v>
          </cell>
          <cell r="O483">
            <v>1178.81</v>
          </cell>
          <cell r="P483">
            <v>4824.71</v>
          </cell>
          <cell r="Q483">
            <v>1178.81</v>
          </cell>
          <cell r="R483">
            <v>4824.71</v>
          </cell>
          <cell r="S483">
            <v>1178.81</v>
          </cell>
          <cell r="T483">
            <v>4824.71</v>
          </cell>
          <cell r="U483">
            <v>987.72</v>
          </cell>
          <cell r="V483">
            <v>4824.71</v>
          </cell>
          <cell r="W483">
            <v>987.72</v>
          </cell>
          <cell r="X483">
            <v>4824.71</v>
          </cell>
          <cell r="Y483">
            <v>1039.93</v>
          </cell>
          <cell r="Z483">
            <v>4824.71</v>
          </cell>
          <cell r="AA483">
            <v>1039.93</v>
          </cell>
        </row>
        <row r="484">
          <cell r="A484" t="str">
            <v>0623601</v>
          </cell>
          <cell r="B484" t="str">
            <v>06236</v>
          </cell>
          <cell r="C484" t="str">
            <v>大阪警察病院　　　</v>
          </cell>
          <cell r="D484">
            <v>28573.75</v>
          </cell>
          <cell r="E484">
            <v>0</v>
          </cell>
          <cell r="F484">
            <v>28573.75</v>
          </cell>
          <cell r="G484">
            <v>0</v>
          </cell>
          <cell r="H484">
            <v>28573.75</v>
          </cell>
          <cell r="I484">
            <v>0</v>
          </cell>
          <cell r="J484">
            <v>28573.75</v>
          </cell>
          <cell r="K484">
            <v>0</v>
          </cell>
          <cell r="L484">
            <v>28573.75</v>
          </cell>
          <cell r="M484">
            <v>0</v>
          </cell>
          <cell r="N484">
            <v>28573.75</v>
          </cell>
          <cell r="O484">
            <v>0</v>
          </cell>
          <cell r="P484">
            <v>28573.75</v>
          </cell>
          <cell r="Q484">
            <v>0</v>
          </cell>
          <cell r="R484">
            <v>28573.75</v>
          </cell>
          <cell r="S484">
            <v>0</v>
          </cell>
          <cell r="T484">
            <v>28573.75</v>
          </cell>
          <cell r="U484">
            <v>0</v>
          </cell>
          <cell r="V484">
            <v>28573.75</v>
          </cell>
          <cell r="W484">
            <v>0</v>
          </cell>
          <cell r="X484">
            <v>28573.75</v>
          </cell>
          <cell r="Y484">
            <v>0</v>
          </cell>
          <cell r="Z484">
            <v>28573.75</v>
          </cell>
          <cell r="AA484">
            <v>0</v>
          </cell>
        </row>
        <row r="485">
          <cell r="A485" t="str">
            <v>0623701</v>
          </cell>
          <cell r="B485" t="str">
            <v>06237</v>
          </cell>
          <cell r="C485" t="str">
            <v>菅井ニッセイ</v>
          </cell>
          <cell r="D485">
            <v>3568.52</v>
          </cell>
          <cell r="E485">
            <v>175.4</v>
          </cell>
          <cell r="F485">
            <v>3568.52</v>
          </cell>
          <cell r="G485">
            <v>175.4</v>
          </cell>
          <cell r="H485">
            <v>3568.52</v>
          </cell>
          <cell r="I485">
            <v>175.4</v>
          </cell>
          <cell r="J485">
            <v>3568.52</v>
          </cell>
          <cell r="K485">
            <v>528.5</v>
          </cell>
          <cell r="L485">
            <v>3568.52</v>
          </cell>
          <cell r="M485">
            <v>528.5</v>
          </cell>
          <cell r="N485">
            <v>3568.52</v>
          </cell>
          <cell r="O485">
            <v>398.92</v>
          </cell>
          <cell r="P485">
            <v>3568.52</v>
          </cell>
          <cell r="Q485">
            <v>398.92</v>
          </cell>
          <cell r="R485">
            <v>3568.52</v>
          </cell>
          <cell r="S485">
            <v>398.92</v>
          </cell>
          <cell r="T485">
            <v>3568.52</v>
          </cell>
          <cell r="U485">
            <v>222.26</v>
          </cell>
          <cell r="V485">
            <v>3568.52</v>
          </cell>
          <cell r="W485">
            <v>222.26</v>
          </cell>
          <cell r="X485">
            <v>3568.52</v>
          </cell>
          <cell r="Y485">
            <v>222.26</v>
          </cell>
          <cell r="Z485">
            <v>3568.52</v>
          </cell>
          <cell r="AA485">
            <v>374.82</v>
          </cell>
        </row>
        <row r="486">
          <cell r="A486" t="str">
            <v>0636101</v>
          </cell>
          <cell r="B486" t="str">
            <v>06361</v>
          </cell>
          <cell r="C486" t="str">
            <v>西田辺</v>
          </cell>
          <cell r="D486">
            <v>840.67</v>
          </cell>
          <cell r="E486">
            <v>2.2000000000000002</v>
          </cell>
          <cell r="F486">
            <v>832.57</v>
          </cell>
          <cell r="G486">
            <v>0</v>
          </cell>
          <cell r="H486">
            <v>832.57</v>
          </cell>
          <cell r="I486">
            <v>0</v>
          </cell>
          <cell r="J486">
            <v>832.57</v>
          </cell>
          <cell r="K486">
            <v>0</v>
          </cell>
          <cell r="L486">
            <v>832.57</v>
          </cell>
          <cell r="M486">
            <v>0</v>
          </cell>
          <cell r="N486">
            <v>857.96</v>
          </cell>
          <cell r="O486">
            <v>0</v>
          </cell>
          <cell r="P486">
            <v>857.96</v>
          </cell>
          <cell r="Q486">
            <v>0</v>
          </cell>
          <cell r="R486">
            <v>857.96</v>
          </cell>
          <cell r="S486">
            <v>0</v>
          </cell>
          <cell r="T486">
            <v>857.96</v>
          </cell>
          <cell r="U486">
            <v>0</v>
          </cell>
          <cell r="V486">
            <v>857.96</v>
          </cell>
          <cell r="W486">
            <v>0</v>
          </cell>
          <cell r="X486">
            <v>857.96</v>
          </cell>
          <cell r="Y486">
            <v>0</v>
          </cell>
          <cell r="Z486">
            <v>857.96</v>
          </cell>
          <cell r="AA486">
            <v>0</v>
          </cell>
        </row>
        <row r="487">
          <cell r="A487" t="str">
            <v>0636302</v>
          </cell>
          <cell r="B487" t="str">
            <v>06363</v>
          </cell>
          <cell r="C487" t="str">
            <v>住之江</v>
          </cell>
          <cell r="D487">
            <v>1265.06</v>
          </cell>
          <cell r="E487">
            <v>925.68</v>
          </cell>
          <cell r="F487">
            <v>1265.06</v>
          </cell>
          <cell r="G487">
            <v>925.68</v>
          </cell>
          <cell r="H487">
            <v>1265.06</v>
          </cell>
          <cell r="I487">
            <v>925.68</v>
          </cell>
          <cell r="J487">
            <v>1265.06</v>
          </cell>
          <cell r="K487">
            <v>925.68</v>
          </cell>
          <cell r="L487">
            <v>1265.06</v>
          </cell>
          <cell r="M487">
            <v>925.68</v>
          </cell>
          <cell r="N487">
            <v>1265.06</v>
          </cell>
          <cell r="O487">
            <v>925.68</v>
          </cell>
          <cell r="P487">
            <v>1265.06</v>
          </cell>
          <cell r="Q487">
            <v>925.68</v>
          </cell>
          <cell r="R487">
            <v>1265.06</v>
          </cell>
          <cell r="S487">
            <v>925.68</v>
          </cell>
          <cell r="T487">
            <v>1265.06</v>
          </cell>
          <cell r="U487">
            <v>925.68</v>
          </cell>
          <cell r="V487">
            <v>1265.06</v>
          </cell>
          <cell r="W487">
            <v>925.68</v>
          </cell>
          <cell r="X487">
            <v>1265.06</v>
          </cell>
          <cell r="Y487">
            <v>925.68</v>
          </cell>
          <cell r="Z487">
            <v>1265.06</v>
          </cell>
          <cell r="AA487">
            <v>925.68</v>
          </cell>
        </row>
        <row r="488">
          <cell r="A488" t="str">
            <v>0638801</v>
          </cell>
          <cell r="B488" t="str">
            <v>06388</v>
          </cell>
          <cell r="C488" t="str">
            <v>門真</v>
          </cell>
          <cell r="D488">
            <v>393.53</v>
          </cell>
          <cell r="E488">
            <v>0</v>
          </cell>
          <cell r="F488">
            <v>393.53</v>
          </cell>
          <cell r="G488">
            <v>0</v>
          </cell>
          <cell r="H488">
            <v>393.53</v>
          </cell>
          <cell r="I488">
            <v>0</v>
          </cell>
          <cell r="J488">
            <v>393.53</v>
          </cell>
          <cell r="K488">
            <v>0</v>
          </cell>
          <cell r="L488">
            <v>393.53</v>
          </cell>
          <cell r="M488">
            <v>0</v>
          </cell>
          <cell r="N488">
            <v>393.53</v>
          </cell>
          <cell r="O488">
            <v>0</v>
          </cell>
          <cell r="P488">
            <v>393.53</v>
          </cell>
          <cell r="Q488">
            <v>0</v>
          </cell>
          <cell r="R488">
            <v>393.53</v>
          </cell>
          <cell r="S488">
            <v>0</v>
          </cell>
          <cell r="T488">
            <v>393.53</v>
          </cell>
          <cell r="U488">
            <v>0</v>
          </cell>
          <cell r="V488">
            <v>393.53</v>
          </cell>
          <cell r="W488">
            <v>0</v>
          </cell>
          <cell r="X488">
            <v>5.6843418860808015E-14</v>
          </cell>
          <cell r="Y488">
            <v>0</v>
          </cell>
          <cell r="Z488">
            <v>5.6843418860808015E-14</v>
          </cell>
          <cell r="AA488">
            <v>0</v>
          </cell>
        </row>
        <row r="489">
          <cell r="A489" t="str">
            <v>0648302</v>
          </cell>
          <cell r="B489" t="str">
            <v>06483</v>
          </cell>
          <cell r="C489" t="str">
            <v>明石</v>
          </cell>
          <cell r="D489">
            <v>1561.45</v>
          </cell>
          <cell r="E489">
            <v>0</v>
          </cell>
          <cell r="F489">
            <v>1778.45</v>
          </cell>
          <cell r="G489">
            <v>344.47</v>
          </cell>
          <cell r="H489">
            <v>1778.45</v>
          </cell>
          <cell r="I489">
            <v>344.47</v>
          </cell>
          <cell r="J489">
            <v>1778.45</v>
          </cell>
          <cell r="K489">
            <v>344.47</v>
          </cell>
          <cell r="L489">
            <v>1778.45</v>
          </cell>
          <cell r="M489">
            <v>217</v>
          </cell>
          <cell r="N489">
            <v>1778.45</v>
          </cell>
          <cell r="O489">
            <v>217</v>
          </cell>
          <cell r="P489">
            <v>1778.45</v>
          </cell>
          <cell r="Q489">
            <v>217</v>
          </cell>
          <cell r="R489">
            <v>1778.45</v>
          </cell>
          <cell r="S489">
            <v>217</v>
          </cell>
          <cell r="T489">
            <v>1778.45</v>
          </cell>
          <cell r="U489">
            <v>217</v>
          </cell>
          <cell r="V489">
            <v>1778.45</v>
          </cell>
          <cell r="W489">
            <v>217</v>
          </cell>
          <cell r="X489">
            <v>1778.45</v>
          </cell>
          <cell r="Y489">
            <v>217</v>
          </cell>
          <cell r="Z489">
            <v>1561.89</v>
          </cell>
          <cell r="AA489">
            <v>0.43999999999999773</v>
          </cell>
        </row>
        <row r="490">
          <cell r="A490" t="str">
            <v>0649401</v>
          </cell>
          <cell r="B490" t="str">
            <v>06494</v>
          </cell>
          <cell r="C490" t="str">
            <v>三田</v>
          </cell>
          <cell r="D490">
            <v>553.14</v>
          </cell>
          <cell r="E490">
            <v>0</v>
          </cell>
          <cell r="F490">
            <v>553.14</v>
          </cell>
          <cell r="G490">
            <v>0</v>
          </cell>
          <cell r="H490">
            <v>553.14</v>
          </cell>
          <cell r="I490">
            <v>0</v>
          </cell>
          <cell r="J490">
            <v>553.14</v>
          </cell>
          <cell r="K490">
            <v>0</v>
          </cell>
          <cell r="L490">
            <v>553.14</v>
          </cell>
          <cell r="M490">
            <v>0</v>
          </cell>
          <cell r="N490">
            <v>553.14</v>
          </cell>
          <cell r="O490">
            <v>0</v>
          </cell>
          <cell r="P490">
            <v>553.14</v>
          </cell>
          <cell r="Q490">
            <v>0</v>
          </cell>
          <cell r="R490">
            <v>553.14</v>
          </cell>
          <cell r="S490">
            <v>0</v>
          </cell>
          <cell r="T490">
            <v>553.14</v>
          </cell>
          <cell r="U490">
            <v>0</v>
          </cell>
          <cell r="V490">
            <v>553.14</v>
          </cell>
          <cell r="W490">
            <v>0</v>
          </cell>
          <cell r="X490">
            <v>553.14</v>
          </cell>
          <cell r="Y490">
            <v>0</v>
          </cell>
          <cell r="Z490">
            <v>553.14</v>
          </cell>
          <cell r="AA490">
            <v>0</v>
          </cell>
        </row>
        <row r="491">
          <cell r="A491" t="str">
            <v>0674602</v>
          </cell>
          <cell r="B491" t="str">
            <v>06746</v>
          </cell>
          <cell r="C491" t="str">
            <v>高知</v>
          </cell>
          <cell r="D491">
            <v>0</v>
          </cell>
          <cell r="E491">
            <v>0</v>
          </cell>
          <cell r="F491">
            <v>0</v>
          </cell>
          <cell r="G491">
            <v>0</v>
          </cell>
          <cell r="H491">
            <v>0</v>
          </cell>
          <cell r="I491">
            <v>0</v>
          </cell>
          <cell r="J491">
            <v>0</v>
          </cell>
          <cell r="K491">
            <v>0</v>
          </cell>
          <cell r="L491">
            <v>0</v>
          </cell>
          <cell r="M491">
            <v>0</v>
          </cell>
          <cell r="N491">
            <v>0</v>
          </cell>
          <cell r="O491">
            <v>0</v>
          </cell>
          <cell r="P491">
            <v>4235.3100000000004</v>
          </cell>
          <cell r="Q491">
            <v>2306.4499999999998</v>
          </cell>
          <cell r="R491">
            <v>4235.3100000000004</v>
          </cell>
          <cell r="S491">
            <v>2129.15</v>
          </cell>
          <cell r="T491">
            <v>4235.3100000000004</v>
          </cell>
          <cell r="U491">
            <v>1420.85</v>
          </cell>
          <cell r="V491">
            <v>4235.3100000000004</v>
          </cell>
          <cell r="W491">
            <v>1420.85</v>
          </cell>
          <cell r="X491">
            <v>4235.3100000000004</v>
          </cell>
          <cell r="Y491">
            <v>887.56</v>
          </cell>
          <cell r="Z491">
            <v>4251.54</v>
          </cell>
          <cell r="AA491">
            <v>903.79</v>
          </cell>
        </row>
        <row r="492">
          <cell r="A492" t="str">
            <v>0677102</v>
          </cell>
          <cell r="B492" t="str">
            <v>06771</v>
          </cell>
          <cell r="C492" t="str">
            <v>ソピア・ニッセイ</v>
          </cell>
          <cell r="D492">
            <v>1304.1699938964844</v>
          </cell>
          <cell r="E492">
            <v>37.439998168945323</v>
          </cell>
          <cell r="F492">
            <v>1304.1699938964844</v>
          </cell>
          <cell r="G492">
            <v>37.439998168945323</v>
          </cell>
          <cell r="H492">
            <v>1304.1699938964844</v>
          </cell>
          <cell r="I492">
            <v>37.439998168945323</v>
          </cell>
          <cell r="J492">
            <v>1304.1699938964844</v>
          </cell>
          <cell r="K492">
            <v>112.13971016894533</v>
          </cell>
          <cell r="L492">
            <v>1304.1699938964844</v>
          </cell>
          <cell r="M492">
            <v>112.13971016894533</v>
          </cell>
          <cell r="N492">
            <v>1304.1699938964844</v>
          </cell>
          <cell r="O492">
            <v>112.13971016894533</v>
          </cell>
          <cell r="P492">
            <v>1304.1699938964844</v>
          </cell>
          <cell r="Q492">
            <v>149.48951016894534</v>
          </cell>
          <cell r="R492">
            <v>1304.1699938964844</v>
          </cell>
          <cell r="S492">
            <v>149.48951016894534</v>
          </cell>
          <cell r="T492">
            <v>1304.1699938964844</v>
          </cell>
          <cell r="U492">
            <v>149.48951016894534</v>
          </cell>
          <cell r="V492">
            <v>1304.1699938964844</v>
          </cell>
          <cell r="W492">
            <v>149.48951016894534</v>
          </cell>
          <cell r="X492">
            <v>1304.1699938964844</v>
          </cell>
          <cell r="Y492">
            <v>112.13965416894534</v>
          </cell>
          <cell r="Z492">
            <v>1304.1699938964844</v>
          </cell>
          <cell r="AA492">
            <v>112.13965416894534</v>
          </cell>
        </row>
        <row r="493">
          <cell r="A493" t="str">
            <v>0681602</v>
          </cell>
          <cell r="B493" t="str">
            <v>06816</v>
          </cell>
          <cell r="C493" t="str">
            <v>佐賀ビル</v>
          </cell>
          <cell r="D493">
            <v>4845.68</v>
          </cell>
          <cell r="E493">
            <v>0</v>
          </cell>
          <cell r="F493">
            <v>4845.68</v>
          </cell>
          <cell r="G493">
            <v>0</v>
          </cell>
          <cell r="H493">
            <v>4845.68</v>
          </cell>
          <cell r="I493">
            <v>0</v>
          </cell>
          <cell r="J493">
            <v>4845.68</v>
          </cell>
          <cell r="K493">
            <v>0</v>
          </cell>
          <cell r="L493">
            <v>4845.68</v>
          </cell>
          <cell r="M493">
            <v>0</v>
          </cell>
          <cell r="N493">
            <v>4845.68</v>
          </cell>
          <cell r="O493">
            <v>0</v>
          </cell>
          <cell r="P493">
            <v>4845.68</v>
          </cell>
          <cell r="Q493">
            <v>0</v>
          </cell>
          <cell r="R493">
            <v>4845.68</v>
          </cell>
          <cell r="S493">
            <v>0</v>
          </cell>
          <cell r="T493">
            <v>4845.68</v>
          </cell>
          <cell r="U493">
            <v>0</v>
          </cell>
          <cell r="V493">
            <v>4845.68</v>
          </cell>
          <cell r="W493">
            <v>0</v>
          </cell>
          <cell r="X493">
            <v>4845.68</v>
          </cell>
          <cell r="Y493">
            <v>0</v>
          </cell>
          <cell r="Z493">
            <v>4845.68</v>
          </cell>
          <cell r="AA493">
            <v>0</v>
          </cell>
        </row>
        <row r="494">
          <cell r="A494" t="str">
            <v>0699901</v>
          </cell>
          <cell r="B494" t="str">
            <v>06999</v>
          </cell>
          <cell r="C494" t="str">
            <v>道修町</v>
          </cell>
          <cell r="D494">
            <v>369.26</v>
          </cell>
          <cell r="E494">
            <v>268.91000000000003</v>
          </cell>
          <cell r="F494">
            <v>369.26</v>
          </cell>
          <cell r="G494">
            <v>200.7</v>
          </cell>
          <cell r="H494">
            <v>369.26</v>
          </cell>
          <cell r="I494">
            <v>200.7</v>
          </cell>
          <cell r="J494">
            <v>369.26</v>
          </cell>
          <cell r="K494">
            <v>200.7</v>
          </cell>
          <cell r="L494">
            <v>369.26</v>
          </cell>
          <cell r="M494">
            <v>200.7</v>
          </cell>
          <cell r="N494">
            <v>369.26</v>
          </cell>
          <cell r="O494">
            <v>200.7</v>
          </cell>
          <cell r="P494">
            <v>168.56</v>
          </cell>
          <cell r="Q494">
            <v>2.8421709430404007E-14</v>
          </cell>
          <cell r="R494">
            <v>168.56</v>
          </cell>
          <cell r="S494">
            <v>2.8421709430404007E-14</v>
          </cell>
          <cell r="T494">
            <v>168.56</v>
          </cell>
          <cell r="U494">
            <v>2.8421709430404007E-14</v>
          </cell>
          <cell r="V494">
            <v>168.56</v>
          </cell>
          <cell r="W494">
            <v>2.8421709430404007E-14</v>
          </cell>
          <cell r="X494">
            <v>168.56</v>
          </cell>
          <cell r="Y494">
            <v>2.8421709430404007E-14</v>
          </cell>
          <cell r="Z494">
            <v>168.56</v>
          </cell>
          <cell r="AA494">
            <v>2.8421709430404007E-14</v>
          </cell>
        </row>
        <row r="495">
          <cell r="A495" t="str">
            <v>0703702</v>
          </cell>
          <cell r="B495" t="str">
            <v>07037</v>
          </cell>
          <cell r="C495" t="str">
            <v>新クレセント</v>
          </cell>
          <cell r="D495">
            <v>6110.51</v>
          </cell>
          <cell r="E495">
            <v>1418.7</v>
          </cell>
          <cell r="F495">
            <v>6410.4</v>
          </cell>
          <cell r="G495">
            <v>1718.59</v>
          </cell>
          <cell r="H495">
            <v>6410.4</v>
          </cell>
          <cell r="I495">
            <v>1718.59</v>
          </cell>
          <cell r="J495">
            <v>6410.4</v>
          </cell>
          <cell r="K495">
            <v>1680.18</v>
          </cell>
          <cell r="L495">
            <v>7562.98</v>
          </cell>
          <cell r="M495">
            <v>696.31</v>
          </cell>
          <cell r="N495">
            <v>7556.27</v>
          </cell>
          <cell r="O495">
            <v>650.32000000000005</v>
          </cell>
          <cell r="P495">
            <v>7556.27</v>
          </cell>
          <cell r="Q495">
            <v>650.32000000000005</v>
          </cell>
          <cell r="R495">
            <v>7556.27</v>
          </cell>
          <cell r="S495">
            <v>542.80999999999995</v>
          </cell>
          <cell r="T495">
            <v>7556.27</v>
          </cell>
          <cell r="U495">
            <v>542.80999999999995</v>
          </cell>
          <cell r="V495">
            <v>7556.27</v>
          </cell>
          <cell r="W495">
            <v>331.67</v>
          </cell>
          <cell r="X495">
            <v>7556.27</v>
          </cell>
          <cell r="Y495">
            <v>597.89</v>
          </cell>
          <cell r="Z495">
            <v>7556.27</v>
          </cell>
          <cell r="AA495">
            <v>597.89</v>
          </cell>
        </row>
        <row r="496">
          <cell r="A496" t="str">
            <v>0710200</v>
          </cell>
          <cell r="B496" t="str">
            <v>07102</v>
          </cell>
          <cell r="C496" t="str">
            <v>日生病院用地　　　　　　</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row>
        <row r="497">
          <cell r="A497" t="str">
            <v>0710300</v>
          </cell>
          <cell r="B497" t="str">
            <v>07103</v>
          </cell>
          <cell r="C497" t="str">
            <v>阪急日生ニュ－タウン用地</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row>
        <row r="498">
          <cell r="A498" t="str">
            <v>0710301</v>
          </cell>
          <cell r="B498" t="str">
            <v>07103</v>
          </cell>
          <cell r="C498" t="str">
            <v>阪急日生ニュータウン　伏</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row>
        <row r="499">
          <cell r="A499" t="str">
            <v>0710303</v>
          </cell>
          <cell r="B499" t="str">
            <v>07103</v>
          </cell>
          <cell r="C499" t="str">
            <v>阪急日生ニュ－タウン（仮</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row>
        <row r="500">
          <cell r="A500" t="str">
            <v>0713802</v>
          </cell>
          <cell r="B500" t="str">
            <v>07138</v>
          </cell>
          <cell r="C500" t="str">
            <v>河原町NNN</v>
          </cell>
          <cell r="D500">
            <v>1044.3900000000001</v>
          </cell>
          <cell r="E500">
            <v>499.99</v>
          </cell>
          <cell r="F500">
            <v>1044.3900000000001</v>
          </cell>
          <cell r="G500">
            <v>499.99</v>
          </cell>
          <cell r="H500">
            <v>1044.3900000000001</v>
          </cell>
          <cell r="I500">
            <v>499.99</v>
          </cell>
          <cell r="J500">
            <v>2393.34</v>
          </cell>
          <cell r="K500">
            <v>1924.77</v>
          </cell>
          <cell r="L500">
            <v>2393.34</v>
          </cell>
          <cell r="M500">
            <v>1924.77</v>
          </cell>
          <cell r="N500">
            <v>2393.34</v>
          </cell>
          <cell r="O500">
            <v>1924.77</v>
          </cell>
          <cell r="P500">
            <v>2393.34</v>
          </cell>
          <cell r="Q500">
            <v>1924.77</v>
          </cell>
          <cell r="R500">
            <v>2393.34</v>
          </cell>
          <cell r="S500">
            <v>1924.77</v>
          </cell>
          <cell r="T500">
            <v>2393.34</v>
          </cell>
          <cell r="U500">
            <v>1924.77</v>
          </cell>
          <cell r="V500">
            <v>2393.34</v>
          </cell>
          <cell r="W500">
            <v>1924.77</v>
          </cell>
          <cell r="X500">
            <v>2393.34</v>
          </cell>
          <cell r="Y500">
            <v>1924.77</v>
          </cell>
          <cell r="Z500">
            <v>2393.34</v>
          </cell>
          <cell r="AA500">
            <v>1924.77</v>
          </cell>
        </row>
        <row r="501">
          <cell r="A501" t="str">
            <v>0714301</v>
          </cell>
          <cell r="B501" t="str">
            <v>07143</v>
          </cell>
          <cell r="C501" t="str">
            <v>春日</v>
          </cell>
          <cell r="D501">
            <v>488.89</v>
          </cell>
          <cell r="E501">
            <v>0</v>
          </cell>
          <cell r="F501">
            <v>488.89</v>
          </cell>
          <cell r="G501">
            <v>0</v>
          </cell>
          <cell r="H501">
            <v>488.89</v>
          </cell>
          <cell r="I501">
            <v>0</v>
          </cell>
          <cell r="J501">
            <v>488.89</v>
          </cell>
          <cell r="K501">
            <v>0</v>
          </cell>
          <cell r="L501">
            <v>488.89</v>
          </cell>
          <cell r="M501">
            <v>0</v>
          </cell>
          <cell r="N501">
            <v>488.89</v>
          </cell>
          <cell r="O501">
            <v>0</v>
          </cell>
          <cell r="P501">
            <v>488.89</v>
          </cell>
          <cell r="Q501">
            <v>0</v>
          </cell>
          <cell r="R501">
            <v>0</v>
          </cell>
          <cell r="S501">
            <v>0</v>
          </cell>
          <cell r="T501">
            <v>0</v>
          </cell>
          <cell r="U501">
            <v>0</v>
          </cell>
          <cell r="V501">
            <v>0</v>
          </cell>
          <cell r="W501">
            <v>0</v>
          </cell>
          <cell r="X501">
            <v>0</v>
          </cell>
          <cell r="Y501">
            <v>0</v>
          </cell>
          <cell r="Z501">
            <v>0</v>
          </cell>
          <cell r="AA501">
            <v>0</v>
          </cell>
        </row>
        <row r="502">
          <cell r="A502" t="str">
            <v>0714703</v>
          </cell>
          <cell r="B502" t="str">
            <v>07147</v>
          </cell>
          <cell r="C502" t="str">
            <v>京橋</v>
          </cell>
          <cell r="D502">
            <v>1115</v>
          </cell>
          <cell r="E502">
            <v>782.65</v>
          </cell>
          <cell r="F502">
            <v>1115</v>
          </cell>
          <cell r="G502">
            <v>782.65</v>
          </cell>
          <cell r="H502">
            <v>1115</v>
          </cell>
          <cell r="I502">
            <v>673.19</v>
          </cell>
          <cell r="J502">
            <v>1115</v>
          </cell>
          <cell r="K502">
            <v>518.63</v>
          </cell>
          <cell r="L502">
            <v>1115</v>
          </cell>
          <cell r="M502">
            <v>518.63</v>
          </cell>
          <cell r="N502">
            <v>1115</v>
          </cell>
          <cell r="O502">
            <v>204.12</v>
          </cell>
          <cell r="P502">
            <v>1115</v>
          </cell>
          <cell r="Q502">
            <v>204.12</v>
          </cell>
          <cell r="R502">
            <v>1115</v>
          </cell>
          <cell r="S502">
            <v>204.12</v>
          </cell>
          <cell r="T502">
            <v>1115</v>
          </cell>
          <cell r="U502">
            <v>204.12</v>
          </cell>
          <cell r="V502">
            <v>1115</v>
          </cell>
          <cell r="W502">
            <v>204.12</v>
          </cell>
          <cell r="X502">
            <v>1115</v>
          </cell>
          <cell r="Y502">
            <v>204.12</v>
          </cell>
          <cell r="Z502">
            <v>1115</v>
          </cell>
          <cell r="AA502">
            <v>204.12</v>
          </cell>
        </row>
        <row r="503">
          <cell r="A503" t="str">
            <v>0716901</v>
          </cell>
          <cell r="B503" t="str">
            <v>07169</v>
          </cell>
          <cell r="C503" t="str">
            <v>大橋</v>
          </cell>
          <cell r="D503">
            <v>432.02</v>
          </cell>
          <cell r="E503">
            <v>0</v>
          </cell>
          <cell r="F503">
            <v>432.02</v>
          </cell>
          <cell r="G503">
            <v>0</v>
          </cell>
          <cell r="H503">
            <v>432.02</v>
          </cell>
          <cell r="I503">
            <v>0</v>
          </cell>
          <cell r="J503">
            <v>432.02</v>
          </cell>
          <cell r="K503">
            <v>0</v>
          </cell>
          <cell r="L503">
            <v>432.02</v>
          </cell>
          <cell r="M503">
            <v>0</v>
          </cell>
          <cell r="N503">
            <v>432.02</v>
          </cell>
          <cell r="O503">
            <v>0</v>
          </cell>
          <cell r="P503">
            <v>432.02</v>
          </cell>
          <cell r="Q503">
            <v>0</v>
          </cell>
          <cell r="R503">
            <v>432.02</v>
          </cell>
          <cell r="S503">
            <v>0</v>
          </cell>
          <cell r="T503">
            <v>432.02</v>
          </cell>
          <cell r="U503">
            <v>0</v>
          </cell>
          <cell r="V503">
            <v>432.02</v>
          </cell>
          <cell r="W503">
            <v>0</v>
          </cell>
          <cell r="X503">
            <v>432.02</v>
          </cell>
          <cell r="Y503">
            <v>0</v>
          </cell>
          <cell r="Z503">
            <v>432.02</v>
          </cell>
          <cell r="AA503">
            <v>0</v>
          </cell>
        </row>
        <row r="504">
          <cell r="A504" t="str">
            <v>0717502</v>
          </cell>
          <cell r="B504" t="str">
            <v>07175</v>
          </cell>
          <cell r="C504" t="str">
            <v>長田</v>
          </cell>
          <cell r="D504">
            <v>1131.8499999999999</v>
          </cell>
          <cell r="E504">
            <v>696.27</v>
          </cell>
          <cell r="F504">
            <v>1536.99</v>
          </cell>
          <cell r="G504">
            <v>1101.4100000000001</v>
          </cell>
          <cell r="H504">
            <v>1536.99</v>
          </cell>
          <cell r="I504">
            <v>1319.98</v>
          </cell>
          <cell r="J504">
            <v>1536.99</v>
          </cell>
          <cell r="K504">
            <v>1319.98</v>
          </cell>
          <cell r="L504">
            <v>1450.5</v>
          </cell>
          <cell r="M504">
            <v>1233.49</v>
          </cell>
          <cell r="N504">
            <v>1450.5</v>
          </cell>
          <cell r="O504">
            <v>1233.49</v>
          </cell>
          <cell r="P504">
            <v>1450.5</v>
          </cell>
          <cell r="Q504">
            <v>1233.49</v>
          </cell>
          <cell r="R504">
            <v>1450.5</v>
          </cell>
          <cell r="S504">
            <v>1233.49</v>
          </cell>
          <cell r="T504">
            <v>1450.5</v>
          </cell>
          <cell r="U504">
            <v>1233.49</v>
          </cell>
          <cell r="V504">
            <v>1450.5</v>
          </cell>
          <cell r="W504">
            <v>1233.49</v>
          </cell>
          <cell r="X504">
            <v>1450.5</v>
          </cell>
          <cell r="Y504">
            <v>1233.49</v>
          </cell>
          <cell r="Z504">
            <v>1450.5</v>
          </cell>
          <cell r="AA504">
            <v>1233.49</v>
          </cell>
        </row>
        <row r="505">
          <cell r="A505" t="str">
            <v>0720102</v>
          </cell>
          <cell r="B505" t="str">
            <v>07201</v>
          </cell>
          <cell r="C505" t="str">
            <v>ニッセイ海田</v>
          </cell>
          <cell r="D505">
            <v>583.89</v>
          </cell>
          <cell r="E505">
            <v>0</v>
          </cell>
          <cell r="F505">
            <v>583.89</v>
          </cell>
          <cell r="G505">
            <v>0</v>
          </cell>
          <cell r="H505">
            <v>583.89</v>
          </cell>
          <cell r="I505">
            <v>0</v>
          </cell>
          <cell r="J505">
            <v>583.89</v>
          </cell>
          <cell r="K505">
            <v>0</v>
          </cell>
          <cell r="L505">
            <v>583.89</v>
          </cell>
          <cell r="M505">
            <v>0</v>
          </cell>
          <cell r="N505">
            <v>583.89</v>
          </cell>
          <cell r="O505">
            <v>0</v>
          </cell>
          <cell r="P505">
            <v>583.89</v>
          </cell>
          <cell r="Q505">
            <v>0</v>
          </cell>
          <cell r="R505">
            <v>583.89</v>
          </cell>
          <cell r="S505">
            <v>0</v>
          </cell>
          <cell r="T505">
            <v>583.89</v>
          </cell>
          <cell r="U505">
            <v>0</v>
          </cell>
          <cell r="V505">
            <v>583.89</v>
          </cell>
          <cell r="W505">
            <v>0</v>
          </cell>
          <cell r="X505">
            <v>583.89</v>
          </cell>
          <cell r="Y505">
            <v>0</v>
          </cell>
          <cell r="Z505">
            <v>583.89</v>
          </cell>
          <cell r="AA505">
            <v>0</v>
          </cell>
        </row>
        <row r="506">
          <cell r="A506" t="str">
            <v>0720302</v>
          </cell>
          <cell r="B506" t="str">
            <v>07203</v>
          </cell>
          <cell r="C506" t="str">
            <v>呉シティ</v>
          </cell>
          <cell r="D506">
            <v>2097.3799987792972</v>
          </cell>
          <cell r="E506">
            <v>139.92000030517576</v>
          </cell>
          <cell r="F506">
            <v>2161.1599987792974</v>
          </cell>
          <cell r="G506">
            <v>203.70000030517576</v>
          </cell>
          <cell r="H506">
            <v>2161.1599987792974</v>
          </cell>
          <cell r="I506">
            <v>203.70000030517576</v>
          </cell>
          <cell r="J506">
            <v>2161.1599987792974</v>
          </cell>
          <cell r="K506">
            <v>203.70000030517576</v>
          </cell>
          <cell r="L506">
            <v>2162.1199987792975</v>
          </cell>
          <cell r="M506">
            <v>204.22000030517577</v>
          </cell>
          <cell r="N506">
            <v>2162.1199987792975</v>
          </cell>
          <cell r="O506">
            <v>204.22000030517577</v>
          </cell>
          <cell r="P506">
            <v>2162.1199987792975</v>
          </cell>
          <cell r="Q506">
            <v>204.22000030517577</v>
          </cell>
          <cell r="R506">
            <v>2162.1199987792975</v>
          </cell>
          <cell r="S506">
            <v>204.22000030517577</v>
          </cell>
          <cell r="T506">
            <v>2162.1199987792975</v>
          </cell>
          <cell r="U506">
            <v>204.22000030517577</v>
          </cell>
          <cell r="V506">
            <v>2162.1199987792975</v>
          </cell>
          <cell r="W506">
            <v>204.22000030517577</v>
          </cell>
          <cell r="X506">
            <v>2155.9399987792976</v>
          </cell>
          <cell r="Y506">
            <v>198.04000030517577</v>
          </cell>
          <cell r="Z506">
            <v>2155.9399987792976</v>
          </cell>
          <cell r="AA506">
            <v>198.04000030517577</v>
          </cell>
        </row>
        <row r="507">
          <cell r="A507" t="str">
            <v>0722701</v>
          </cell>
          <cell r="B507" t="str">
            <v>07227</v>
          </cell>
          <cell r="C507" t="str">
            <v>穴生</v>
          </cell>
          <cell r="D507">
            <v>0</v>
          </cell>
          <cell r="E507">
            <v>0</v>
          </cell>
          <cell r="F507">
            <v>524.88</v>
          </cell>
          <cell r="G507">
            <v>524.88</v>
          </cell>
          <cell r="H507">
            <v>524.88</v>
          </cell>
          <cell r="I507">
            <v>524.88</v>
          </cell>
          <cell r="J507">
            <v>524.88</v>
          </cell>
          <cell r="K507">
            <v>524.88</v>
          </cell>
          <cell r="L507">
            <v>524.88</v>
          </cell>
          <cell r="M507">
            <v>524.88</v>
          </cell>
          <cell r="N507">
            <v>0</v>
          </cell>
          <cell r="O507">
            <v>0</v>
          </cell>
          <cell r="P507">
            <v>524.88</v>
          </cell>
          <cell r="Q507">
            <v>524.88</v>
          </cell>
          <cell r="R507">
            <v>524.88</v>
          </cell>
          <cell r="S507">
            <v>524.88</v>
          </cell>
          <cell r="T507">
            <v>524.88</v>
          </cell>
          <cell r="U507">
            <v>524.88</v>
          </cell>
          <cell r="V507">
            <v>524.88</v>
          </cell>
          <cell r="W507">
            <v>524.88</v>
          </cell>
          <cell r="X507">
            <v>524.88</v>
          </cell>
          <cell r="Y507">
            <v>524.88</v>
          </cell>
          <cell r="Z507">
            <v>524.88</v>
          </cell>
          <cell r="AA507">
            <v>524.88</v>
          </cell>
        </row>
        <row r="508">
          <cell r="A508" t="str">
            <v>0724401</v>
          </cell>
          <cell r="B508" t="str">
            <v>07244</v>
          </cell>
          <cell r="C508" t="str">
            <v>八幡東支部</v>
          </cell>
          <cell r="D508">
            <v>330.82</v>
          </cell>
          <cell r="E508">
            <v>0</v>
          </cell>
          <cell r="F508">
            <v>330.82</v>
          </cell>
          <cell r="G508">
            <v>0</v>
          </cell>
          <cell r="H508">
            <v>330.82</v>
          </cell>
          <cell r="I508">
            <v>0</v>
          </cell>
          <cell r="J508">
            <v>330.82</v>
          </cell>
          <cell r="K508">
            <v>0</v>
          </cell>
          <cell r="L508">
            <v>330.82</v>
          </cell>
          <cell r="M508">
            <v>0</v>
          </cell>
          <cell r="N508">
            <v>330.82</v>
          </cell>
          <cell r="O508">
            <v>0</v>
          </cell>
          <cell r="P508">
            <v>330.82</v>
          </cell>
          <cell r="Q508">
            <v>0</v>
          </cell>
          <cell r="R508">
            <v>330.82</v>
          </cell>
          <cell r="S508">
            <v>0</v>
          </cell>
          <cell r="T508">
            <v>330.82</v>
          </cell>
          <cell r="U508">
            <v>0</v>
          </cell>
          <cell r="V508">
            <v>330.82</v>
          </cell>
          <cell r="W508">
            <v>0</v>
          </cell>
          <cell r="X508">
            <v>330.82</v>
          </cell>
          <cell r="Y508">
            <v>0</v>
          </cell>
          <cell r="Z508">
            <v>330.82</v>
          </cell>
          <cell r="AA508">
            <v>0</v>
          </cell>
        </row>
        <row r="509">
          <cell r="A509" t="str">
            <v>0725002</v>
          </cell>
          <cell r="B509" t="str">
            <v>07250</v>
          </cell>
          <cell r="C509" t="str">
            <v>大牟田</v>
          </cell>
          <cell r="D509">
            <v>1073.6500000000001</v>
          </cell>
          <cell r="E509">
            <v>340.87</v>
          </cell>
          <cell r="F509">
            <v>1073.6500000000001</v>
          </cell>
          <cell r="G509">
            <v>340.87</v>
          </cell>
          <cell r="H509">
            <v>1073.6500000000001</v>
          </cell>
          <cell r="I509">
            <v>340.87</v>
          </cell>
          <cell r="J509">
            <v>1073.6500000000001</v>
          </cell>
          <cell r="K509">
            <v>340.87</v>
          </cell>
          <cell r="L509">
            <v>1073.6500000000001</v>
          </cell>
          <cell r="M509">
            <v>340.87</v>
          </cell>
          <cell r="N509">
            <v>1073.6500000000001</v>
          </cell>
          <cell r="O509">
            <v>340.87</v>
          </cell>
          <cell r="P509">
            <v>1073.6500000000001</v>
          </cell>
          <cell r="Q509">
            <v>340.87</v>
          </cell>
          <cell r="R509">
            <v>1073.6500000000001</v>
          </cell>
          <cell r="S509">
            <v>340.87</v>
          </cell>
          <cell r="T509">
            <v>1073.6500000000001</v>
          </cell>
          <cell r="U509">
            <v>340.87</v>
          </cell>
          <cell r="V509">
            <v>1073.6500000000001</v>
          </cell>
          <cell r="W509">
            <v>340.87</v>
          </cell>
          <cell r="X509">
            <v>1073.6500000000001</v>
          </cell>
          <cell r="Y509">
            <v>340.87</v>
          </cell>
          <cell r="Z509">
            <v>1073.6500000000001</v>
          </cell>
          <cell r="AA509">
            <v>340.87</v>
          </cell>
        </row>
        <row r="510">
          <cell r="A510" t="str">
            <v>0725602</v>
          </cell>
          <cell r="B510" t="str">
            <v>07256</v>
          </cell>
          <cell r="C510" t="str">
            <v>久留米</v>
          </cell>
          <cell r="D510">
            <v>2675.55</v>
          </cell>
          <cell r="E510">
            <v>633.73</v>
          </cell>
          <cell r="F510">
            <v>2675.55</v>
          </cell>
          <cell r="G510">
            <v>633.73</v>
          </cell>
          <cell r="H510">
            <v>2675.55</v>
          </cell>
          <cell r="I510">
            <v>633.73</v>
          </cell>
          <cell r="J510">
            <v>2675.55</v>
          </cell>
          <cell r="K510">
            <v>633.73</v>
          </cell>
          <cell r="L510">
            <v>2675.55</v>
          </cell>
          <cell r="M510">
            <v>633.73</v>
          </cell>
          <cell r="N510">
            <v>2675.55</v>
          </cell>
          <cell r="O510">
            <v>633.73</v>
          </cell>
          <cell r="P510">
            <v>2675.55</v>
          </cell>
          <cell r="Q510">
            <v>633.73</v>
          </cell>
          <cell r="R510">
            <v>2675.55</v>
          </cell>
          <cell r="S510">
            <v>633.73</v>
          </cell>
          <cell r="T510">
            <v>2675.55</v>
          </cell>
          <cell r="U510">
            <v>633.73</v>
          </cell>
          <cell r="V510">
            <v>2675.55</v>
          </cell>
          <cell r="W510">
            <v>633.73</v>
          </cell>
          <cell r="X510">
            <v>2675.55</v>
          </cell>
          <cell r="Y510">
            <v>633.73</v>
          </cell>
          <cell r="Z510">
            <v>2675.55</v>
          </cell>
          <cell r="AA510">
            <v>633.73</v>
          </cell>
        </row>
        <row r="511">
          <cell r="A511" t="str">
            <v>0727901</v>
          </cell>
          <cell r="B511" t="str">
            <v>07279</v>
          </cell>
          <cell r="C511" t="str">
            <v>ブラザーニッセイ広島</v>
          </cell>
          <cell r="D511">
            <v>2361.2399999999998</v>
          </cell>
          <cell r="E511">
            <v>445.8</v>
          </cell>
          <cell r="F511">
            <v>2361.2399999999998</v>
          </cell>
          <cell r="G511">
            <v>445.8</v>
          </cell>
          <cell r="H511">
            <v>2361.2399999999998</v>
          </cell>
          <cell r="I511">
            <v>445.8</v>
          </cell>
          <cell r="J511">
            <v>2361.2399999999998</v>
          </cell>
          <cell r="K511">
            <v>445.8</v>
          </cell>
          <cell r="L511">
            <v>2361.2399999999998</v>
          </cell>
          <cell r="M511">
            <v>337.32</v>
          </cell>
          <cell r="N511">
            <v>2361.2399999999998</v>
          </cell>
          <cell r="O511">
            <v>337.32</v>
          </cell>
          <cell r="P511">
            <v>2361.2399999999998</v>
          </cell>
          <cell r="Q511">
            <v>337.32</v>
          </cell>
          <cell r="R511">
            <v>2361.2399999999998</v>
          </cell>
          <cell r="S511">
            <v>337.32</v>
          </cell>
          <cell r="T511">
            <v>2361.2399999999998</v>
          </cell>
          <cell r="U511">
            <v>283.08</v>
          </cell>
          <cell r="V511">
            <v>2361.2399999999998</v>
          </cell>
          <cell r="W511">
            <v>283.08</v>
          </cell>
          <cell r="X511">
            <v>2361.2399999999998</v>
          </cell>
          <cell r="Y511">
            <v>283.08</v>
          </cell>
          <cell r="Z511">
            <v>2361.2399999999998</v>
          </cell>
          <cell r="AA511">
            <v>283.08</v>
          </cell>
        </row>
        <row r="512">
          <cell r="A512" t="str">
            <v>0728101</v>
          </cell>
          <cell r="B512" t="str">
            <v>07281</v>
          </cell>
          <cell r="C512" t="str">
            <v>高砂堂ニッセイ</v>
          </cell>
          <cell r="D512">
            <v>2900.38</v>
          </cell>
          <cell r="E512">
            <v>484.11</v>
          </cell>
          <cell r="F512">
            <v>2900.38</v>
          </cell>
          <cell r="G512">
            <v>583.26</v>
          </cell>
          <cell r="H512">
            <v>2900.38</v>
          </cell>
          <cell r="I512">
            <v>583.26</v>
          </cell>
          <cell r="J512">
            <v>2900.38</v>
          </cell>
          <cell r="K512">
            <v>352.12</v>
          </cell>
          <cell r="L512">
            <v>2900.38</v>
          </cell>
          <cell r="M512">
            <v>252.97</v>
          </cell>
          <cell r="N512">
            <v>2900.38</v>
          </cell>
          <cell r="O512">
            <v>252.97</v>
          </cell>
          <cell r="P512">
            <v>2900.38</v>
          </cell>
          <cell r="Q512">
            <v>252.97</v>
          </cell>
          <cell r="R512">
            <v>2900.38</v>
          </cell>
          <cell r="S512">
            <v>252.97</v>
          </cell>
          <cell r="T512">
            <v>2900.38</v>
          </cell>
          <cell r="U512">
            <v>252.97</v>
          </cell>
          <cell r="V512">
            <v>2900.38</v>
          </cell>
          <cell r="W512">
            <v>252.97</v>
          </cell>
          <cell r="X512">
            <v>2900.38</v>
          </cell>
          <cell r="Y512">
            <v>252.97</v>
          </cell>
          <cell r="Z512">
            <v>2900.38</v>
          </cell>
          <cell r="AA512">
            <v>93.17</v>
          </cell>
        </row>
        <row r="513">
          <cell r="A513" t="str">
            <v>0728901</v>
          </cell>
          <cell r="B513" t="str">
            <v>07289</v>
          </cell>
          <cell r="C513" t="str">
            <v>ハイアット</v>
          </cell>
          <cell r="D513">
            <v>15683.4</v>
          </cell>
          <cell r="E513">
            <v>0</v>
          </cell>
          <cell r="F513">
            <v>15683.4</v>
          </cell>
          <cell r="G513">
            <v>0</v>
          </cell>
          <cell r="H513">
            <v>15683.4</v>
          </cell>
          <cell r="I513">
            <v>0</v>
          </cell>
          <cell r="J513">
            <v>15683.4</v>
          </cell>
          <cell r="K513">
            <v>0</v>
          </cell>
          <cell r="L513">
            <v>15683.4</v>
          </cell>
          <cell r="M513">
            <v>0</v>
          </cell>
          <cell r="N513">
            <v>15683.4</v>
          </cell>
          <cell r="O513">
            <v>0</v>
          </cell>
          <cell r="P513">
            <v>15683.4</v>
          </cell>
          <cell r="Q513">
            <v>0</v>
          </cell>
          <cell r="R513">
            <v>15683.4</v>
          </cell>
          <cell r="S513">
            <v>0</v>
          </cell>
          <cell r="T513">
            <v>15683.4</v>
          </cell>
          <cell r="U513">
            <v>0</v>
          </cell>
          <cell r="V513">
            <v>15683.4</v>
          </cell>
          <cell r="W513">
            <v>0</v>
          </cell>
          <cell r="X513">
            <v>15683.4</v>
          </cell>
          <cell r="Y513">
            <v>0</v>
          </cell>
          <cell r="Z513">
            <v>15683.4</v>
          </cell>
          <cell r="AA513">
            <v>0</v>
          </cell>
        </row>
        <row r="514">
          <cell r="A514" t="str">
            <v>0729101</v>
          </cell>
          <cell r="B514" t="str">
            <v>07291</v>
          </cell>
          <cell r="C514" t="str">
            <v>堂島アバンザ</v>
          </cell>
          <cell r="D514">
            <v>28541.1</v>
          </cell>
          <cell r="E514">
            <v>5110.0243</v>
          </cell>
          <cell r="F514">
            <v>28541.1</v>
          </cell>
          <cell r="G514">
            <v>4434.5731999999998</v>
          </cell>
          <cell r="H514">
            <v>28557.39</v>
          </cell>
          <cell r="I514">
            <v>4386.8116</v>
          </cell>
          <cell r="J514">
            <v>28557.39</v>
          </cell>
          <cell r="K514">
            <v>3883.0797000000002</v>
          </cell>
          <cell r="L514">
            <v>28557.39</v>
          </cell>
          <cell r="M514">
            <v>3630.6427000000003</v>
          </cell>
          <cell r="N514">
            <v>28557.39</v>
          </cell>
          <cell r="O514">
            <v>2298.7708000000002</v>
          </cell>
          <cell r="P514">
            <v>29099.95</v>
          </cell>
          <cell r="Q514">
            <v>2.1000000006097252E-3</v>
          </cell>
          <cell r="R514">
            <v>29099.95</v>
          </cell>
          <cell r="S514">
            <v>-8.8479999999993915</v>
          </cell>
          <cell r="T514">
            <v>29099.95</v>
          </cell>
          <cell r="U514">
            <v>-89.326099999999386</v>
          </cell>
          <cell r="V514">
            <v>29099.95</v>
          </cell>
          <cell r="W514">
            <v>-38.80609999999939</v>
          </cell>
          <cell r="X514">
            <v>29138.756100000002</v>
          </cell>
          <cell r="Y514">
            <v>8.1001871876651421E-13</v>
          </cell>
          <cell r="Z514">
            <v>29147.756100000002</v>
          </cell>
          <cell r="AA514">
            <v>-3.4999999991924824E-3</v>
          </cell>
        </row>
        <row r="515">
          <cell r="A515" t="str">
            <v>0729201</v>
          </cell>
          <cell r="B515" t="str">
            <v>07292</v>
          </cell>
          <cell r="C515" t="str">
            <v>京都烏丸御池駐車場</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row>
        <row r="516">
          <cell r="A516" t="str">
            <v>0730101</v>
          </cell>
          <cell r="B516" t="str">
            <v>07301</v>
          </cell>
          <cell r="C516" t="str">
            <v>大野</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row>
        <row r="517">
          <cell r="A517" t="str">
            <v>0730201</v>
          </cell>
          <cell r="B517" t="str">
            <v>07302</v>
          </cell>
          <cell r="C517" t="str">
            <v>尾道</v>
          </cell>
          <cell r="D517">
            <v>931.69</v>
          </cell>
          <cell r="E517">
            <v>190.84</v>
          </cell>
          <cell r="F517">
            <v>931.69</v>
          </cell>
          <cell r="G517">
            <v>190.84</v>
          </cell>
          <cell r="H517">
            <v>931.69</v>
          </cell>
          <cell r="I517">
            <v>190.84</v>
          </cell>
          <cell r="J517">
            <v>931.69</v>
          </cell>
          <cell r="K517">
            <v>190.84</v>
          </cell>
          <cell r="L517">
            <v>931.69</v>
          </cell>
          <cell r="M517">
            <v>190.84</v>
          </cell>
          <cell r="N517">
            <v>931.69</v>
          </cell>
          <cell r="O517">
            <v>190.84</v>
          </cell>
          <cell r="P517">
            <v>931.69</v>
          </cell>
          <cell r="Q517">
            <v>190.84</v>
          </cell>
          <cell r="R517">
            <v>931.69</v>
          </cell>
          <cell r="S517">
            <v>190.84</v>
          </cell>
          <cell r="T517">
            <v>931.69</v>
          </cell>
          <cell r="U517">
            <v>190.84</v>
          </cell>
          <cell r="V517">
            <v>931.69</v>
          </cell>
          <cell r="W517">
            <v>190.84</v>
          </cell>
          <cell r="X517">
            <v>931.69</v>
          </cell>
          <cell r="Y517">
            <v>190.84</v>
          </cell>
          <cell r="Z517">
            <v>931.69</v>
          </cell>
          <cell r="AA517">
            <v>190.84</v>
          </cell>
        </row>
        <row r="518">
          <cell r="A518" t="str">
            <v>0806801</v>
          </cell>
          <cell r="B518" t="str">
            <v>08068</v>
          </cell>
          <cell r="C518" t="str">
            <v>天王寺</v>
          </cell>
          <cell r="D518">
            <v>5344.17</v>
          </cell>
          <cell r="E518">
            <v>587.27</v>
          </cell>
          <cell r="F518">
            <v>6263.29</v>
          </cell>
          <cell r="G518">
            <v>1506.39</v>
          </cell>
          <cell r="H518">
            <v>6263.29</v>
          </cell>
          <cell r="I518">
            <v>1506.39</v>
          </cell>
          <cell r="J518">
            <v>6263.29</v>
          </cell>
          <cell r="K518">
            <v>1610.09</v>
          </cell>
          <cell r="L518">
            <v>6263.29</v>
          </cell>
          <cell r="M518">
            <v>1610.09</v>
          </cell>
          <cell r="N518">
            <v>6263.29</v>
          </cell>
          <cell r="O518">
            <v>1610.09</v>
          </cell>
          <cell r="P518">
            <v>6263.29</v>
          </cell>
          <cell r="Q518">
            <v>1610.09</v>
          </cell>
          <cell r="R518">
            <v>6263.29</v>
          </cell>
          <cell r="S518">
            <v>1610.09</v>
          </cell>
          <cell r="T518">
            <v>6263.29</v>
          </cell>
          <cell r="U518">
            <v>1610.09</v>
          </cell>
          <cell r="V518">
            <v>6263.29</v>
          </cell>
          <cell r="W518">
            <v>1610.09</v>
          </cell>
          <cell r="X518">
            <v>6263.29</v>
          </cell>
          <cell r="Y518">
            <v>1571.23</v>
          </cell>
          <cell r="Z518">
            <v>6263.29</v>
          </cell>
          <cell r="AA518">
            <v>1571.23</v>
          </cell>
        </row>
        <row r="519">
          <cell r="A519" t="str">
            <v>1000000</v>
          </cell>
          <cell r="B519" t="str">
            <v>10000</v>
          </cell>
          <cell r="C519" t="str">
            <v>姫路パラシオ用地　　　　</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row>
        <row r="520">
          <cell r="A520" t="str">
            <v>1000001</v>
          </cell>
          <cell r="B520" t="str">
            <v>10000</v>
          </cell>
          <cell r="C520" t="str">
            <v>姫路パラシオ</v>
          </cell>
          <cell r="D520">
            <v>1318.67</v>
          </cell>
          <cell r="E520">
            <v>0</v>
          </cell>
          <cell r="F520">
            <v>1318.67</v>
          </cell>
          <cell r="G520">
            <v>0</v>
          </cell>
          <cell r="H520">
            <v>1318.67</v>
          </cell>
          <cell r="I520">
            <v>0</v>
          </cell>
          <cell r="J520">
            <v>1318.67</v>
          </cell>
          <cell r="K520">
            <v>146.25</v>
          </cell>
          <cell r="L520">
            <v>1318.67</v>
          </cell>
          <cell r="M520">
            <v>146.25</v>
          </cell>
          <cell r="N520">
            <v>1318.67</v>
          </cell>
          <cell r="O520">
            <v>146.25</v>
          </cell>
          <cell r="P520">
            <v>1318.67</v>
          </cell>
          <cell r="Q520">
            <v>146.25</v>
          </cell>
          <cell r="R520">
            <v>1318.67</v>
          </cell>
          <cell r="S520">
            <v>146.25</v>
          </cell>
          <cell r="T520">
            <v>1318.67</v>
          </cell>
          <cell r="U520">
            <v>146.25</v>
          </cell>
          <cell r="V520">
            <v>1318.67</v>
          </cell>
          <cell r="W520">
            <v>292.5</v>
          </cell>
          <cell r="X520">
            <v>1318.67</v>
          </cell>
          <cell r="Y520">
            <v>292.5</v>
          </cell>
          <cell r="Z520">
            <v>1318.67</v>
          </cell>
          <cell r="AA520">
            <v>0</v>
          </cell>
        </row>
        <row r="521">
          <cell r="A521" t="str">
            <v>1000401</v>
          </cell>
          <cell r="B521" t="str">
            <v>10004</v>
          </cell>
          <cell r="C521" t="str">
            <v>新大阪西</v>
          </cell>
          <cell r="D521">
            <v>1573.29</v>
          </cell>
          <cell r="E521">
            <v>0</v>
          </cell>
          <cell r="F521">
            <v>1573.29</v>
          </cell>
          <cell r="G521">
            <v>0</v>
          </cell>
          <cell r="H521">
            <v>1573.29</v>
          </cell>
          <cell r="I521">
            <v>0</v>
          </cell>
          <cell r="J521">
            <v>1573.29</v>
          </cell>
          <cell r="K521">
            <v>0</v>
          </cell>
          <cell r="L521">
            <v>1573.29</v>
          </cell>
          <cell r="M521">
            <v>0</v>
          </cell>
          <cell r="N521">
            <v>1573.29</v>
          </cell>
          <cell r="O521">
            <v>0</v>
          </cell>
          <cell r="P521">
            <v>1573.29</v>
          </cell>
          <cell r="Q521">
            <v>0</v>
          </cell>
          <cell r="R521">
            <v>1573.29</v>
          </cell>
          <cell r="S521">
            <v>0</v>
          </cell>
          <cell r="T521">
            <v>1573.29</v>
          </cell>
          <cell r="U521">
            <v>0</v>
          </cell>
          <cell r="V521">
            <v>1573.29</v>
          </cell>
          <cell r="W521">
            <v>0</v>
          </cell>
          <cell r="X521">
            <v>1573.29</v>
          </cell>
          <cell r="Y521">
            <v>0</v>
          </cell>
          <cell r="Z521">
            <v>1573.29</v>
          </cell>
          <cell r="AA521">
            <v>0</v>
          </cell>
        </row>
        <row r="522">
          <cell r="A522" t="str">
            <v>1000501</v>
          </cell>
          <cell r="B522" t="str">
            <v>10005</v>
          </cell>
          <cell r="C522" t="str">
            <v>北浜ＴＮＫ</v>
          </cell>
          <cell r="D522">
            <v>2102.23</v>
          </cell>
          <cell r="E522">
            <v>104.75</v>
          </cell>
          <cell r="F522">
            <v>2102.23</v>
          </cell>
          <cell r="G522">
            <v>104.75</v>
          </cell>
          <cell r="H522">
            <v>2102.23</v>
          </cell>
          <cell r="I522">
            <v>104.75</v>
          </cell>
          <cell r="J522">
            <v>2102.23</v>
          </cell>
          <cell r="K522">
            <v>104.75</v>
          </cell>
          <cell r="L522">
            <v>2102.23</v>
          </cell>
          <cell r="M522">
            <v>33.68</v>
          </cell>
          <cell r="N522">
            <v>2102.23</v>
          </cell>
          <cell r="O522">
            <v>33.68</v>
          </cell>
          <cell r="P522">
            <v>2102.23</v>
          </cell>
          <cell r="Q522">
            <v>33.68</v>
          </cell>
          <cell r="R522">
            <v>2102.23</v>
          </cell>
          <cell r="S522">
            <v>66.779989999999998</v>
          </cell>
          <cell r="T522">
            <v>2102.23</v>
          </cell>
          <cell r="U522">
            <v>66.779989999999998</v>
          </cell>
          <cell r="V522">
            <v>2102.23</v>
          </cell>
          <cell r="W522">
            <v>66.779989999999998</v>
          </cell>
          <cell r="X522">
            <v>2102.23</v>
          </cell>
          <cell r="Y522">
            <v>66.779989999999998</v>
          </cell>
          <cell r="Z522">
            <v>2109.36</v>
          </cell>
          <cell r="AA522">
            <v>73.909989999999993</v>
          </cell>
        </row>
        <row r="523">
          <cell r="A523" t="str">
            <v>1001101</v>
          </cell>
          <cell r="B523" t="str">
            <v>10011</v>
          </cell>
          <cell r="C523" t="str">
            <v>神戸クリスタルタワ－</v>
          </cell>
          <cell r="D523">
            <v>21638.84</v>
          </cell>
          <cell r="E523">
            <v>2922.79</v>
          </cell>
          <cell r="F523">
            <v>21638.84</v>
          </cell>
          <cell r="G523">
            <v>2922.79</v>
          </cell>
          <cell r="H523">
            <v>21638.84</v>
          </cell>
          <cell r="I523">
            <v>2547.84</v>
          </cell>
          <cell r="J523">
            <v>21638.84</v>
          </cell>
          <cell r="K523">
            <v>3004.4</v>
          </cell>
          <cell r="L523">
            <v>21638.84</v>
          </cell>
          <cell r="M523">
            <v>3004.4</v>
          </cell>
          <cell r="N523">
            <v>21638.84</v>
          </cell>
          <cell r="O523">
            <v>2293.6799999999998</v>
          </cell>
          <cell r="P523">
            <v>21638.84</v>
          </cell>
          <cell r="Q523">
            <v>2293.6799999999998</v>
          </cell>
          <cell r="R523">
            <v>21638.84</v>
          </cell>
          <cell r="S523">
            <v>2293.6799999999998</v>
          </cell>
          <cell r="T523">
            <v>21638.84</v>
          </cell>
          <cell r="U523">
            <v>2293.6799999999998</v>
          </cell>
          <cell r="V523">
            <v>21638.84</v>
          </cell>
          <cell r="W523">
            <v>2204.58</v>
          </cell>
          <cell r="X523">
            <v>21638.84</v>
          </cell>
          <cell r="Y523">
            <v>2009.6</v>
          </cell>
          <cell r="Z523">
            <v>21571.46</v>
          </cell>
          <cell r="AA523">
            <v>634.92999999999995</v>
          </cell>
        </row>
        <row r="524">
          <cell r="A524" t="str">
            <v>1001201</v>
          </cell>
          <cell r="B524" t="str">
            <v>10012</v>
          </cell>
          <cell r="C524" t="str">
            <v>パヴェリアホール</v>
          </cell>
          <cell r="D524">
            <v>2039.73</v>
          </cell>
          <cell r="E524">
            <v>0</v>
          </cell>
          <cell r="F524">
            <v>2039.73</v>
          </cell>
          <cell r="G524">
            <v>0</v>
          </cell>
          <cell r="H524">
            <v>2039.73</v>
          </cell>
          <cell r="I524">
            <v>0</v>
          </cell>
          <cell r="J524">
            <v>2039.73</v>
          </cell>
          <cell r="K524">
            <v>0</v>
          </cell>
          <cell r="L524">
            <v>2039.73</v>
          </cell>
          <cell r="M524">
            <v>0</v>
          </cell>
          <cell r="N524">
            <v>2039.73</v>
          </cell>
          <cell r="O524">
            <v>0</v>
          </cell>
          <cell r="P524">
            <v>2039.73</v>
          </cell>
          <cell r="Q524">
            <v>0</v>
          </cell>
          <cell r="R524">
            <v>2039.73</v>
          </cell>
          <cell r="S524">
            <v>0</v>
          </cell>
          <cell r="T524">
            <v>2039.73</v>
          </cell>
          <cell r="U524">
            <v>0</v>
          </cell>
          <cell r="V524">
            <v>2039.73</v>
          </cell>
          <cell r="W524">
            <v>0</v>
          </cell>
          <cell r="X524">
            <v>2039.73</v>
          </cell>
          <cell r="Y524">
            <v>0</v>
          </cell>
          <cell r="Z524">
            <v>2039.73</v>
          </cell>
          <cell r="AA524">
            <v>0</v>
          </cell>
        </row>
        <row r="525">
          <cell r="A525" t="str">
            <v>1001301</v>
          </cell>
          <cell r="B525" t="str">
            <v>10013</v>
          </cell>
          <cell r="C525" t="str">
            <v>鹿児島商工会議所</v>
          </cell>
          <cell r="D525">
            <v>7079.05</v>
          </cell>
          <cell r="E525">
            <v>192.25841900000006</v>
          </cell>
          <cell r="F525">
            <v>7078.75</v>
          </cell>
          <cell r="G525">
            <v>416.54841900000002</v>
          </cell>
          <cell r="H525">
            <v>7078.75</v>
          </cell>
          <cell r="I525">
            <v>140.56041900000002</v>
          </cell>
          <cell r="J525">
            <v>7078.75</v>
          </cell>
          <cell r="K525">
            <v>52.800419000000019</v>
          </cell>
          <cell r="L525">
            <v>7078.75</v>
          </cell>
          <cell r="M525">
            <v>52.800419000000019</v>
          </cell>
          <cell r="N525">
            <v>7078.75</v>
          </cell>
          <cell r="O525">
            <v>52.800419000000019</v>
          </cell>
          <cell r="P525">
            <v>7078.75</v>
          </cell>
          <cell r="Q525">
            <v>515.37641900000006</v>
          </cell>
          <cell r="R525">
            <v>7078.75</v>
          </cell>
          <cell r="S525">
            <v>283.67041900000004</v>
          </cell>
          <cell r="T525">
            <v>7078.75</v>
          </cell>
          <cell r="U525">
            <v>283.67041900000004</v>
          </cell>
          <cell r="V525">
            <v>7078.75</v>
          </cell>
          <cell r="W525">
            <v>346.66441900000007</v>
          </cell>
          <cell r="X525">
            <v>7078.75</v>
          </cell>
          <cell r="Y525">
            <v>346.66441900000007</v>
          </cell>
          <cell r="Z525">
            <v>7078.75</v>
          </cell>
          <cell r="AA525">
            <v>283.67041900000004</v>
          </cell>
        </row>
        <row r="526">
          <cell r="A526" t="str">
            <v>1001501</v>
          </cell>
          <cell r="B526" t="str">
            <v>10015</v>
          </cell>
          <cell r="C526" t="str">
            <v>江坂セントラル</v>
          </cell>
          <cell r="D526">
            <v>2732.67</v>
          </cell>
          <cell r="E526">
            <v>723.39</v>
          </cell>
          <cell r="F526">
            <v>2732.67</v>
          </cell>
          <cell r="G526">
            <v>713.03</v>
          </cell>
          <cell r="H526">
            <v>2732.67</v>
          </cell>
          <cell r="I526">
            <v>713.03</v>
          </cell>
          <cell r="J526">
            <v>2732.67</v>
          </cell>
          <cell r="K526">
            <v>713.03</v>
          </cell>
          <cell r="L526">
            <v>2732.67</v>
          </cell>
          <cell r="M526">
            <v>713.03</v>
          </cell>
          <cell r="N526">
            <v>2748.58</v>
          </cell>
          <cell r="O526">
            <v>825.78</v>
          </cell>
          <cell r="P526">
            <v>2748.58</v>
          </cell>
          <cell r="Q526">
            <v>825.78</v>
          </cell>
          <cell r="R526">
            <v>2748.58</v>
          </cell>
          <cell r="S526">
            <v>825.78</v>
          </cell>
          <cell r="T526">
            <v>2748.58</v>
          </cell>
          <cell r="U526">
            <v>656.18</v>
          </cell>
          <cell r="V526">
            <v>2748.58</v>
          </cell>
          <cell r="W526">
            <v>656.18</v>
          </cell>
          <cell r="X526">
            <v>2748.58</v>
          </cell>
          <cell r="Y526">
            <v>656.18</v>
          </cell>
          <cell r="Z526">
            <v>2748.58</v>
          </cell>
          <cell r="AA526">
            <v>656.18</v>
          </cell>
        </row>
        <row r="527">
          <cell r="A527" t="str">
            <v>1004701</v>
          </cell>
          <cell r="B527" t="str">
            <v>10047</v>
          </cell>
          <cell r="C527" t="str">
            <v>戸越ＮＩ</v>
          </cell>
          <cell r="D527">
            <v>6499.84</v>
          </cell>
          <cell r="E527">
            <v>2535.2199999999998</v>
          </cell>
          <cell r="F527">
            <v>6499.84</v>
          </cell>
          <cell r="G527">
            <v>2535.2199999999998</v>
          </cell>
          <cell r="H527">
            <v>6499.84</v>
          </cell>
          <cell r="I527">
            <v>2393.0300000000002</v>
          </cell>
          <cell r="J527">
            <v>6499.84</v>
          </cell>
          <cell r="K527">
            <v>2393.0300000000002</v>
          </cell>
          <cell r="L527">
            <v>6499.84</v>
          </cell>
          <cell r="M527">
            <v>2393.0300000000002</v>
          </cell>
          <cell r="N527">
            <v>6499.84</v>
          </cell>
          <cell r="O527">
            <v>1541.43</v>
          </cell>
          <cell r="P527">
            <v>6499.84</v>
          </cell>
          <cell r="Q527">
            <v>1541.43</v>
          </cell>
          <cell r="R527">
            <v>6499.84</v>
          </cell>
          <cell r="S527">
            <v>855.58</v>
          </cell>
          <cell r="T527">
            <v>6499.84</v>
          </cell>
          <cell r="U527">
            <v>855.58</v>
          </cell>
          <cell r="V527">
            <v>6499.84</v>
          </cell>
          <cell r="W527">
            <v>855.58</v>
          </cell>
          <cell r="X527">
            <v>6499.84</v>
          </cell>
          <cell r="Y527">
            <v>855.58</v>
          </cell>
          <cell r="Z527">
            <v>6499.84</v>
          </cell>
          <cell r="AA527">
            <v>435.67</v>
          </cell>
        </row>
        <row r="528">
          <cell r="A528" t="str">
            <v>1005500</v>
          </cell>
          <cell r="B528" t="str">
            <v>10055</v>
          </cell>
          <cell r="C528" t="str">
            <v>佐世保駅前用地　　　　　</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row>
        <row r="529">
          <cell r="A529" t="str">
            <v>1005601</v>
          </cell>
          <cell r="B529" t="str">
            <v>10056</v>
          </cell>
          <cell r="C529" t="str">
            <v>池田ダイエ－</v>
          </cell>
          <cell r="D529">
            <v>13961.44</v>
          </cell>
          <cell r="E529">
            <v>0</v>
          </cell>
          <cell r="F529">
            <v>13961.44</v>
          </cell>
          <cell r="G529">
            <v>0</v>
          </cell>
          <cell r="H529">
            <v>13961.44</v>
          </cell>
          <cell r="I529">
            <v>0</v>
          </cell>
          <cell r="J529">
            <v>13961.44</v>
          </cell>
          <cell r="K529">
            <v>0</v>
          </cell>
          <cell r="L529">
            <v>13961.44</v>
          </cell>
          <cell r="M529">
            <v>0</v>
          </cell>
          <cell r="N529">
            <v>13961.44</v>
          </cell>
          <cell r="O529">
            <v>0</v>
          </cell>
          <cell r="P529">
            <v>13961.44</v>
          </cell>
          <cell r="Q529">
            <v>0</v>
          </cell>
          <cell r="R529">
            <v>13961.44</v>
          </cell>
          <cell r="S529">
            <v>0</v>
          </cell>
          <cell r="T529">
            <v>13961.44</v>
          </cell>
          <cell r="U529">
            <v>0</v>
          </cell>
          <cell r="V529">
            <v>13961.44</v>
          </cell>
          <cell r="W529">
            <v>0</v>
          </cell>
          <cell r="X529">
            <v>13961.44</v>
          </cell>
          <cell r="Y529">
            <v>0</v>
          </cell>
          <cell r="Z529">
            <v>13961.44</v>
          </cell>
          <cell r="AA529">
            <v>0</v>
          </cell>
        </row>
        <row r="530">
          <cell r="A530" t="str">
            <v>1006501</v>
          </cell>
          <cell r="B530" t="str">
            <v>10065</v>
          </cell>
          <cell r="C530" t="str">
            <v>日生中央サピエ　　　　　</v>
          </cell>
          <cell r="D530">
            <v>13973.2</v>
          </cell>
          <cell r="E530">
            <v>0</v>
          </cell>
          <cell r="F530">
            <v>13973.2</v>
          </cell>
          <cell r="G530">
            <v>0</v>
          </cell>
          <cell r="H530">
            <v>13973.2</v>
          </cell>
          <cell r="I530">
            <v>0</v>
          </cell>
          <cell r="J530">
            <v>13973.2</v>
          </cell>
          <cell r="K530">
            <v>0</v>
          </cell>
          <cell r="L530">
            <v>13973.2</v>
          </cell>
          <cell r="M530">
            <v>0</v>
          </cell>
          <cell r="N530">
            <v>13973.2</v>
          </cell>
          <cell r="O530">
            <v>0</v>
          </cell>
          <cell r="P530">
            <v>13973.2</v>
          </cell>
          <cell r="Q530">
            <v>0</v>
          </cell>
          <cell r="R530">
            <v>13973.2</v>
          </cell>
          <cell r="S530">
            <v>0</v>
          </cell>
          <cell r="T530">
            <v>13973.2</v>
          </cell>
          <cell r="U530">
            <v>0</v>
          </cell>
          <cell r="V530">
            <v>13973.2</v>
          </cell>
          <cell r="W530">
            <v>0</v>
          </cell>
          <cell r="X530">
            <v>13973.2</v>
          </cell>
          <cell r="Y530">
            <v>0</v>
          </cell>
          <cell r="Z530">
            <v>13973.2</v>
          </cell>
          <cell r="AA530">
            <v>0</v>
          </cell>
        </row>
        <row r="531">
          <cell r="A531" t="str">
            <v>1006601</v>
          </cell>
          <cell r="B531" t="str">
            <v>10066</v>
          </cell>
          <cell r="C531" t="str">
            <v>盛岡駅前</v>
          </cell>
          <cell r="D531">
            <v>7722.33</v>
          </cell>
          <cell r="E531">
            <v>170.1</v>
          </cell>
          <cell r="F531">
            <v>7722.33</v>
          </cell>
          <cell r="G531">
            <v>170.1</v>
          </cell>
          <cell r="H531">
            <v>7722.33</v>
          </cell>
          <cell r="I531">
            <v>170.1</v>
          </cell>
          <cell r="J531">
            <v>7722.33</v>
          </cell>
          <cell r="K531">
            <v>170.1</v>
          </cell>
          <cell r="L531">
            <v>7722.33</v>
          </cell>
          <cell r="M531">
            <v>170.1</v>
          </cell>
          <cell r="N531">
            <v>7724.48</v>
          </cell>
          <cell r="O531">
            <v>226.5</v>
          </cell>
          <cell r="P531">
            <v>7724.48</v>
          </cell>
          <cell r="Q531">
            <v>546.28</v>
          </cell>
          <cell r="R531">
            <v>7724.48</v>
          </cell>
          <cell r="S531">
            <v>430.96</v>
          </cell>
          <cell r="T531">
            <v>7724.48</v>
          </cell>
          <cell r="U531">
            <v>198.84</v>
          </cell>
          <cell r="V531">
            <v>7724.48</v>
          </cell>
          <cell r="W531">
            <v>134.43</v>
          </cell>
          <cell r="X531">
            <v>7724.48</v>
          </cell>
          <cell r="Y531">
            <v>134.43</v>
          </cell>
          <cell r="Z531">
            <v>7724.48</v>
          </cell>
          <cell r="AA531">
            <v>134.43</v>
          </cell>
        </row>
        <row r="532">
          <cell r="A532" t="str">
            <v>1006701</v>
          </cell>
          <cell r="B532" t="str">
            <v>10067</v>
          </cell>
          <cell r="C532" t="str">
            <v>観音</v>
          </cell>
          <cell r="D532">
            <v>610.44000000000005</v>
          </cell>
          <cell r="E532">
            <v>315.60000000000002</v>
          </cell>
          <cell r="F532">
            <v>610.44000000000005</v>
          </cell>
          <cell r="G532">
            <v>315.60000000000002</v>
          </cell>
          <cell r="H532">
            <v>610.44000000000005</v>
          </cell>
          <cell r="I532">
            <v>315.60000000000002</v>
          </cell>
          <cell r="J532">
            <v>610.44000000000005</v>
          </cell>
          <cell r="K532">
            <v>315.60000000000002</v>
          </cell>
          <cell r="L532">
            <v>610.44000000000005</v>
          </cell>
          <cell r="M532">
            <v>315.60000000000002</v>
          </cell>
          <cell r="N532">
            <v>610.44000000000005</v>
          </cell>
          <cell r="O532">
            <v>315.60000000000002</v>
          </cell>
          <cell r="P532">
            <v>610.44000000000005</v>
          </cell>
          <cell r="Q532">
            <v>315.60000000000002</v>
          </cell>
          <cell r="R532">
            <v>610.44000000000005</v>
          </cell>
          <cell r="S532">
            <v>315.60000000000002</v>
          </cell>
          <cell r="T532">
            <v>610.44000000000005</v>
          </cell>
          <cell r="U532">
            <v>315.60000000000002</v>
          </cell>
          <cell r="V532">
            <v>610.44000000000005</v>
          </cell>
          <cell r="W532">
            <v>315.60000000000002</v>
          </cell>
          <cell r="X532">
            <v>610.44000000000005</v>
          </cell>
          <cell r="Y532">
            <v>315.60000000000002</v>
          </cell>
          <cell r="Z532">
            <v>610.44000000000005</v>
          </cell>
          <cell r="AA532">
            <v>315.60000000000002</v>
          </cell>
        </row>
        <row r="533">
          <cell r="A533" t="str">
            <v>1006901</v>
          </cell>
          <cell r="B533" t="str">
            <v>10069</v>
          </cell>
          <cell r="C533" t="str">
            <v>Ｋ・シオノ</v>
          </cell>
          <cell r="D533">
            <v>1905.18</v>
          </cell>
          <cell r="E533">
            <v>0</v>
          </cell>
          <cell r="F533">
            <v>1905.18</v>
          </cell>
          <cell r="G533">
            <v>0</v>
          </cell>
          <cell r="H533">
            <v>1905.18</v>
          </cell>
          <cell r="I533">
            <v>0</v>
          </cell>
          <cell r="J533">
            <v>1905.18</v>
          </cell>
          <cell r="K533">
            <v>0</v>
          </cell>
          <cell r="L533">
            <v>1905.18</v>
          </cell>
          <cell r="M533">
            <v>0</v>
          </cell>
          <cell r="N533">
            <v>1905.18</v>
          </cell>
          <cell r="O533">
            <v>0</v>
          </cell>
          <cell r="P533">
            <v>1905.18</v>
          </cell>
          <cell r="Q533">
            <v>0</v>
          </cell>
          <cell r="R533">
            <v>1905.18</v>
          </cell>
          <cell r="S533">
            <v>0</v>
          </cell>
          <cell r="T533">
            <v>1905.18</v>
          </cell>
          <cell r="U533">
            <v>0</v>
          </cell>
          <cell r="V533">
            <v>1905.18</v>
          </cell>
          <cell r="W533">
            <v>0</v>
          </cell>
          <cell r="X533">
            <v>1905.18</v>
          </cell>
          <cell r="Y533">
            <v>0</v>
          </cell>
          <cell r="Z533">
            <v>1905.18</v>
          </cell>
          <cell r="AA533">
            <v>0</v>
          </cell>
        </row>
        <row r="534">
          <cell r="A534" t="str">
            <v>1007601</v>
          </cell>
          <cell r="B534" t="str">
            <v>10076</v>
          </cell>
          <cell r="C534" t="str">
            <v>茅ケ崎</v>
          </cell>
          <cell r="D534">
            <v>2793.46</v>
          </cell>
          <cell r="E534">
            <v>203.52</v>
          </cell>
          <cell r="F534">
            <v>2984.31</v>
          </cell>
          <cell r="G534">
            <v>394.37</v>
          </cell>
          <cell r="H534">
            <v>2984.31</v>
          </cell>
          <cell r="I534">
            <v>394.37</v>
          </cell>
          <cell r="J534">
            <v>2984.31</v>
          </cell>
          <cell r="K534">
            <v>394.37</v>
          </cell>
          <cell r="L534">
            <v>2984.31</v>
          </cell>
          <cell r="M534">
            <v>394.37</v>
          </cell>
          <cell r="N534">
            <v>2984.31</v>
          </cell>
          <cell r="O534">
            <v>394.37</v>
          </cell>
          <cell r="P534">
            <v>2984.31</v>
          </cell>
          <cell r="Q534">
            <v>328.07</v>
          </cell>
          <cell r="R534">
            <v>2984.31</v>
          </cell>
          <cell r="S534">
            <v>328.07</v>
          </cell>
          <cell r="T534">
            <v>2984.31</v>
          </cell>
          <cell r="U534">
            <v>328.07</v>
          </cell>
          <cell r="V534">
            <v>2984.31</v>
          </cell>
          <cell r="W534">
            <v>328.07</v>
          </cell>
          <cell r="X534">
            <v>2984.31</v>
          </cell>
          <cell r="Y534">
            <v>328.07</v>
          </cell>
          <cell r="Z534">
            <v>2984.31</v>
          </cell>
          <cell r="AA534">
            <v>328.07</v>
          </cell>
        </row>
        <row r="535">
          <cell r="A535" t="str">
            <v>1008201</v>
          </cell>
          <cell r="B535" t="str">
            <v>10082</v>
          </cell>
          <cell r="C535" t="str">
            <v>新大塚プラザ</v>
          </cell>
          <cell r="D535">
            <v>2366.8000000000002</v>
          </cell>
          <cell r="E535">
            <v>0</v>
          </cell>
          <cell r="F535">
            <v>2366.8000000000002</v>
          </cell>
          <cell r="G535">
            <v>0</v>
          </cell>
          <cell r="H535">
            <v>2366.8000000000002</v>
          </cell>
          <cell r="I535">
            <v>0</v>
          </cell>
          <cell r="J535">
            <v>2366.8000000000002</v>
          </cell>
          <cell r="K535">
            <v>0</v>
          </cell>
          <cell r="L535">
            <v>2366.8000000000002</v>
          </cell>
          <cell r="M535">
            <v>0</v>
          </cell>
          <cell r="N535">
            <v>2366.8000000000002</v>
          </cell>
          <cell r="O535">
            <v>0</v>
          </cell>
          <cell r="P535">
            <v>2366.8000000000002</v>
          </cell>
          <cell r="Q535">
            <v>0</v>
          </cell>
          <cell r="R535">
            <v>2366.8000000000002</v>
          </cell>
          <cell r="S535">
            <v>0</v>
          </cell>
          <cell r="T535">
            <v>2366.8000000000002</v>
          </cell>
          <cell r="U535">
            <v>0</v>
          </cell>
          <cell r="V535">
            <v>2366.8000000000002</v>
          </cell>
          <cell r="W535">
            <v>0</v>
          </cell>
          <cell r="X535">
            <v>2366.8000000000002</v>
          </cell>
          <cell r="Y535">
            <v>0</v>
          </cell>
          <cell r="Z535">
            <v>2366.8000000000002</v>
          </cell>
          <cell r="AA535">
            <v>0</v>
          </cell>
        </row>
        <row r="536">
          <cell r="A536" t="str">
            <v>1009001</v>
          </cell>
          <cell r="B536" t="str">
            <v>10090</v>
          </cell>
          <cell r="C536" t="str">
            <v>アトリオン南駐車場　　　</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row>
        <row r="537">
          <cell r="A537" t="str">
            <v>1010701</v>
          </cell>
          <cell r="B537" t="str">
            <v>10107</v>
          </cell>
          <cell r="C537" t="str">
            <v>コットンニッセイ</v>
          </cell>
          <cell r="D537">
            <v>3350.44</v>
          </cell>
          <cell r="E537">
            <v>954.17</v>
          </cell>
          <cell r="F537">
            <v>3793.89</v>
          </cell>
          <cell r="G537">
            <v>1397.62</v>
          </cell>
          <cell r="H537">
            <v>3793.89</v>
          </cell>
          <cell r="I537">
            <v>1397.62</v>
          </cell>
          <cell r="J537">
            <v>3793.89</v>
          </cell>
          <cell r="K537">
            <v>1397.62</v>
          </cell>
          <cell r="L537">
            <v>3793.89</v>
          </cell>
          <cell r="M537">
            <v>1397.62</v>
          </cell>
          <cell r="N537">
            <v>3793.89</v>
          </cell>
          <cell r="O537">
            <v>1178.76</v>
          </cell>
          <cell r="P537">
            <v>3793.89</v>
          </cell>
          <cell r="Q537">
            <v>735.31</v>
          </cell>
          <cell r="R537">
            <v>3793.89</v>
          </cell>
          <cell r="S537">
            <v>437.79</v>
          </cell>
          <cell r="T537">
            <v>3793.89</v>
          </cell>
          <cell r="U537">
            <v>437.79</v>
          </cell>
          <cell r="V537">
            <v>3793.89</v>
          </cell>
          <cell r="W537">
            <v>437.79</v>
          </cell>
          <cell r="X537">
            <v>3793.89</v>
          </cell>
          <cell r="Y537">
            <v>291.86</v>
          </cell>
          <cell r="Z537">
            <v>3793.89</v>
          </cell>
          <cell r="AA537">
            <v>145.93</v>
          </cell>
        </row>
        <row r="538">
          <cell r="A538" t="str">
            <v>1011501</v>
          </cell>
          <cell r="B538" t="str">
            <v>10115</v>
          </cell>
          <cell r="C538" t="str">
            <v>ナンバ辻本ニッセイ</v>
          </cell>
          <cell r="D538">
            <v>3974.38</v>
          </cell>
          <cell r="E538">
            <v>571.87</v>
          </cell>
          <cell r="F538">
            <v>3974.38</v>
          </cell>
          <cell r="G538">
            <v>571.87</v>
          </cell>
          <cell r="H538">
            <v>3974.38</v>
          </cell>
          <cell r="I538">
            <v>571.87</v>
          </cell>
          <cell r="J538">
            <v>3974.38</v>
          </cell>
          <cell r="K538">
            <v>402.23</v>
          </cell>
          <cell r="L538">
            <v>3974.38</v>
          </cell>
          <cell r="M538">
            <v>402.23</v>
          </cell>
          <cell r="N538">
            <v>3974.38</v>
          </cell>
          <cell r="O538">
            <v>402.23</v>
          </cell>
          <cell r="P538">
            <v>3974.38</v>
          </cell>
          <cell r="Q538">
            <v>402.23</v>
          </cell>
          <cell r="R538">
            <v>3974.38</v>
          </cell>
          <cell r="S538">
            <v>402.23</v>
          </cell>
          <cell r="T538">
            <v>3974.38</v>
          </cell>
          <cell r="U538">
            <v>402.23</v>
          </cell>
          <cell r="V538">
            <v>3974.38</v>
          </cell>
          <cell r="W538">
            <v>88.07</v>
          </cell>
          <cell r="X538">
            <v>3974.38</v>
          </cell>
          <cell r="Y538">
            <v>88.07</v>
          </cell>
          <cell r="Z538">
            <v>3974.38</v>
          </cell>
          <cell r="AA538">
            <v>88.07</v>
          </cell>
        </row>
        <row r="539">
          <cell r="A539" t="str">
            <v>1501301</v>
          </cell>
          <cell r="B539" t="str">
            <v>15013</v>
          </cell>
          <cell r="C539" t="str">
            <v>上村ニッセイ</v>
          </cell>
          <cell r="D539">
            <v>19000.150000000001</v>
          </cell>
          <cell r="E539">
            <v>611.04999999999995</v>
          </cell>
          <cell r="F539">
            <v>19000.150000000001</v>
          </cell>
          <cell r="G539">
            <v>611.04999999999995</v>
          </cell>
          <cell r="H539">
            <v>19000.150000000001</v>
          </cell>
          <cell r="I539">
            <v>611.04999999999995</v>
          </cell>
          <cell r="J539">
            <v>19000.150000000001</v>
          </cell>
          <cell r="K539">
            <v>1735.32</v>
          </cell>
          <cell r="L539">
            <v>19000.150000000001</v>
          </cell>
          <cell r="M539">
            <v>725.68</v>
          </cell>
          <cell r="N539">
            <v>19022.48</v>
          </cell>
          <cell r="O539">
            <v>403.19</v>
          </cell>
          <cell r="P539">
            <v>19022.48</v>
          </cell>
          <cell r="Q539">
            <v>1396.58</v>
          </cell>
          <cell r="R539">
            <v>19022.48</v>
          </cell>
          <cell r="S539">
            <v>403.19</v>
          </cell>
          <cell r="T539">
            <v>19022.48</v>
          </cell>
          <cell r="U539">
            <v>-2.7311486405778851E-14</v>
          </cell>
          <cell r="V539">
            <v>19022.48</v>
          </cell>
          <cell r="W539">
            <v>-2.7311486405778851E-14</v>
          </cell>
          <cell r="X539">
            <v>19022.48</v>
          </cell>
          <cell r="Y539">
            <v>-2.7311486405778851E-14</v>
          </cell>
          <cell r="Z539">
            <v>19022.48</v>
          </cell>
          <cell r="AA539">
            <v>-2.7311486405778851E-14</v>
          </cell>
        </row>
        <row r="540">
          <cell r="A540" t="str">
            <v>1508001</v>
          </cell>
          <cell r="B540" t="str">
            <v>15080</v>
          </cell>
          <cell r="C540" t="str">
            <v>新黒崎</v>
          </cell>
          <cell r="D540">
            <v>3141.8699969482423</v>
          </cell>
          <cell r="E540">
            <v>2133.9599969482424</v>
          </cell>
          <cell r="F540">
            <v>3143.2599969482421</v>
          </cell>
          <cell r="G540">
            <v>2135.3499969482423</v>
          </cell>
          <cell r="H540">
            <v>3143.2599969482421</v>
          </cell>
          <cell r="I540">
            <v>2135.3499969482423</v>
          </cell>
          <cell r="J540">
            <v>3143.2599969482421</v>
          </cell>
          <cell r="K540">
            <v>2135.3499969482423</v>
          </cell>
          <cell r="L540">
            <v>3143.2599969482421</v>
          </cell>
          <cell r="M540">
            <v>2258.8199969482421</v>
          </cell>
          <cell r="N540">
            <v>3143.2599969482421</v>
          </cell>
          <cell r="O540">
            <v>2258.8199969482421</v>
          </cell>
          <cell r="P540">
            <v>3143.2599969482421</v>
          </cell>
          <cell r="Q540">
            <v>2258.8199969482421</v>
          </cell>
          <cell r="R540">
            <v>3143.2599969482421</v>
          </cell>
          <cell r="S540">
            <v>2169.0099969482421</v>
          </cell>
          <cell r="T540">
            <v>3143.2599969482421</v>
          </cell>
          <cell r="U540">
            <v>2169.0099969482421</v>
          </cell>
          <cell r="V540">
            <v>3143.2599969482421</v>
          </cell>
          <cell r="W540">
            <v>2169.0099969482421</v>
          </cell>
          <cell r="X540">
            <v>3143.2599969482421</v>
          </cell>
          <cell r="Y540">
            <v>2169.0099969482421</v>
          </cell>
          <cell r="Z540">
            <v>3143.2599969482421</v>
          </cell>
          <cell r="AA540">
            <v>2169.0099969482421</v>
          </cell>
        </row>
        <row r="541">
          <cell r="A541" t="str">
            <v>1511201</v>
          </cell>
          <cell r="B541" t="str">
            <v>15112</v>
          </cell>
          <cell r="C541" t="str">
            <v>ｸﾞﾗﾝﾊﾟｼﾌｨｯｸﾒﾘﾃﾞｨｱﾝ東京</v>
          </cell>
          <cell r="D541">
            <v>123229.98</v>
          </cell>
          <cell r="E541">
            <v>0</v>
          </cell>
          <cell r="F541">
            <v>123229.98</v>
          </cell>
          <cell r="G541">
            <v>0</v>
          </cell>
          <cell r="H541">
            <v>123229.98</v>
          </cell>
          <cell r="I541">
            <v>0</v>
          </cell>
          <cell r="J541">
            <v>123229.98</v>
          </cell>
          <cell r="K541">
            <v>0</v>
          </cell>
          <cell r="L541">
            <v>123229.98</v>
          </cell>
          <cell r="M541">
            <v>0</v>
          </cell>
          <cell r="N541">
            <v>123229.98</v>
          </cell>
          <cell r="O541">
            <v>0</v>
          </cell>
          <cell r="P541">
            <v>123229.98</v>
          </cell>
          <cell r="Q541">
            <v>0</v>
          </cell>
          <cell r="R541">
            <v>123229.98</v>
          </cell>
          <cell r="S541">
            <v>0</v>
          </cell>
          <cell r="T541">
            <v>123229.98</v>
          </cell>
          <cell r="U541">
            <v>0</v>
          </cell>
          <cell r="V541">
            <v>123229.98</v>
          </cell>
          <cell r="W541">
            <v>0</v>
          </cell>
          <cell r="X541">
            <v>123229.98</v>
          </cell>
          <cell r="Y541">
            <v>0</v>
          </cell>
          <cell r="Z541">
            <v>123229.98</v>
          </cell>
          <cell r="AA541">
            <v>0</v>
          </cell>
        </row>
        <row r="542">
          <cell r="A542" t="str">
            <v>1513002</v>
          </cell>
          <cell r="B542" t="str">
            <v>15130</v>
          </cell>
          <cell r="C542" t="str">
            <v>博多駅前ビジネスセンター</v>
          </cell>
          <cell r="D542">
            <v>9682.7800000000007</v>
          </cell>
          <cell r="E542">
            <v>0</v>
          </cell>
          <cell r="F542">
            <v>9682.7800000000007</v>
          </cell>
          <cell r="G542">
            <v>0</v>
          </cell>
          <cell r="H542">
            <v>9682.7800000000007</v>
          </cell>
          <cell r="I542">
            <v>0</v>
          </cell>
          <cell r="J542">
            <v>9682.7800000000007</v>
          </cell>
          <cell r="K542">
            <v>0</v>
          </cell>
          <cell r="L542">
            <v>9682.7800000000007</v>
          </cell>
          <cell r="M542">
            <v>0</v>
          </cell>
          <cell r="N542">
            <v>9682.7800000000007</v>
          </cell>
          <cell r="O542">
            <v>0</v>
          </cell>
          <cell r="P542">
            <v>9682.7800000000007</v>
          </cell>
          <cell r="Q542">
            <v>0</v>
          </cell>
          <cell r="R542">
            <v>9682.7800000000007</v>
          </cell>
          <cell r="S542">
            <v>0</v>
          </cell>
          <cell r="T542">
            <v>9682.7800000000007</v>
          </cell>
          <cell r="U542">
            <v>0</v>
          </cell>
          <cell r="V542">
            <v>9682.7800000000007</v>
          </cell>
          <cell r="W542">
            <v>0</v>
          </cell>
          <cell r="X542">
            <v>9682.7800000000007</v>
          </cell>
          <cell r="Y542">
            <v>0</v>
          </cell>
          <cell r="Z542">
            <v>9682.7800000000007</v>
          </cell>
          <cell r="AA542">
            <v>0</v>
          </cell>
        </row>
        <row r="543">
          <cell r="A543" t="str">
            <v>1515201</v>
          </cell>
          <cell r="B543" t="str">
            <v>15152</v>
          </cell>
          <cell r="C543" t="str">
            <v>シック</v>
          </cell>
          <cell r="D543">
            <v>8531.01</v>
          </cell>
          <cell r="E543">
            <v>0</v>
          </cell>
          <cell r="F543">
            <v>8531.01</v>
          </cell>
          <cell r="G543">
            <v>0</v>
          </cell>
          <cell r="H543">
            <v>8531.01</v>
          </cell>
          <cell r="I543">
            <v>0</v>
          </cell>
          <cell r="J543">
            <v>8531.01</v>
          </cell>
          <cell r="K543">
            <v>0</v>
          </cell>
          <cell r="L543">
            <v>8531.01</v>
          </cell>
          <cell r="M543">
            <v>0</v>
          </cell>
          <cell r="N543">
            <v>8531.01</v>
          </cell>
          <cell r="O543">
            <v>0</v>
          </cell>
          <cell r="P543">
            <v>8531.01</v>
          </cell>
          <cell r="Q543">
            <v>0</v>
          </cell>
          <cell r="R543">
            <v>8531.01</v>
          </cell>
          <cell r="S543">
            <v>0</v>
          </cell>
          <cell r="T543">
            <v>8531.01</v>
          </cell>
          <cell r="U543">
            <v>0</v>
          </cell>
          <cell r="V543">
            <v>8531.01</v>
          </cell>
          <cell r="W543">
            <v>0</v>
          </cell>
          <cell r="X543">
            <v>8531.01</v>
          </cell>
          <cell r="Y543">
            <v>0</v>
          </cell>
          <cell r="Z543">
            <v>8531.01</v>
          </cell>
          <cell r="AA543">
            <v>0</v>
          </cell>
        </row>
        <row r="544">
          <cell r="A544" t="str">
            <v>1516503</v>
          </cell>
          <cell r="B544" t="str">
            <v>15165</v>
          </cell>
          <cell r="C544" t="str">
            <v>アロマスクエア</v>
          </cell>
          <cell r="D544">
            <v>46162.894321500004</v>
          </cell>
          <cell r="E544">
            <v>1797.2635301999999</v>
          </cell>
          <cell r="F544">
            <v>46162.894321500004</v>
          </cell>
          <cell r="G544">
            <v>1301.1208269999997</v>
          </cell>
          <cell r="H544">
            <v>46162.894321500004</v>
          </cell>
          <cell r="I544">
            <v>1301.1208269999997</v>
          </cell>
          <cell r="J544">
            <v>46162.894321500004</v>
          </cell>
          <cell r="K544">
            <v>1633.7927565999998</v>
          </cell>
          <cell r="L544">
            <v>46162.894321500004</v>
          </cell>
          <cell r="M544">
            <v>1633.7927565999998</v>
          </cell>
          <cell r="N544">
            <v>46162.894321500004</v>
          </cell>
          <cell r="O544">
            <v>1633.7927565999998</v>
          </cell>
          <cell r="P544">
            <v>46162.894321500004</v>
          </cell>
          <cell r="Q544">
            <v>1301.1208269999997</v>
          </cell>
          <cell r="R544">
            <v>46162.894321500004</v>
          </cell>
          <cell r="S544">
            <v>1301.1208269999997</v>
          </cell>
          <cell r="T544">
            <v>46162.894321500004</v>
          </cell>
          <cell r="U544">
            <v>1301.1208269999997</v>
          </cell>
          <cell r="V544">
            <v>46162.894321500004</v>
          </cell>
          <cell r="W544">
            <v>1757.2476503999997</v>
          </cell>
          <cell r="X544">
            <v>46162.894321500004</v>
          </cell>
          <cell r="Y544">
            <v>1757.2476503999997</v>
          </cell>
          <cell r="Z544">
            <v>46162.894321500004</v>
          </cell>
          <cell r="AA544">
            <v>1757.2476503999997</v>
          </cell>
        </row>
        <row r="545">
          <cell r="A545" t="str">
            <v>1517501</v>
          </cell>
          <cell r="B545" t="str">
            <v>15175</v>
          </cell>
          <cell r="C545" t="str">
            <v>リベル出屋敷　　　　　　</v>
          </cell>
          <cell r="D545">
            <v>7050.89</v>
          </cell>
          <cell r="E545">
            <v>0</v>
          </cell>
          <cell r="F545">
            <v>7050.89</v>
          </cell>
          <cell r="G545">
            <v>0</v>
          </cell>
          <cell r="H545">
            <v>7050.89</v>
          </cell>
          <cell r="I545">
            <v>0</v>
          </cell>
          <cell r="J545">
            <v>7050.89</v>
          </cell>
          <cell r="K545">
            <v>0</v>
          </cell>
          <cell r="L545">
            <v>7050.89</v>
          </cell>
          <cell r="M545">
            <v>0</v>
          </cell>
          <cell r="N545">
            <v>7050.89</v>
          </cell>
          <cell r="O545">
            <v>0</v>
          </cell>
          <cell r="P545">
            <v>7050.89</v>
          </cell>
          <cell r="Q545">
            <v>0</v>
          </cell>
          <cell r="R545">
            <v>7050.89</v>
          </cell>
          <cell r="S545">
            <v>0</v>
          </cell>
          <cell r="T545">
            <v>7050.89</v>
          </cell>
          <cell r="U545">
            <v>0</v>
          </cell>
          <cell r="V545">
            <v>7050.89</v>
          </cell>
          <cell r="W545">
            <v>0</v>
          </cell>
          <cell r="X545">
            <v>7050.89</v>
          </cell>
          <cell r="Y545">
            <v>0</v>
          </cell>
          <cell r="Z545">
            <v>7050.89</v>
          </cell>
          <cell r="AA545">
            <v>0</v>
          </cell>
        </row>
        <row r="546">
          <cell r="A546" t="str">
            <v>1519502</v>
          </cell>
          <cell r="B546" t="str">
            <v>15195</v>
          </cell>
          <cell r="C546" t="str">
            <v>錦糸町東武ホテルレパント</v>
          </cell>
          <cell r="D546">
            <v>24909.48</v>
          </cell>
          <cell r="E546">
            <v>0</v>
          </cell>
          <cell r="F546">
            <v>24909.48</v>
          </cell>
          <cell r="G546">
            <v>0</v>
          </cell>
          <cell r="H546">
            <v>24909.48</v>
          </cell>
          <cell r="I546">
            <v>0</v>
          </cell>
          <cell r="J546">
            <v>24909.48</v>
          </cell>
          <cell r="K546">
            <v>0</v>
          </cell>
          <cell r="L546">
            <v>24909.48</v>
          </cell>
          <cell r="M546">
            <v>0</v>
          </cell>
          <cell r="N546">
            <v>24909.48</v>
          </cell>
          <cell r="O546">
            <v>0</v>
          </cell>
          <cell r="P546">
            <v>24909.48</v>
          </cell>
          <cell r="Q546">
            <v>0</v>
          </cell>
          <cell r="R546">
            <v>24909.48</v>
          </cell>
          <cell r="S546">
            <v>0</v>
          </cell>
          <cell r="T546">
            <v>0</v>
          </cell>
          <cell r="U546">
            <v>0</v>
          </cell>
          <cell r="V546">
            <v>0</v>
          </cell>
          <cell r="W546">
            <v>0</v>
          </cell>
          <cell r="X546">
            <v>0</v>
          </cell>
          <cell r="Y546">
            <v>0</v>
          </cell>
          <cell r="Z546">
            <v>0</v>
          </cell>
          <cell r="AA546">
            <v>0</v>
          </cell>
        </row>
        <row r="547">
          <cell r="A547" t="str">
            <v>1519503</v>
          </cell>
          <cell r="B547" t="str">
            <v>15195</v>
          </cell>
          <cell r="C547" t="str">
            <v>錦糸町そごう</v>
          </cell>
          <cell r="D547">
            <v>40000</v>
          </cell>
          <cell r="E547">
            <v>0</v>
          </cell>
          <cell r="F547">
            <v>40000</v>
          </cell>
          <cell r="G547">
            <v>0</v>
          </cell>
          <cell r="H547">
            <v>40000</v>
          </cell>
          <cell r="I547">
            <v>0</v>
          </cell>
          <cell r="J547">
            <v>40000</v>
          </cell>
          <cell r="K547">
            <v>0</v>
          </cell>
          <cell r="L547">
            <v>40000</v>
          </cell>
          <cell r="M547">
            <v>0</v>
          </cell>
          <cell r="N547">
            <v>40000</v>
          </cell>
          <cell r="O547">
            <v>0</v>
          </cell>
          <cell r="P547">
            <v>40000</v>
          </cell>
          <cell r="Q547">
            <v>0</v>
          </cell>
          <cell r="R547">
            <v>40000</v>
          </cell>
          <cell r="S547">
            <v>0</v>
          </cell>
          <cell r="T547">
            <v>40000</v>
          </cell>
          <cell r="U547">
            <v>0</v>
          </cell>
          <cell r="V547">
            <v>40000</v>
          </cell>
          <cell r="W547">
            <v>0</v>
          </cell>
          <cell r="X547">
            <v>40000</v>
          </cell>
          <cell r="Y547">
            <v>0</v>
          </cell>
          <cell r="Z547">
            <v>40000</v>
          </cell>
          <cell r="AA547">
            <v>0</v>
          </cell>
        </row>
        <row r="548">
          <cell r="A548" t="str">
            <v>1523501</v>
          </cell>
          <cell r="B548" t="str">
            <v>15235</v>
          </cell>
          <cell r="C548" t="str">
            <v>京阪バス十条</v>
          </cell>
          <cell r="D548">
            <v>2610.46</v>
          </cell>
          <cell r="E548">
            <v>0</v>
          </cell>
          <cell r="F548">
            <v>2610.46</v>
          </cell>
          <cell r="G548">
            <v>0</v>
          </cell>
          <cell r="H548">
            <v>2610.46</v>
          </cell>
          <cell r="I548">
            <v>0</v>
          </cell>
          <cell r="J548">
            <v>2610.46</v>
          </cell>
          <cell r="K548">
            <v>0</v>
          </cell>
          <cell r="L548">
            <v>2610.46</v>
          </cell>
          <cell r="M548">
            <v>0</v>
          </cell>
          <cell r="N548">
            <v>2610.46</v>
          </cell>
          <cell r="O548">
            <v>0</v>
          </cell>
          <cell r="P548">
            <v>2610.46</v>
          </cell>
          <cell r="Q548">
            <v>0</v>
          </cell>
          <cell r="R548">
            <v>2610.46</v>
          </cell>
          <cell r="S548">
            <v>0</v>
          </cell>
          <cell r="T548">
            <v>2610.46</v>
          </cell>
          <cell r="U548">
            <v>0</v>
          </cell>
          <cell r="V548">
            <v>2610.46</v>
          </cell>
          <cell r="W548">
            <v>0</v>
          </cell>
          <cell r="X548">
            <v>2610.46</v>
          </cell>
          <cell r="Y548">
            <v>0</v>
          </cell>
          <cell r="Z548">
            <v>2610.46</v>
          </cell>
          <cell r="AA548">
            <v>0</v>
          </cell>
        </row>
        <row r="549">
          <cell r="A549" t="str">
            <v>1560801</v>
          </cell>
          <cell r="B549" t="str">
            <v>15608</v>
          </cell>
          <cell r="C549" t="str">
            <v>オーバル新宿</v>
          </cell>
          <cell r="D549">
            <v>2066.62</v>
          </cell>
          <cell r="E549">
            <v>636.86</v>
          </cell>
          <cell r="F549">
            <v>2066.62</v>
          </cell>
          <cell r="G549">
            <v>636.86</v>
          </cell>
          <cell r="H549">
            <v>2066.62</v>
          </cell>
          <cell r="I549">
            <v>636.86</v>
          </cell>
          <cell r="J549">
            <v>2066.62</v>
          </cell>
          <cell r="K549">
            <v>636.86</v>
          </cell>
          <cell r="L549">
            <v>2066.62</v>
          </cell>
          <cell r="M549">
            <v>636.86</v>
          </cell>
          <cell r="N549">
            <v>2066.62</v>
          </cell>
          <cell r="O549">
            <v>636.86</v>
          </cell>
          <cell r="P549">
            <v>2066.62</v>
          </cell>
          <cell r="Q549">
            <v>636.86</v>
          </cell>
          <cell r="R549">
            <v>2066.62</v>
          </cell>
          <cell r="S549">
            <v>636.86</v>
          </cell>
          <cell r="T549">
            <v>2066.62</v>
          </cell>
          <cell r="U549">
            <v>636.86</v>
          </cell>
          <cell r="V549">
            <v>2066.62</v>
          </cell>
          <cell r="W549">
            <v>636.86</v>
          </cell>
          <cell r="X549">
            <v>2066.62</v>
          </cell>
          <cell r="Y549">
            <v>636.86</v>
          </cell>
          <cell r="Z549">
            <v>2066.62</v>
          </cell>
          <cell r="AA549">
            <v>636.86</v>
          </cell>
        </row>
        <row r="550">
          <cell r="A550" t="str">
            <v>1567601</v>
          </cell>
          <cell r="B550" t="str">
            <v>15676</v>
          </cell>
          <cell r="C550" t="str">
            <v>言美ニッセイ</v>
          </cell>
          <cell r="D550">
            <v>1778.62</v>
          </cell>
          <cell r="E550">
            <v>220.33</v>
          </cell>
          <cell r="F550">
            <v>1778.62</v>
          </cell>
          <cell r="G550">
            <v>0</v>
          </cell>
          <cell r="H550">
            <v>1778.62</v>
          </cell>
          <cell r="I550">
            <v>0</v>
          </cell>
          <cell r="J550">
            <v>1778.62</v>
          </cell>
          <cell r="K550">
            <v>0</v>
          </cell>
          <cell r="L550">
            <v>1778.62</v>
          </cell>
          <cell r="M550">
            <v>0</v>
          </cell>
          <cell r="N550">
            <v>1778.62</v>
          </cell>
          <cell r="O550">
            <v>0</v>
          </cell>
          <cell r="P550">
            <v>1778.62</v>
          </cell>
          <cell r="Q550">
            <v>0</v>
          </cell>
          <cell r="R550">
            <v>1778.62</v>
          </cell>
          <cell r="S550">
            <v>0</v>
          </cell>
          <cell r="T550">
            <v>1778.62</v>
          </cell>
          <cell r="U550">
            <v>665.78</v>
          </cell>
          <cell r="V550">
            <v>1778.62</v>
          </cell>
          <cell r="W550">
            <v>665.78</v>
          </cell>
          <cell r="X550">
            <v>1778.62</v>
          </cell>
          <cell r="Y550">
            <v>665.78</v>
          </cell>
          <cell r="Z550">
            <v>1778.62</v>
          </cell>
          <cell r="AA550">
            <v>553.22</v>
          </cell>
        </row>
        <row r="551">
          <cell r="A551" t="str">
            <v>1570702</v>
          </cell>
          <cell r="B551" t="str">
            <v>15707</v>
          </cell>
          <cell r="C551" t="str">
            <v>鯖江</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row>
        <row r="552">
          <cell r="A552" t="str">
            <v>1571101</v>
          </cell>
          <cell r="B552" t="str">
            <v>15711</v>
          </cell>
          <cell r="C552" t="str">
            <v>プロム山鼻</v>
          </cell>
          <cell r="D552">
            <v>10087.6</v>
          </cell>
          <cell r="E552">
            <v>0</v>
          </cell>
          <cell r="F552">
            <v>10087.6</v>
          </cell>
          <cell r="G552">
            <v>0</v>
          </cell>
          <cell r="H552">
            <v>10087.6</v>
          </cell>
          <cell r="I552">
            <v>0</v>
          </cell>
          <cell r="J552">
            <v>10087.6</v>
          </cell>
          <cell r="K552">
            <v>0</v>
          </cell>
          <cell r="L552">
            <v>10087.6</v>
          </cell>
          <cell r="M552">
            <v>0</v>
          </cell>
          <cell r="N552">
            <v>10087.6</v>
          </cell>
          <cell r="O552">
            <v>0</v>
          </cell>
          <cell r="P552">
            <v>10087.6</v>
          </cell>
          <cell r="Q552">
            <v>0</v>
          </cell>
          <cell r="R552">
            <v>10087.6</v>
          </cell>
          <cell r="S552">
            <v>0</v>
          </cell>
          <cell r="T552">
            <v>10087.6</v>
          </cell>
          <cell r="U552">
            <v>0</v>
          </cell>
          <cell r="V552">
            <v>10087.6</v>
          </cell>
          <cell r="W552">
            <v>0</v>
          </cell>
          <cell r="X552">
            <v>10087.6</v>
          </cell>
          <cell r="Y552">
            <v>0</v>
          </cell>
          <cell r="Z552">
            <v>10087.6</v>
          </cell>
          <cell r="AA552">
            <v>0</v>
          </cell>
        </row>
        <row r="553">
          <cell r="A553" t="str">
            <v>1572701</v>
          </cell>
          <cell r="B553" t="str">
            <v>15727</v>
          </cell>
          <cell r="C553" t="str">
            <v>うおいちニッセイ</v>
          </cell>
          <cell r="D553">
            <v>3122.75</v>
          </cell>
          <cell r="E553">
            <v>831</v>
          </cell>
          <cell r="F553">
            <v>3122.75</v>
          </cell>
          <cell r="G553">
            <v>831</v>
          </cell>
          <cell r="H553">
            <v>3122.75</v>
          </cell>
          <cell r="I553">
            <v>831</v>
          </cell>
          <cell r="J553">
            <v>3122.75</v>
          </cell>
          <cell r="K553">
            <v>831</v>
          </cell>
          <cell r="L553">
            <v>3122.75</v>
          </cell>
          <cell r="M553">
            <v>831</v>
          </cell>
          <cell r="N553">
            <v>3122.75</v>
          </cell>
          <cell r="O553">
            <v>573.79999999999995</v>
          </cell>
          <cell r="P553">
            <v>3122.75</v>
          </cell>
          <cell r="Q553">
            <v>573.79999999999995</v>
          </cell>
          <cell r="R553">
            <v>3122.75</v>
          </cell>
          <cell r="S553">
            <v>388.8</v>
          </cell>
          <cell r="T553">
            <v>3122.75</v>
          </cell>
          <cell r="U553">
            <v>388.8</v>
          </cell>
          <cell r="V553">
            <v>3122.75</v>
          </cell>
          <cell r="W553">
            <v>388.8</v>
          </cell>
          <cell r="X553">
            <v>3122.75</v>
          </cell>
          <cell r="Y553">
            <v>388.8</v>
          </cell>
          <cell r="Z553">
            <v>3122.75</v>
          </cell>
          <cell r="AA553">
            <v>388.8</v>
          </cell>
        </row>
        <row r="554">
          <cell r="A554" t="str">
            <v>1590101</v>
          </cell>
          <cell r="B554" t="str">
            <v>15901</v>
          </cell>
          <cell r="C554" t="str">
            <v>立川ＴＭビル（商業棟）</v>
          </cell>
          <cell r="D554">
            <v>25841.200000000001</v>
          </cell>
          <cell r="E554">
            <v>0</v>
          </cell>
          <cell r="F554">
            <v>25841.200000000001</v>
          </cell>
          <cell r="G554">
            <v>0</v>
          </cell>
          <cell r="H554">
            <v>25841.200000000001</v>
          </cell>
          <cell r="I554">
            <v>0</v>
          </cell>
          <cell r="J554">
            <v>25841.200000000001</v>
          </cell>
          <cell r="K554">
            <v>0</v>
          </cell>
          <cell r="L554">
            <v>25841.200000000001</v>
          </cell>
          <cell r="M554">
            <v>0</v>
          </cell>
          <cell r="N554">
            <v>25841.200000000001</v>
          </cell>
          <cell r="O554">
            <v>0</v>
          </cell>
          <cell r="P554">
            <v>25841.200000000001</v>
          </cell>
          <cell r="Q554">
            <v>0</v>
          </cell>
          <cell r="R554">
            <v>25841.200000000001</v>
          </cell>
          <cell r="S554">
            <v>0</v>
          </cell>
          <cell r="T554">
            <v>25841.200000000001</v>
          </cell>
          <cell r="U554">
            <v>0</v>
          </cell>
          <cell r="V554">
            <v>0</v>
          </cell>
          <cell r="W554">
            <v>0</v>
          </cell>
          <cell r="X554">
            <v>0</v>
          </cell>
          <cell r="Y554">
            <v>0</v>
          </cell>
          <cell r="Z554">
            <v>0</v>
          </cell>
          <cell r="AA554">
            <v>0</v>
          </cell>
        </row>
        <row r="555">
          <cell r="A555" t="str">
            <v>1590102</v>
          </cell>
          <cell r="B555" t="str">
            <v>15901</v>
          </cell>
          <cell r="C555" t="str">
            <v>パレスホテル立川ビル（ホ</v>
          </cell>
          <cell r="D555">
            <v>15479.84</v>
          </cell>
          <cell r="E555">
            <v>0</v>
          </cell>
          <cell r="F555">
            <v>15479.84</v>
          </cell>
          <cell r="G555">
            <v>0</v>
          </cell>
          <cell r="H555">
            <v>15479.84</v>
          </cell>
          <cell r="I555">
            <v>0</v>
          </cell>
          <cell r="J555">
            <v>15479.84</v>
          </cell>
          <cell r="K555">
            <v>0</v>
          </cell>
          <cell r="L555">
            <v>15479.84</v>
          </cell>
          <cell r="M555">
            <v>0</v>
          </cell>
          <cell r="N555">
            <v>15479.84</v>
          </cell>
          <cell r="O555">
            <v>0</v>
          </cell>
          <cell r="P555">
            <v>15479.84</v>
          </cell>
          <cell r="Q555">
            <v>0</v>
          </cell>
          <cell r="R555">
            <v>15479.84</v>
          </cell>
          <cell r="S555">
            <v>0</v>
          </cell>
          <cell r="T555">
            <v>15479.84</v>
          </cell>
          <cell r="U555">
            <v>0</v>
          </cell>
          <cell r="V555">
            <v>15479.84</v>
          </cell>
          <cell r="W555">
            <v>0</v>
          </cell>
          <cell r="X555">
            <v>15479.84</v>
          </cell>
          <cell r="Y555">
            <v>0</v>
          </cell>
          <cell r="Z555">
            <v>15479.84</v>
          </cell>
          <cell r="AA555">
            <v>0</v>
          </cell>
        </row>
        <row r="556">
          <cell r="A556" t="str">
            <v>1593301</v>
          </cell>
          <cell r="B556" t="str">
            <v>15933</v>
          </cell>
          <cell r="C556" t="str">
            <v>リバージュ品川（事務所棟</v>
          </cell>
          <cell r="D556">
            <v>7955.53</v>
          </cell>
          <cell r="E556">
            <v>0</v>
          </cell>
          <cell r="F556">
            <v>7955.53</v>
          </cell>
          <cell r="G556">
            <v>0</v>
          </cell>
          <cell r="H556">
            <v>7955.53</v>
          </cell>
          <cell r="I556">
            <v>0</v>
          </cell>
          <cell r="J556">
            <v>7955.53</v>
          </cell>
          <cell r="K556">
            <v>0</v>
          </cell>
          <cell r="L556">
            <v>7955.53</v>
          </cell>
          <cell r="M556">
            <v>0</v>
          </cell>
          <cell r="N556">
            <v>7955.53</v>
          </cell>
          <cell r="O556">
            <v>5.6843418860808015E-14</v>
          </cell>
          <cell r="P556">
            <v>7955.53</v>
          </cell>
          <cell r="Q556">
            <v>5.6843418860808015E-14</v>
          </cell>
          <cell r="R556">
            <v>7955.53</v>
          </cell>
          <cell r="S556">
            <v>5.6843418860808015E-14</v>
          </cell>
          <cell r="T556">
            <v>7955.53</v>
          </cell>
          <cell r="U556">
            <v>5.6843418860808015E-14</v>
          </cell>
          <cell r="V556">
            <v>7955.53</v>
          </cell>
          <cell r="W556">
            <v>5.6843418860808015E-14</v>
          </cell>
          <cell r="X556">
            <v>7955.53</v>
          </cell>
          <cell r="Y556">
            <v>5.6843418860808015E-14</v>
          </cell>
          <cell r="Z556">
            <v>7955.53</v>
          </cell>
          <cell r="AA556">
            <v>5.6843418860808015E-14</v>
          </cell>
        </row>
        <row r="557">
          <cell r="A557" t="str">
            <v>1593302</v>
          </cell>
          <cell r="B557" t="str">
            <v>15933</v>
          </cell>
          <cell r="C557" t="str">
            <v>リバ－ジュ品川レジデンシ</v>
          </cell>
          <cell r="D557">
            <v>3010.32</v>
          </cell>
          <cell r="E557">
            <v>0</v>
          </cell>
          <cell r="F557">
            <v>3010.32</v>
          </cell>
          <cell r="G557">
            <v>0</v>
          </cell>
          <cell r="H557">
            <v>3010.32</v>
          </cell>
          <cell r="I557">
            <v>0</v>
          </cell>
          <cell r="J557">
            <v>3010.32</v>
          </cell>
          <cell r="K557">
            <v>0</v>
          </cell>
          <cell r="L557">
            <v>3010.32</v>
          </cell>
          <cell r="M557">
            <v>0</v>
          </cell>
          <cell r="N557">
            <v>3010.32</v>
          </cell>
          <cell r="O557">
            <v>0</v>
          </cell>
          <cell r="P557">
            <v>3010.32</v>
          </cell>
          <cell r="Q557">
            <v>0</v>
          </cell>
          <cell r="R557">
            <v>3010.32</v>
          </cell>
          <cell r="S557">
            <v>0</v>
          </cell>
          <cell r="T557">
            <v>3010.32</v>
          </cell>
          <cell r="U557">
            <v>0</v>
          </cell>
          <cell r="V557">
            <v>3010.32</v>
          </cell>
          <cell r="W557">
            <v>0</v>
          </cell>
          <cell r="X557">
            <v>3010.32</v>
          </cell>
          <cell r="Y557">
            <v>0</v>
          </cell>
          <cell r="Z557">
            <v>3010.32</v>
          </cell>
          <cell r="AA557">
            <v>0</v>
          </cell>
        </row>
        <row r="558">
          <cell r="A558" t="str">
            <v>1601201</v>
          </cell>
          <cell r="B558" t="str">
            <v>16012</v>
          </cell>
          <cell r="C558" t="str">
            <v>三井ガーデンホテル奈良</v>
          </cell>
          <cell r="D558">
            <v>24879</v>
          </cell>
          <cell r="E558">
            <v>0</v>
          </cell>
          <cell r="F558">
            <v>24879</v>
          </cell>
          <cell r="G558">
            <v>0</v>
          </cell>
          <cell r="H558">
            <v>24879</v>
          </cell>
          <cell r="I558">
            <v>0</v>
          </cell>
          <cell r="J558">
            <v>24879</v>
          </cell>
          <cell r="K558">
            <v>0</v>
          </cell>
          <cell r="L558">
            <v>24879</v>
          </cell>
          <cell r="M558">
            <v>0</v>
          </cell>
          <cell r="N558">
            <v>24879</v>
          </cell>
          <cell r="O558">
            <v>0</v>
          </cell>
          <cell r="P558">
            <v>24879</v>
          </cell>
          <cell r="Q558">
            <v>0</v>
          </cell>
          <cell r="R558">
            <v>24879</v>
          </cell>
          <cell r="S558">
            <v>0</v>
          </cell>
          <cell r="T558">
            <v>24879</v>
          </cell>
          <cell r="U558">
            <v>0</v>
          </cell>
          <cell r="V558">
            <v>24879</v>
          </cell>
          <cell r="W558">
            <v>0</v>
          </cell>
          <cell r="X558">
            <v>24879</v>
          </cell>
          <cell r="Y558">
            <v>0</v>
          </cell>
          <cell r="Z558">
            <v>24879</v>
          </cell>
          <cell r="AA558">
            <v>0</v>
          </cell>
        </row>
        <row r="559">
          <cell r="A559" t="str">
            <v>1633800</v>
          </cell>
          <cell r="B559" t="str">
            <v>16338</v>
          </cell>
          <cell r="C559" t="str">
            <v>日生病院南隣地・西長堀荘</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row>
        <row r="560">
          <cell r="A560" t="str">
            <v>1654301</v>
          </cell>
          <cell r="B560" t="str">
            <v>16543</v>
          </cell>
          <cell r="C560" t="str">
            <v>南品川Ｊ</v>
          </cell>
          <cell r="D560">
            <v>1664.21</v>
          </cell>
          <cell r="E560">
            <v>488.33299999999997</v>
          </cell>
          <cell r="F560">
            <v>1664.21</v>
          </cell>
          <cell r="G560">
            <v>488.33299999999997</v>
          </cell>
          <cell r="H560">
            <v>1664.21</v>
          </cell>
          <cell r="I560">
            <v>488.33299999999997</v>
          </cell>
          <cell r="J560">
            <v>1664.21</v>
          </cell>
          <cell r="K560">
            <v>488.33299999999997</v>
          </cell>
          <cell r="L560">
            <v>1664.21</v>
          </cell>
          <cell r="M560">
            <v>488.33299999999997</v>
          </cell>
          <cell r="N560">
            <v>1664.21</v>
          </cell>
          <cell r="O560">
            <v>180.155</v>
          </cell>
          <cell r="P560">
            <v>1664.21</v>
          </cell>
          <cell r="Q560">
            <v>180.155</v>
          </cell>
          <cell r="R560">
            <v>1664.21</v>
          </cell>
          <cell r="S560">
            <v>180.155</v>
          </cell>
          <cell r="T560">
            <v>1664.21</v>
          </cell>
          <cell r="U560">
            <v>180.155</v>
          </cell>
          <cell r="V560">
            <v>1664.21</v>
          </cell>
          <cell r="W560">
            <v>180.155</v>
          </cell>
          <cell r="X560">
            <v>1664.21</v>
          </cell>
          <cell r="Y560">
            <v>180.155</v>
          </cell>
          <cell r="Z560">
            <v>1664.21</v>
          </cell>
          <cell r="AA560">
            <v>180.155</v>
          </cell>
        </row>
        <row r="561">
          <cell r="A561" t="str">
            <v>1659100</v>
          </cell>
          <cell r="B561" t="str">
            <v>16591</v>
          </cell>
          <cell r="C561" t="str">
            <v>小郡駅前用地　　　　　　</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row>
        <row r="562">
          <cell r="A562" t="str">
            <v>1659801</v>
          </cell>
          <cell r="B562" t="str">
            <v>16598</v>
          </cell>
          <cell r="C562" t="str">
            <v>新横浜ＷＮ</v>
          </cell>
          <cell r="D562">
            <v>2694.05</v>
          </cell>
          <cell r="E562">
            <v>452.44</v>
          </cell>
          <cell r="F562">
            <v>2694.05</v>
          </cell>
          <cell r="G562">
            <v>452.44</v>
          </cell>
          <cell r="H562">
            <v>2674.16</v>
          </cell>
          <cell r="I562">
            <v>283.01</v>
          </cell>
          <cell r="J562">
            <v>2674.16</v>
          </cell>
          <cell r="K562">
            <v>283.01</v>
          </cell>
          <cell r="L562">
            <v>2674.16</v>
          </cell>
          <cell r="M562">
            <v>283.01</v>
          </cell>
          <cell r="N562">
            <v>2674.16</v>
          </cell>
          <cell r="O562">
            <v>283.01</v>
          </cell>
          <cell r="P562">
            <v>2514.4899999999998</v>
          </cell>
          <cell r="Q562">
            <v>123.34</v>
          </cell>
          <cell r="R562">
            <v>2514.4899999999998</v>
          </cell>
          <cell r="S562">
            <v>123.34</v>
          </cell>
          <cell r="T562">
            <v>2514.4899999999998</v>
          </cell>
          <cell r="U562">
            <v>123.34</v>
          </cell>
          <cell r="V562">
            <v>2514.4899999999998</v>
          </cell>
          <cell r="W562">
            <v>13.77</v>
          </cell>
          <cell r="X562">
            <v>2514.4899999999998</v>
          </cell>
          <cell r="Y562">
            <v>13.77</v>
          </cell>
          <cell r="Z562">
            <v>2514.4899999999998</v>
          </cell>
          <cell r="AA562">
            <v>13.77</v>
          </cell>
        </row>
        <row r="563">
          <cell r="A563" t="str">
            <v>1665401</v>
          </cell>
          <cell r="B563" t="str">
            <v>16654</v>
          </cell>
          <cell r="C563" t="str">
            <v>新潟駅前</v>
          </cell>
          <cell r="D563">
            <v>5196.4499990844724</v>
          </cell>
          <cell r="E563">
            <v>420.75999908447261</v>
          </cell>
          <cell r="F563">
            <v>5196.4499990844724</v>
          </cell>
          <cell r="G563">
            <v>420.75999908447261</v>
          </cell>
          <cell r="H563">
            <v>5196.4499990844724</v>
          </cell>
          <cell r="I563">
            <v>420.75999908447261</v>
          </cell>
          <cell r="J563">
            <v>5196.4499990844724</v>
          </cell>
          <cell r="K563">
            <v>420.75999908447261</v>
          </cell>
          <cell r="L563">
            <v>5196.4499990844724</v>
          </cell>
          <cell r="M563">
            <v>516.45999908447266</v>
          </cell>
          <cell r="N563">
            <v>5196.4499990844724</v>
          </cell>
          <cell r="O563">
            <v>516.45999908447266</v>
          </cell>
          <cell r="P563">
            <v>5196.4499990844724</v>
          </cell>
          <cell r="Q563">
            <v>516.45999908447266</v>
          </cell>
          <cell r="R563">
            <v>5196.4499990844724</v>
          </cell>
          <cell r="S563">
            <v>516.45999908447266</v>
          </cell>
          <cell r="T563">
            <v>5196.4499990844724</v>
          </cell>
          <cell r="U563">
            <v>516.45999908447266</v>
          </cell>
          <cell r="V563">
            <v>5196.4499990844724</v>
          </cell>
          <cell r="W563">
            <v>516.45999908447266</v>
          </cell>
          <cell r="X563">
            <v>5196.4499990844724</v>
          </cell>
          <cell r="Y563">
            <v>516.45999908447266</v>
          </cell>
          <cell r="Z563">
            <v>5100.7499990844726</v>
          </cell>
          <cell r="AA563">
            <v>420.75999908447267</v>
          </cell>
        </row>
        <row r="564">
          <cell r="A564" t="str">
            <v>1665801</v>
          </cell>
          <cell r="B564" t="str">
            <v>16658</v>
          </cell>
          <cell r="C564" t="str">
            <v>高津物流センター</v>
          </cell>
          <cell r="D564">
            <v>13532.75</v>
          </cell>
          <cell r="E564">
            <v>0</v>
          </cell>
          <cell r="F564">
            <v>13532.75</v>
          </cell>
          <cell r="G564">
            <v>0</v>
          </cell>
          <cell r="H564">
            <v>13532.75</v>
          </cell>
          <cell r="I564">
            <v>0</v>
          </cell>
          <cell r="J564">
            <v>13532.75</v>
          </cell>
          <cell r="K564">
            <v>0</v>
          </cell>
          <cell r="L564">
            <v>13532.75</v>
          </cell>
          <cell r="M564">
            <v>0</v>
          </cell>
          <cell r="N564">
            <v>13532.75</v>
          </cell>
          <cell r="O564">
            <v>0</v>
          </cell>
          <cell r="P564">
            <v>13532.75</v>
          </cell>
          <cell r="Q564">
            <v>0</v>
          </cell>
          <cell r="R564">
            <v>13532.75</v>
          </cell>
          <cell r="S564">
            <v>0</v>
          </cell>
          <cell r="T564">
            <v>13532.75</v>
          </cell>
          <cell r="U564">
            <v>0</v>
          </cell>
          <cell r="V564">
            <v>13532.75</v>
          </cell>
          <cell r="W564">
            <v>0</v>
          </cell>
          <cell r="X564">
            <v>13532.75</v>
          </cell>
          <cell r="Y564">
            <v>0</v>
          </cell>
          <cell r="Z564">
            <v>13532.75</v>
          </cell>
          <cell r="AA564">
            <v>0</v>
          </cell>
        </row>
        <row r="565">
          <cell r="A565" t="str">
            <v>1674900</v>
          </cell>
          <cell r="B565" t="str">
            <v>16749</v>
          </cell>
          <cell r="C565" t="str">
            <v>福山ビル隣地</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row>
        <row r="566">
          <cell r="A566" t="str">
            <v>1675001</v>
          </cell>
          <cell r="B566" t="str">
            <v>16750</v>
          </cell>
          <cell r="C566" t="str">
            <v>ノース３３</v>
          </cell>
          <cell r="D566">
            <v>3708.03</v>
          </cell>
          <cell r="E566">
            <v>610.66999999999996</v>
          </cell>
          <cell r="F566">
            <v>3930.6</v>
          </cell>
          <cell r="G566">
            <v>833.24</v>
          </cell>
          <cell r="H566">
            <v>3930.6</v>
          </cell>
          <cell r="I566">
            <v>833.24</v>
          </cell>
          <cell r="J566">
            <v>3930.6</v>
          </cell>
          <cell r="K566">
            <v>833.24</v>
          </cell>
          <cell r="L566">
            <v>3930.6</v>
          </cell>
          <cell r="M566">
            <v>1148.3</v>
          </cell>
          <cell r="N566">
            <v>3930.6</v>
          </cell>
          <cell r="O566">
            <v>1148.3</v>
          </cell>
          <cell r="P566">
            <v>3930.6</v>
          </cell>
          <cell r="Q566">
            <v>1445.1</v>
          </cell>
          <cell r="R566">
            <v>3930.6</v>
          </cell>
          <cell r="S566">
            <v>1044.54</v>
          </cell>
          <cell r="T566">
            <v>3930.6</v>
          </cell>
          <cell r="U566">
            <v>1044.54</v>
          </cell>
          <cell r="V566">
            <v>3930.6</v>
          </cell>
          <cell r="W566">
            <v>1044.54</v>
          </cell>
          <cell r="X566">
            <v>3930.6</v>
          </cell>
          <cell r="Y566">
            <v>1044.54</v>
          </cell>
          <cell r="Z566">
            <v>3930.6</v>
          </cell>
          <cell r="AA566">
            <v>1044.54</v>
          </cell>
        </row>
        <row r="567">
          <cell r="A567" t="str">
            <v>1680701</v>
          </cell>
          <cell r="B567" t="str">
            <v>16807</v>
          </cell>
          <cell r="C567" t="str">
            <v>熊本水道町駐車場　　　　</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row>
        <row r="568">
          <cell r="A568" t="str">
            <v>1692301</v>
          </cell>
          <cell r="B568" t="str">
            <v>16923</v>
          </cell>
          <cell r="C568" t="str">
            <v>桜木町ＡＮ</v>
          </cell>
          <cell r="D568">
            <v>4979.3900000000003</v>
          </cell>
          <cell r="E568">
            <v>123.5</v>
          </cell>
          <cell r="F568">
            <v>4979.3900000000003</v>
          </cell>
          <cell r="G568">
            <v>123.5</v>
          </cell>
          <cell r="H568">
            <v>4979.3900000000003</v>
          </cell>
          <cell r="I568">
            <v>123.5</v>
          </cell>
          <cell r="J568">
            <v>4979.3900000000003</v>
          </cell>
          <cell r="K568">
            <v>123.5</v>
          </cell>
          <cell r="L568">
            <v>4979.3900000000003</v>
          </cell>
          <cell r="M568">
            <v>238.2</v>
          </cell>
          <cell r="N568">
            <v>4979.3900000000003</v>
          </cell>
          <cell r="O568">
            <v>238.2</v>
          </cell>
          <cell r="P568">
            <v>4979.3900000000003</v>
          </cell>
          <cell r="Q568">
            <v>238.2</v>
          </cell>
          <cell r="R568">
            <v>4979.3900000000003</v>
          </cell>
          <cell r="S568">
            <v>238.2</v>
          </cell>
          <cell r="T568">
            <v>4979.3900000000003</v>
          </cell>
          <cell r="U568">
            <v>238.2</v>
          </cell>
          <cell r="V568">
            <v>4979.3900000000003</v>
          </cell>
          <cell r="W568">
            <v>238.2</v>
          </cell>
          <cell r="X568">
            <v>4979.3900000000003</v>
          </cell>
          <cell r="Y568">
            <v>238.2</v>
          </cell>
          <cell r="Z568">
            <v>4979.3900000000003</v>
          </cell>
          <cell r="AA568">
            <v>238.2</v>
          </cell>
        </row>
        <row r="569">
          <cell r="A569" t="str">
            <v>1753701</v>
          </cell>
          <cell r="B569" t="str">
            <v>17537</v>
          </cell>
          <cell r="C569" t="str">
            <v>湯島台</v>
          </cell>
          <cell r="D569">
            <v>700.14</v>
          </cell>
          <cell r="E569">
            <v>34.865999999999985</v>
          </cell>
          <cell r="F569">
            <v>700.14</v>
          </cell>
          <cell r="G569">
            <v>1.3499999999986301E-2</v>
          </cell>
          <cell r="H569">
            <v>700.14</v>
          </cell>
          <cell r="I569">
            <v>1.3499999999986301E-2</v>
          </cell>
          <cell r="J569">
            <v>700.14</v>
          </cell>
          <cell r="K569">
            <v>1.3499999999986301E-2</v>
          </cell>
          <cell r="L569">
            <v>700.14</v>
          </cell>
          <cell r="M569">
            <v>1.3499999999986301E-2</v>
          </cell>
          <cell r="N569">
            <v>700.14</v>
          </cell>
          <cell r="O569">
            <v>1.3499999999986301E-2</v>
          </cell>
          <cell r="P569">
            <v>700.14</v>
          </cell>
          <cell r="Q569">
            <v>91.149000000000001</v>
          </cell>
          <cell r="R569">
            <v>700.14</v>
          </cell>
          <cell r="S569">
            <v>91.149000000000001</v>
          </cell>
          <cell r="T569">
            <v>700.14</v>
          </cell>
          <cell r="U569">
            <v>91.149000000000001</v>
          </cell>
          <cell r="V569">
            <v>700.14</v>
          </cell>
          <cell r="W569">
            <v>91.149000000000001</v>
          </cell>
          <cell r="X569">
            <v>705.23699999999997</v>
          </cell>
          <cell r="Y569">
            <v>91.14</v>
          </cell>
          <cell r="Z569">
            <v>705.23699999999997</v>
          </cell>
          <cell r="AA569">
            <v>4.5000000000090523E-3</v>
          </cell>
        </row>
        <row r="570">
          <cell r="A570" t="str">
            <v>1753702</v>
          </cell>
          <cell r="B570" t="str">
            <v>17537</v>
          </cell>
          <cell r="C570" t="str">
            <v>湯島台マンション</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row>
        <row r="571">
          <cell r="A571" t="str">
            <v>1811501</v>
          </cell>
          <cell r="B571" t="str">
            <v>18115</v>
          </cell>
          <cell r="C571" t="str">
            <v>横浜楠町</v>
          </cell>
          <cell r="D571">
            <v>602.77</v>
          </cell>
          <cell r="E571">
            <v>1.999999999998181E-2</v>
          </cell>
          <cell r="F571">
            <v>602.77</v>
          </cell>
          <cell r="G571">
            <v>1.999999999998181E-2</v>
          </cell>
          <cell r="H571">
            <v>602.77</v>
          </cell>
          <cell r="I571">
            <v>1.999999999998181E-2</v>
          </cell>
          <cell r="J571">
            <v>602.77</v>
          </cell>
          <cell r="K571">
            <v>1.999999999998181E-2</v>
          </cell>
          <cell r="L571">
            <v>602.77</v>
          </cell>
          <cell r="M571">
            <v>1.999999999998181E-2</v>
          </cell>
          <cell r="N571">
            <v>602.77</v>
          </cell>
          <cell r="O571">
            <v>1.999999999998181E-2</v>
          </cell>
          <cell r="P571">
            <v>602.77</v>
          </cell>
          <cell r="Q571">
            <v>151.31899999999999</v>
          </cell>
          <cell r="R571">
            <v>602.77</v>
          </cell>
          <cell r="S571">
            <v>151.31899999999999</v>
          </cell>
          <cell r="T571">
            <v>602.77</v>
          </cell>
          <cell r="U571">
            <v>151.31899999999999</v>
          </cell>
          <cell r="V571">
            <v>602.77</v>
          </cell>
          <cell r="W571">
            <v>151.31899999999999</v>
          </cell>
          <cell r="X571">
            <v>602.77</v>
          </cell>
          <cell r="Y571">
            <v>302.61799999999999</v>
          </cell>
          <cell r="Z571">
            <v>602.77</v>
          </cell>
          <cell r="AA571">
            <v>302.61799999999999</v>
          </cell>
        </row>
        <row r="572">
          <cell r="A572" t="str">
            <v>1811601</v>
          </cell>
          <cell r="B572" t="str">
            <v>18116</v>
          </cell>
          <cell r="C572" t="str">
            <v>音羽</v>
          </cell>
          <cell r="D572">
            <v>1156.21</v>
          </cell>
          <cell r="E572">
            <v>0</v>
          </cell>
          <cell r="F572">
            <v>1156.21</v>
          </cell>
          <cell r="G572">
            <v>0</v>
          </cell>
          <cell r="H572">
            <v>1156.21</v>
          </cell>
          <cell r="I572">
            <v>0</v>
          </cell>
          <cell r="J572">
            <v>1156.21</v>
          </cell>
          <cell r="K572">
            <v>0</v>
          </cell>
          <cell r="L572">
            <v>1156.21</v>
          </cell>
          <cell r="M572">
            <v>0</v>
          </cell>
          <cell r="N572">
            <v>1156.21</v>
          </cell>
          <cell r="O572">
            <v>0</v>
          </cell>
          <cell r="P572">
            <v>1156.21</v>
          </cell>
          <cell r="Q572">
            <v>0</v>
          </cell>
          <cell r="R572">
            <v>1156.21</v>
          </cell>
          <cell r="S572">
            <v>0</v>
          </cell>
          <cell r="T572">
            <v>1156.21</v>
          </cell>
          <cell r="U572">
            <v>0</v>
          </cell>
          <cell r="V572">
            <v>1156.21</v>
          </cell>
          <cell r="W572">
            <v>0</v>
          </cell>
          <cell r="X572">
            <v>1156.21</v>
          </cell>
          <cell r="Y572">
            <v>0</v>
          </cell>
          <cell r="Z572">
            <v>1156.21</v>
          </cell>
          <cell r="AA572">
            <v>0</v>
          </cell>
        </row>
        <row r="573">
          <cell r="A573" t="str">
            <v>1827301</v>
          </cell>
          <cell r="B573" t="str">
            <v>18273</v>
          </cell>
          <cell r="C573" t="str">
            <v>MK</v>
          </cell>
          <cell r="D573">
            <v>5122.58</v>
          </cell>
          <cell r="E573">
            <v>2.3499999999999943</v>
          </cell>
          <cell r="F573">
            <v>5276.66</v>
          </cell>
          <cell r="G573">
            <v>156.43</v>
          </cell>
          <cell r="H573">
            <v>5276.66</v>
          </cell>
          <cell r="I573">
            <v>250.81</v>
          </cell>
          <cell r="J573">
            <v>5276.66</v>
          </cell>
          <cell r="K573">
            <v>250.81</v>
          </cell>
          <cell r="L573">
            <v>5276.66</v>
          </cell>
          <cell r="M573">
            <v>250.81</v>
          </cell>
          <cell r="N573">
            <v>5276.66</v>
          </cell>
          <cell r="O573">
            <v>250.81</v>
          </cell>
          <cell r="P573">
            <v>5276.66</v>
          </cell>
          <cell r="Q573">
            <v>587.17999999999995</v>
          </cell>
          <cell r="R573">
            <v>5276.66</v>
          </cell>
          <cell r="S573">
            <v>587.17999999999995</v>
          </cell>
          <cell r="T573">
            <v>5276.66</v>
          </cell>
          <cell r="U573">
            <v>587.17999999999995</v>
          </cell>
          <cell r="V573">
            <v>5276.66</v>
          </cell>
          <cell r="W573">
            <v>587.17999999999995</v>
          </cell>
          <cell r="X573">
            <v>5276.66</v>
          </cell>
          <cell r="Y573">
            <v>1014.08</v>
          </cell>
          <cell r="Z573">
            <v>5276.66</v>
          </cell>
          <cell r="AA573">
            <v>775.6</v>
          </cell>
        </row>
        <row r="574">
          <cell r="A574" t="str">
            <v>1942901</v>
          </cell>
          <cell r="B574" t="str">
            <v>19429</v>
          </cell>
          <cell r="C574" t="str">
            <v>朝日センタ－</v>
          </cell>
          <cell r="D574">
            <v>1827.84</v>
          </cell>
          <cell r="E574">
            <v>0</v>
          </cell>
          <cell r="F574">
            <v>1827.84</v>
          </cell>
          <cell r="G574">
            <v>0</v>
          </cell>
          <cell r="H574">
            <v>1827.84</v>
          </cell>
          <cell r="I574">
            <v>0</v>
          </cell>
          <cell r="J574">
            <v>1827.84</v>
          </cell>
          <cell r="K574">
            <v>0</v>
          </cell>
          <cell r="L574">
            <v>1827.84</v>
          </cell>
          <cell r="M574">
            <v>0</v>
          </cell>
          <cell r="N574">
            <v>1827.84</v>
          </cell>
          <cell r="O574">
            <v>0</v>
          </cell>
          <cell r="P574">
            <v>1827.84</v>
          </cell>
          <cell r="Q574">
            <v>0</v>
          </cell>
          <cell r="R574">
            <v>1827.84</v>
          </cell>
          <cell r="S574">
            <v>0</v>
          </cell>
          <cell r="T574">
            <v>1827.84</v>
          </cell>
          <cell r="U574">
            <v>0</v>
          </cell>
          <cell r="V574">
            <v>1827.84</v>
          </cell>
          <cell r="W574">
            <v>0</v>
          </cell>
          <cell r="X574">
            <v>1827.84</v>
          </cell>
          <cell r="Y574">
            <v>0</v>
          </cell>
          <cell r="Z574">
            <v>1827.84</v>
          </cell>
          <cell r="AA574">
            <v>0</v>
          </cell>
        </row>
        <row r="575">
          <cell r="A575" t="str">
            <v>1964301</v>
          </cell>
          <cell r="B575" t="str">
            <v>19643</v>
          </cell>
          <cell r="C575" t="str">
            <v>北見駅前</v>
          </cell>
          <cell r="D575">
            <v>529.63</v>
          </cell>
          <cell r="E575">
            <v>0</v>
          </cell>
          <cell r="F575">
            <v>810.36</v>
          </cell>
          <cell r="G575">
            <v>280.73</v>
          </cell>
          <cell r="H575">
            <v>810.36</v>
          </cell>
          <cell r="I575">
            <v>280.73</v>
          </cell>
          <cell r="J575">
            <v>810.36</v>
          </cell>
          <cell r="K575">
            <v>280.73</v>
          </cell>
          <cell r="L575">
            <v>810.36</v>
          </cell>
          <cell r="M575">
            <v>280.73</v>
          </cell>
          <cell r="N575">
            <v>810.36</v>
          </cell>
          <cell r="O575">
            <v>280.73</v>
          </cell>
          <cell r="P575">
            <v>810.36</v>
          </cell>
          <cell r="Q575">
            <v>280.73</v>
          </cell>
          <cell r="R575">
            <v>810.36</v>
          </cell>
          <cell r="S575">
            <v>280.73</v>
          </cell>
          <cell r="T575">
            <v>810.36</v>
          </cell>
          <cell r="U575">
            <v>218.98</v>
          </cell>
          <cell r="V575">
            <v>810.36</v>
          </cell>
          <cell r="W575">
            <v>218.98</v>
          </cell>
          <cell r="X575">
            <v>810.36</v>
          </cell>
          <cell r="Y575">
            <v>218.98</v>
          </cell>
          <cell r="Z575">
            <v>810.36</v>
          </cell>
          <cell r="AA575">
            <v>218.98</v>
          </cell>
        </row>
        <row r="576">
          <cell r="A576" t="str">
            <v>2011601</v>
          </cell>
          <cell r="B576" t="str">
            <v>20116</v>
          </cell>
          <cell r="C576" t="str">
            <v>聖路加ガ－デン（オフィス</v>
          </cell>
          <cell r="D576">
            <v>21029.33</v>
          </cell>
          <cell r="E576">
            <v>0</v>
          </cell>
          <cell r="F576">
            <v>25480.33</v>
          </cell>
          <cell r="G576">
            <v>0</v>
          </cell>
          <cell r="H576">
            <v>25480.33</v>
          </cell>
          <cell r="I576">
            <v>0</v>
          </cell>
          <cell r="J576">
            <v>25480.33</v>
          </cell>
          <cell r="K576">
            <v>0</v>
          </cell>
          <cell r="L576">
            <v>25480.33</v>
          </cell>
          <cell r="M576">
            <v>0</v>
          </cell>
          <cell r="N576">
            <v>25480.33</v>
          </cell>
          <cell r="O576">
            <v>0</v>
          </cell>
          <cell r="P576">
            <v>25480.33</v>
          </cell>
          <cell r="Q576">
            <v>0</v>
          </cell>
          <cell r="R576">
            <v>25480.33</v>
          </cell>
          <cell r="S576">
            <v>0</v>
          </cell>
          <cell r="T576">
            <v>25480.33</v>
          </cell>
          <cell r="U576">
            <v>0</v>
          </cell>
          <cell r="V576">
            <v>25480.33</v>
          </cell>
          <cell r="W576">
            <v>0</v>
          </cell>
          <cell r="X576">
            <v>25480.33</v>
          </cell>
          <cell r="Y576">
            <v>0</v>
          </cell>
          <cell r="Z576">
            <v>25480.33</v>
          </cell>
          <cell r="AA576">
            <v>0</v>
          </cell>
        </row>
        <row r="577">
          <cell r="A577" t="str">
            <v>2011602</v>
          </cell>
          <cell r="B577" t="str">
            <v>20116</v>
          </cell>
          <cell r="C577" t="str">
            <v>聖路加ガーデン（レジデン</v>
          </cell>
          <cell r="D577">
            <v>5420.16</v>
          </cell>
          <cell r="E577">
            <v>0</v>
          </cell>
          <cell r="F577">
            <v>8521.16</v>
          </cell>
          <cell r="G577">
            <v>0</v>
          </cell>
          <cell r="H577">
            <v>8521.16</v>
          </cell>
          <cell r="I577">
            <v>0</v>
          </cell>
          <cell r="J577">
            <v>8521.16</v>
          </cell>
          <cell r="K577">
            <v>0</v>
          </cell>
          <cell r="L577">
            <v>8521.16</v>
          </cell>
          <cell r="M577">
            <v>0</v>
          </cell>
          <cell r="N577">
            <v>8521.16</v>
          </cell>
          <cell r="O577">
            <v>0</v>
          </cell>
          <cell r="P577">
            <v>8521.16</v>
          </cell>
          <cell r="Q577">
            <v>0</v>
          </cell>
          <cell r="R577">
            <v>8521.16</v>
          </cell>
          <cell r="S577">
            <v>0</v>
          </cell>
          <cell r="T577">
            <v>8521.16</v>
          </cell>
          <cell r="U577">
            <v>0</v>
          </cell>
          <cell r="V577">
            <v>8521.16</v>
          </cell>
          <cell r="W577">
            <v>0</v>
          </cell>
          <cell r="X577">
            <v>8521.16</v>
          </cell>
          <cell r="Y577">
            <v>0</v>
          </cell>
          <cell r="Z577">
            <v>8521.16</v>
          </cell>
          <cell r="AA577">
            <v>0</v>
          </cell>
        </row>
        <row r="578">
          <cell r="A578" t="str">
            <v>2055401</v>
          </cell>
          <cell r="B578" t="str">
            <v>20554</v>
          </cell>
          <cell r="C578" t="str">
            <v>九段南３丁目</v>
          </cell>
          <cell r="D578">
            <v>232.34</v>
          </cell>
          <cell r="E578">
            <v>105.92</v>
          </cell>
          <cell r="F578">
            <v>232.34</v>
          </cell>
          <cell r="G578">
            <v>105.92</v>
          </cell>
          <cell r="H578">
            <v>232.34</v>
          </cell>
          <cell r="I578">
            <v>105.92</v>
          </cell>
          <cell r="J578">
            <v>232.34</v>
          </cell>
          <cell r="K578">
            <v>-1.4210854715202004E-14</v>
          </cell>
          <cell r="L578">
            <v>232.34</v>
          </cell>
          <cell r="M578">
            <v>-1.4210854715202004E-14</v>
          </cell>
          <cell r="N578">
            <v>232.34</v>
          </cell>
          <cell r="O578">
            <v>-1.4210854715202004E-14</v>
          </cell>
          <cell r="P578">
            <v>232.34</v>
          </cell>
          <cell r="Q578">
            <v>-1.4210854715202004E-14</v>
          </cell>
          <cell r="R578">
            <v>232.34</v>
          </cell>
          <cell r="S578">
            <v>52.96</v>
          </cell>
          <cell r="T578">
            <v>232.34</v>
          </cell>
          <cell r="U578">
            <v>52.96</v>
          </cell>
          <cell r="V578">
            <v>232.34</v>
          </cell>
          <cell r="W578">
            <v>52.96</v>
          </cell>
          <cell r="X578">
            <v>232.34</v>
          </cell>
          <cell r="Y578">
            <v>52.96</v>
          </cell>
          <cell r="Z578">
            <v>232.34</v>
          </cell>
          <cell r="AA578">
            <v>0</v>
          </cell>
        </row>
        <row r="579">
          <cell r="A579" t="str">
            <v>2065900</v>
          </cell>
          <cell r="B579" t="str">
            <v>20659</v>
          </cell>
          <cell r="C579" t="str">
            <v>浜松町用地</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row>
        <row r="580">
          <cell r="A580" t="str">
            <v>2117101</v>
          </cell>
          <cell r="B580" t="str">
            <v>21171</v>
          </cell>
          <cell r="C580" t="str">
            <v>東日本橋</v>
          </cell>
          <cell r="D580">
            <v>267.94</v>
          </cell>
          <cell r="E580">
            <v>0</v>
          </cell>
          <cell r="F580">
            <v>267.94</v>
          </cell>
          <cell r="G580">
            <v>0</v>
          </cell>
          <cell r="H580">
            <v>267.94</v>
          </cell>
          <cell r="I580">
            <v>0</v>
          </cell>
          <cell r="J580">
            <v>267.94</v>
          </cell>
          <cell r="K580">
            <v>0</v>
          </cell>
          <cell r="L580">
            <v>267.94</v>
          </cell>
          <cell r="M580">
            <v>0</v>
          </cell>
          <cell r="N580">
            <v>267.94</v>
          </cell>
          <cell r="O580">
            <v>0</v>
          </cell>
          <cell r="P580">
            <v>267.94</v>
          </cell>
          <cell r="Q580">
            <v>0</v>
          </cell>
          <cell r="R580">
            <v>267.94</v>
          </cell>
          <cell r="S580">
            <v>0</v>
          </cell>
          <cell r="T580">
            <v>267.94</v>
          </cell>
          <cell r="U580">
            <v>0</v>
          </cell>
          <cell r="V580">
            <v>267.94</v>
          </cell>
          <cell r="W580">
            <v>0</v>
          </cell>
          <cell r="X580">
            <v>267.94</v>
          </cell>
          <cell r="Y580">
            <v>0</v>
          </cell>
          <cell r="Z580">
            <v>267.94</v>
          </cell>
          <cell r="AA580">
            <v>0</v>
          </cell>
        </row>
        <row r="581">
          <cell r="A581" t="str">
            <v>2200201</v>
          </cell>
          <cell r="B581" t="str">
            <v>22002</v>
          </cell>
          <cell r="C581" t="str">
            <v>美山台ｼｮｯﾋﾟﾝｸﾞｾﾝﾀｰ</v>
          </cell>
          <cell r="D581">
            <v>555.71</v>
          </cell>
          <cell r="E581">
            <v>0</v>
          </cell>
          <cell r="F581">
            <v>555.71</v>
          </cell>
          <cell r="G581">
            <v>0</v>
          </cell>
          <cell r="H581">
            <v>555.71</v>
          </cell>
          <cell r="I581">
            <v>0</v>
          </cell>
          <cell r="J581">
            <v>555.71</v>
          </cell>
          <cell r="K581">
            <v>0</v>
          </cell>
          <cell r="L581">
            <v>555.71</v>
          </cell>
          <cell r="M581">
            <v>0</v>
          </cell>
          <cell r="N581">
            <v>555.71</v>
          </cell>
          <cell r="O581">
            <v>0</v>
          </cell>
          <cell r="P581">
            <v>555.71</v>
          </cell>
          <cell r="Q581">
            <v>0</v>
          </cell>
          <cell r="R581">
            <v>555.71</v>
          </cell>
          <cell r="S581">
            <v>0</v>
          </cell>
          <cell r="T581">
            <v>555.71</v>
          </cell>
          <cell r="U581">
            <v>0</v>
          </cell>
          <cell r="V581">
            <v>555.71</v>
          </cell>
          <cell r="W581">
            <v>0</v>
          </cell>
          <cell r="X581">
            <v>555.71</v>
          </cell>
          <cell r="Y581">
            <v>0</v>
          </cell>
          <cell r="Z581">
            <v>555.71</v>
          </cell>
          <cell r="AA581">
            <v>0</v>
          </cell>
        </row>
        <row r="582">
          <cell r="A582" t="str">
            <v>2200202</v>
          </cell>
          <cell r="B582" t="str">
            <v>22002</v>
          </cell>
          <cell r="C582" t="str">
            <v>美山台ｸﾘﾆｯｸｾﾝﾀｰ</v>
          </cell>
          <cell r="D582">
            <v>463.36</v>
          </cell>
          <cell r="E582">
            <v>0</v>
          </cell>
          <cell r="F582">
            <v>463.36</v>
          </cell>
          <cell r="G582">
            <v>0</v>
          </cell>
          <cell r="H582">
            <v>463.36</v>
          </cell>
          <cell r="I582">
            <v>0</v>
          </cell>
          <cell r="J582">
            <v>463.36</v>
          </cell>
          <cell r="K582">
            <v>0</v>
          </cell>
          <cell r="L582">
            <v>463.36</v>
          </cell>
          <cell r="M582">
            <v>0</v>
          </cell>
          <cell r="N582">
            <v>463.36</v>
          </cell>
          <cell r="O582">
            <v>0</v>
          </cell>
          <cell r="P582">
            <v>463.36</v>
          </cell>
          <cell r="Q582">
            <v>0</v>
          </cell>
          <cell r="R582">
            <v>463.36</v>
          </cell>
          <cell r="S582">
            <v>0</v>
          </cell>
          <cell r="T582">
            <v>463.36</v>
          </cell>
          <cell r="U582">
            <v>0</v>
          </cell>
          <cell r="V582">
            <v>463.36</v>
          </cell>
          <cell r="W582">
            <v>0</v>
          </cell>
          <cell r="X582">
            <v>463.36</v>
          </cell>
          <cell r="Y582">
            <v>0</v>
          </cell>
          <cell r="Z582">
            <v>463.36</v>
          </cell>
          <cell r="AA582">
            <v>0</v>
          </cell>
        </row>
        <row r="583">
          <cell r="A583" t="str">
            <v>2220601</v>
          </cell>
          <cell r="B583" t="str">
            <v>22206</v>
          </cell>
          <cell r="C583" t="str">
            <v>東高麗橋</v>
          </cell>
          <cell r="D583">
            <v>2838.09</v>
          </cell>
          <cell r="E583">
            <v>0</v>
          </cell>
          <cell r="F583">
            <v>2838.09</v>
          </cell>
          <cell r="G583">
            <v>0</v>
          </cell>
          <cell r="H583">
            <v>2838.09</v>
          </cell>
          <cell r="I583">
            <v>0</v>
          </cell>
          <cell r="J583">
            <v>2838.09</v>
          </cell>
          <cell r="K583">
            <v>0</v>
          </cell>
          <cell r="L583">
            <v>2838.09</v>
          </cell>
          <cell r="M583">
            <v>0</v>
          </cell>
          <cell r="N583">
            <v>2838.09</v>
          </cell>
          <cell r="O583">
            <v>0</v>
          </cell>
          <cell r="P583">
            <v>2838.09</v>
          </cell>
          <cell r="Q583">
            <v>0</v>
          </cell>
          <cell r="R583">
            <v>2838.09</v>
          </cell>
          <cell r="S583">
            <v>0</v>
          </cell>
          <cell r="T583">
            <v>2838.09</v>
          </cell>
          <cell r="U583">
            <v>0</v>
          </cell>
          <cell r="V583">
            <v>2838.09</v>
          </cell>
          <cell r="W583">
            <v>0</v>
          </cell>
          <cell r="X583">
            <v>2838.09</v>
          </cell>
          <cell r="Y583">
            <v>0</v>
          </cell>
          <cell r="Z583">
            <v>2838.09</v>
          </cell>
          <cell r="AA583">
            <v>0</v>
          </cell>
        </row>
        <row r="584">
          <cell r="A584" t="str">
            <v>2294401</v>
          </cell>
          <cell r="B584" t="str">
            <v>22944</v>
          </cell>
          <cell r="C584" t="str">
            <v>川平</v>
          </cell>
          <cell r="D584">
            <v>14376.82</v>
          </cell>
          <cell r="E584">
            <v>0</v>
          </cell>
          <cell r="F584">
            <v>14376.82</v>
          </cell>
          <cell r="G584">
            <v>0</v>
          </cell>
          <cell r="H584">
            <v>14376.82</v>
          </cell>
          <cell r="I584">
            <v>0</v>
          </cell>
          <cell r="J584">
            <v>14376.82</v>
          </cell>
          <cell r="K584">
            <v>0</v>
          </cell>
          <cell r="L584">
            <v>14376.82</v>
          </cell>
          <cell r="M584">
            <v>0</v>
          </cell>
          <cell r="N584">
            <v>14376.82</v>
          </cell>
          <cell r="O584">
            <v>0</v>
          </cell>
          <cell r="P584">
            <v>14376.82</v>
          </cell>
          <cell r="Q584">
            <v>0</v>
          </cell>
          <cell r="R584">
            <v>14376.82</v>
          </cell>
          <cell r="S584">
            <v>0</v>
          </cell>
          <cell r="T584">
            <v>14376.82</v>
          </cell>
          <cell r="U584">
            <v>0</v>
          </cell>
          <cell r="V584">
            <v>14376.82</v>
          </cell>
          <cell r="W584">
            <v>0</v>
          </cell>
          <cell r="X584">
            <v>14376.82</v>
          </cell>
          <cell r="Y584">
            <v>0</v>
          </cell>
          <cell r="Z584">
            <v>14376.82</v>
          </cell>
          <cell r="AA584">
            <v>0</v>
          </cell>
        </row>
        <row r="585">
          <cell r="A585" t="str">
            <v>2350501</v>
          </cell>
          <cell r="B585" t="str">
            <v>23505</v>
          </cell>
          <cell r="C585" t="str">
            <v>ジョイフル朝日</v>
          </cell>
          <cell r="D585">
            <v>4776.3</v>
          </cell>
          <cell r="E585">
            <v>0</v>
          </cell>
          <cell r="F585">
            <v>4776.3</v>
          </cell>
          <cell r="G585">
            <v>0</v>
          </cell>
          <cell r="H585">
            <v>4776.3</v>
          </cell>
          <cell r="I585">
            <v>0</v>
          </cell>
          <cell r="J585">
            <v>4776.3</v>
          </cell>
          <cell r="K585">
            <v>0</v>
          </cell>
          <cell r="L585">
            <v>4776.3</v>
          </cell>
          <cell r="M585">
            <v>0</v>
          </cell>
          <cell r="N585">
            <v>4776.3</v>
          </cell>
          <cell r="O585">
            <v>0</v>
          </cell>
          <cell r="P585">
            <v>4776.3</v>
          </cell>
          <cell r="Q585">
            <v>0</v>
          </cell>
          <cell r="R585">
            <v>4776.3</v>
          </cell>
          <cell r="S585">
            <v>0</v>
          </cell>
          <cell r="T585">
            <v>4776.3</v>
          </cell>
          <cell r="U585">
            <v>0</v>
          </cell>
          <cell r="V585">
            <v>4776.3</v>
          </cell>
          <cell r="W585">
            <v>0</v>
          </cell>
          <cell r="X585">
            <v>4776.3</v>
          </cell>
          <cell r="Y585">
            <v>0</v>
          </cell>
          <cell r="Z585">
            <v>4776.3</v>
          </cell>
          <cell r="AA585">
            <v>0</v>
          </cell>
        </row>
        <row r="586">
          <cell r="A586" t="str">
            <v>2492301</v>
          </cell>
          <cell r="B586" t="str">
            <v>24923</v>
          </cell>
          <cell r="C586" t="str">
            <v>丸の内ビル</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row>
        <row r="587">
          <cell r="A587" t="str">
            <v>B001+00</v>
          </cell>
          <cell r="B587" t="str">
            <v>B001+</v>
          </cell>
          <cell r="C587" t="str">
            <v>番町苑北隣地駐車場</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row>
        <row r="588">
          <cell r="A588" t="str">
            <v>B001-00</v>
          </cell>
          <cell r="B588" t="str">
            <v>B001-</v>
          </cell>
          <cell r="C588" t="str">
            <v>番町苑北隣地駐車場</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row>
        <row r="589">
          <cell r="A589" t="str">
            <v>B005+00</v>
          </cell>
          <cell r="B589" t="str">
            <v>B005+</v>
          </cell>
          <cell r="C589" t="str">
            <v>米子ﾜｼﾝﾄﾝ(+)</v>
          </cell>
          <cell r="D589">
            <v>8948.43</v>
          </cell>
          <cell r="E589">
            <v>0</v>
          </cell>
          <cell r="F589">
            <v>8948.43</v>
          </cell>
          <cell r="G589">
            <v>0</v>
          </cell>
          <cell r="H589">
            <v>8948.43</v>
          </cell>
          <cell r="I589">
            <v>0</v>
          </cell>
          <cell r="J589">
            <v>8948.43</v>
          </cell>
          <cell r="K589">
            <v>0</v>
          </cell>
          <cell r="L589">
            <v>8948.43</v>
          </cell>
          <cell r="M589">
            <v>0</v>
          </cell>
          <cell r="N589">
            <v>8948.43</v>
          </cell>
          <cell r="O589">
            <v>0</v>
          </cell>
          <cell r="P589">
            <v>8948.43</v>
          </cell>
          <cell r="Q589">
            <v>0</v>
          </cell>
          <cell r="R589">
            <v>8948.43</v>
          </cell>
          <cell r="S589">
            <v>0</v>
          </cell>
          <cell r="T589">
            <v>8948.43</v>
          </cell>
          <cell r="U589">
            <v>0</v>
          </cell>
          <cell r="V589">
            <v>8948.43</v>
          </cell>
          <cell r="W589">
            <v>0</v>
          </cell>
          <cell r="X589">
            <v>8948.43</v>
          </cell>
          <cell r="Y589">
            <v>0</v>
          </cell>
          <cell r="Z589">
            <v>8948.43</v>
          </cell>
          <cell r="AA589">
            <v>0</v>
          </cell>
        </row>
        <row r="590">
          <cell r="A590" t="str">
            <v>B005-00</v>
          </cell>
          <cell r="B590" t="str">
            <v>B005-</v>
          </cell>
          <cell r="C590" t="str">
            <v>米子ﾜｼﾝﾄﾝ(-)</v>
          </cell>
          <cell r="D590">
            <v>-8948.43</v>
          </cell>
          <cell r="E590">
            <v>0</v>
          </cell>
          <cell r="F590">
            <v>-8948.43</v>
          </cell>
          <cell r="G590">
            <v>0</v>
          </cell>
          <cell r="H590">
            <v>-8948.43</v>
          </cell>
          <cell r="I590">
            <v>0</v>
          </cell>
          <cell r="J590">
            <v>-8948.43</v>
          </cell>
          <cell r="K590">
            <v>0</v>
          </cell>
          <cell r="L590">
            <v>-8948.43</v>
          </cell>
          <cell r="M590">
            <v>0</v>
          </cell>
          <cell r="N590">
            <v>-8948.43</v>
          </cell>
          <cell r="O590">
            <v>0</v>
          </cell>
          <cell r="P590">
            <v>-8948.43</v>
          </cell>
          <cell r="Q590">
            <v>0</v>
          </cell>
          <cell r="R590">
            <v>-8948.43</v>
          </cell>
          <cell r="S590">
            <v>0</v>
          </cell>
          <cell r="T590">
            <v>-8948.43</v>
          </cell>
          <cell r="U590">
            <v>0</v>
          </cell>
          <cell r="V590">
            <v>-8948.43</v>
          </cell>
          <cell r="W590">
            <v>0</v>
          </cell>
          <cell r="X590">
            <v>-8948.43</v>
          </cell>
          <cell r="Y590">
            <v>0</v>
          </cell>
          <cell r="Z590">
            <v>-8948.43</v>
          </cell>
          <cell r="AA590">
            <v>0</v>
          </cell>
        </row>
        <row r="591">
          <cell r="A591" t="str">
            <v>B006+00</v>
          </cell>
          <cell r="B591" t="str">
            <v>B006+</v>
          </cell>
          <cell r="C591" t="str">
            <v>松山東急ｲﾝ(+)</v>
          </cell>
          <cell r="D591">
            <v>8914.25</v>
          </cell>
          <cell r="E591">
            <v>0</v>
          </cell>
          <cell r="F591">
            <v>8914.25</v>
          </cell>
          <cell r="G591">
            <v>0</v>
          </cell>
          <cell r="H591">
            <v>8914.25</v>
          </cell>
          <cell r="I591">
            <v>0</v>
          </cell>
          <cell r="J591">
            <v>8914.25</v>
          </cell>
          <cell r="K591">
            <v>0</v>
          </cell>
          <cell r="L591">
            <v>8914.25</v>
          </cell>
          <cell r="M591">
            <v>0</v>
          </cell>
          <cell r="N591">
            <v>8914.25</v>
          </cell>
          <cell r="O591">
            <v>0</v>
          </cell>
          <cell r="P591">
            <v>8914.25</v>
          </cell>
          <cell r="Q591">
            <v>0</v>
          </cell>
          <cell r="R591">
            <v>8914.25</v>
          </cell>
          <cell r="S591">
            <v>0</v>
          </cell>
          <cell r="T591">
            <v>8914.25</v>
          </cell>
          <cell r="U591">
            <v>0</v>
          </cell>
          <cell r="V591">
            <v>8914.25</v>
          </cell>
          <cell r="W591">
            <v>0</v>
          </cell>
          <cell r="X591">
            <v>8914.25</v>
          </cell>
          <cell r="Y591">
            <v>0</v>
          </cell>
          <cell r="Z591">
            <v>8914.25</v>
          </cell>
          <cell r="AA591">
            <v>0</v>
          </cell>
        </row>
        <row r="592">
          <cell r="A592" t="str">
            <v>B006-00</v>
          </cell>
          <cell r="B592" t="str">
            <v>B006-</v>
          </cell>
          <cell r="C592" t="str">
            <v>松山東急ｲﾝ(-)</v>
          </cell>
          <cell r="D592">
            <v>-8914.25</v>
          </cell>
          <cell r="E592">
            <v>0</v>
          </cell>
          <cell r="F592">
            <v>-8914.25</v>
          </cell>
          <cell r="G592">
            <v>0</v>
          </cell>
          <cell r="H592">
            <v>-8914.25</v>
          </cell>
          <cell r="I592">
            <v>0</v>
          </cell>
          <cell r="J592">
            <v>-8914.25</v>
          </cell>
          <cell r="K592">
            <v>0</v>
          </cell>
          <cell r="L592">
            <v>-8914.25</v>
          </cell>
          <cell r="M592">
            <v>0</v>
          </cell>
          <cell r="N592">
            <v>-8914.25</v>
          </cell>
          <cell r="O592">
            <v>0</v>
          </cell>
          <cell r="P592">
            <v>-8914.25</v>
          </cell>
          <cell r="Q592">
            <v>0</v>
          </cell>
          <cell r="R592">
            <v>-8914.25</v>
          </cell>
          <cell r="S592">
            <v>0</v>
          </cell>
          <cell r="T592">
            <v>-8914.25</v>
          </cell>
          <cell r="U592">
            <v>0</v>
          </cell>
          <cell r="V592">
            <v>-8914.25</v>
          </cell>
          <cell r="W592">
            <v>0</v>
          </cell>
          <cell r="X592">
            <v>-8914.25</v>
          </cell>
          <cell r="Y592">
            <v>0</v>
          </cell>
          <cell r="Z592">
            <v>-8914.25</v>
          </cell>
          <cell r="AA592">
            <v>0</v>
          </cell>
        </row>
        <row r="593">
          <cell r="A593" t="str">
            <v>K001+00</v>
          </cell>
          <cell r="B593" t="str">
            <v>K001+</v>
          </cell>
          <cell r="C593" t="str">
            <v>サンペディック（商業）</v>
          </cell>
          <cell r="D593">
            <v>57739.81</v>
          </cell>
          <cell r="E593">
            <v>0</v>
          </cell>
          <cell r="F593">
            <v>57739.81</v>
          </cell>
          <cell r="G593">
            <v>0</v>
          </cell>
          <cell r="H593">
            <v>57739.81</v>
          </cell>
          <cell r="I593">
            <v>0</v>
          </cell>
          <cell r="J593">
            <v>57739.81</v>
          </cell>
          <cell r="K593">
            <v>0</v>
          </cell>
          <cell r="L593">
            <v>57739.81</v>
          </cell>
          <cell r="M593">
            <v>0</v>
          </cell>
          <cell r="N593">
            <v>57739.81</v>
          </cell>
          <cell r="O593">
            <v>0</v>
          </cell>
          <cell r="P593">
            <v>57739.81</v>
          </cell>
          <cell r="Q593">
            <v>0</v>
          </cell>
          <cell r="R593">
            <v>57739.81</v>
          </cell>
          <cell r="S593">
            <v>0</v>
          </cell>
          <cell r="T593">
            <v>57739.81</v>
          </cell>
          <cell r="U593">
            <v>0</v>
          </cell>
          <cell r="V593">
            <v>57739.81</v>
          </cell>
          <cell r="W593">
            <v>0</v>
          </cell>
          <cell r="X593">
            <v>57739.81</v>
          </cell>
          <cell r="Y593">
            <v>0</v>
          </cell>
          <cell r="Z593">
            <v>57739.81</v>
          </cell>
          <cell r="AA593">
            <v>0</v>
          </cell>
        </row>
        <row r="594">
          <cell r="A594" t="str">
            <v>K001-00</v>
          </cell>
          <cell r="B594" t="str">
            <v>K001-</v>
          </cell>
          <cell r="C594" t="str">
            <v>サンペディック（商業）</v>
          </cell>
          <cell r="D594">
            <v>-57739.81</v>
          </cell>
          <cell r="E594">
            <v>0</v>
          </cell>
          <cell r="F594">
            <v>-57739.81</v>
          </cell>
          <cell r="G594">
            <v>0</v>
          </cell>
          <cell r="H594">
            <v>-57739.81</v>
          </cell>
          <cell r="I594">
            <v>0</v>
          </cell>
          <cell r="J594">
            <v>-57739.81</v>
          </cell>
          <cell r="K594">
            <v>0</v>
          </cell>
          <cell r="L594">
            <v>-57739.81</v>
          </cell>
          <cell r="M594">
            <v>0</v>
          </cell>
          <cell r="N594">
            <v>-57739.81</v>
          </cell>
          <cell r="O594">
            <v>0</v>
          </cell>
          <cell r="P594">
            <v>-57739.81</v>
          </cell>
          <cell r="Q594">
            <v>0</v>
          </cell>
          <cell r="R594">
            <v>-57739.81</v>
          </cell>
          <cell r="S594">
            <v>0</v>
          </cell>
          <cell r="T594">
            <v>-57739.81</v>
          </cell>
          <cell r="U594">
            <v>0</v>
          </cell>
          <cell r="V594">
            <v>-57739.81</v>
          </cell>
          <cell r="W594">
            <v>0</v>
          </cell>
          <cell r="X594">
            <v>-57739.81</v>
          </cell>
          <cell r="Y594">
            <v>0</v>
          </cell>
          <cell r="Z594">
            <v>-57739.81</v>
          </cell>
          <cell r="AA594">
            <v>0</v>
          </cell>
        </row>
        <row r="595">
          <cell r="A595" t="str">
            <v>K002+00</v>
          </cell>
          <cell r="B595" t="str">
            <v>06227</v>
          </cell>
          <cell r="C595" t="str">
            <v>ﾊｰﾊﾞｰﾗﾝﾄﾞ（商業）</v>
          </cell>
          <cell r="D595">
            <v>53390.58</v>
          </cell>
          <cell r="E595">
            <v>68.356898000000001</v>
          </cell>
          <cell r="F595">
            <v>53390.58</v>
          </cell>
          <cell r="G595">
            <v>68.356898000000001</v>
          </cell>
          <cell r="H595">
            <v>53390.58</v>
          </cell>
          <cell r="I595">
            <v>115.96679300000001</v>
          </cell>
          <cell r="J595">
            <v>53390.58</v>
          </cell>
          <cell r="K595">
            <v>115.96679300000001</v>
          </cell>
          <cell r="L595">
            <v>53390.58</v>
          </cell>
          <cell r="M595">
            <v>115.96679300000001</v>
          </cell>
          <cell r="N595">
            <v>53390.58</v>
          </cell>
          <cell r="O595">
            <v>115.96679300000001</v>
          </cell>
          <cell r="P595">
            <v>53390.58</v>
          </cell>
          <cell r="Q595">
            <v>115.96679300000001</v>
          </cell>
          <cell r="R595">
            <v>53390.58</v>
          </cell>
          <cell r="S595">
            <v>115.96679300000001</v>
          </cell>
          <cell r="T595">
            <v>53390.58</v>
          </cell>
          <cell r="U595">
            <v>115.96679300000001</v>
          </cell>
          <cell r="V595">
            <v>53390.58</v>
          </cell>
          <cell r="W595">
            <v>115.96679300000001</v>
          </cell>
          <cell r="X595">
            <v>53390.58</v>
          </cell>
          <cell r="Y595">
            <v>115.96679300000001</v>
          </cell>
          <cell r="Z595">
            <v>53390.58</v>
          </cell>
          <cell r="AA595">
            <v>115.96679300000001</v>
          </cell>
        </row>
        <row r="596">
          <cell r="A596" t="str">
            <v>K002-00</v>
          </cell>
          <cell r="B596" t="str">
            <v>06227</v>
          </cell>
          <cell r="C596" t="str">
            <v>ﾊｰﾊﾞｰﾗﾝﾄﾞ（商業）</v>
          </cell>
          <cell r="D596">
            <v>-53390.58</v>
          </cell>
          <cell r="E596">
            <v>0</v>
          </cell>
          <cell r="F596">
            <v>-53390.58</v>
          </cell>
          <cell r="G596">
            <v>0</v>
          </cell>
          <cell r="H596">
            <v>-53390.58</v>
          </cell>
          <cell r="I596">
            <v>0</v>
          </cell>
          <cell r="J596">
            <v>-53390.58</v>
          </cell>
          <cell r="K596">
            <v>0</v>
          </cell>
          <cell r="L596">
            <v>-53390.58</v>
          </cell>
          <cell r="M596">
            <v>0</v>
          </cell>
          <cell r="N596">
            <v>-53390.58</v>
          </cell>
          <cell r="O596">
            <v>0</v>
          </cell>
          <cell r="P596">
            <v>-53390.58</v>
          </cell>
          <cell r="Q596">
            <v>0</v>
          </cell>
          <cell r="R596">
            <v>-53390.58</v>
          </cell>
          <cell r="S596">
            <v>0</v>
          </cell>
          <cell r="T596">
            <v>-53390.58</v>
          </cell>
          <cell r="U596">
            <v>0</v>
          </cell>
          <cell r="V596">
            <v>-53390.58</v>
          </cell>
          <cell r="W596">
            <v>0</v>
          </cell>
          <cell r="X596">
            <v>-53390.58</v>
          </cell>
          <cell r="Y596">
            <v>0</v>
          </cell>
          <cell r="Z596">
            <v>-53390.58</v>
          </cell>
          <cell r="AA596">
            <v>0</v>
          </cell>
        </row>
        <row r="597">
          <cell r="A597" t="str">
            <v>K003+00</v>
          </cell>
          <cell r="B597" t="str">
            <v>K003+</v>
          </cell>
          <cell r="C597" t="str">
            <v>奈良若草（駐車場）</v>
          </cell>
          <cell r="D597">
            <v>4588.1499999999996</v>
          </cell>
          <cell r="E597">
            <v>0</v>
          </cell>
          <cell r="F597">
            <v>4588.1499999999996</v>
          </cell>
          <cell r="G597">
            <v>0</v>
          </cell>
          <cell r="H597">
            <v>4588.1499999999996</v>
          </cell>
          <cell r="I597">
            <v>0</v>
          </cell>
          <cell r="J597">
            <v>4588.1499999999996</v>
          </cell>
          <cell r="K597">
            <v>0</v>
          </cell>
          <cell r="L597">
            <v>4588.1499999999996</v>
          </cell>
          <cell r="M597">
            <v>0</v>
          </cell>
          <cell r="N597">
            <v>4588.1499999999996</v>
          </cell>
          <cell r="O597">
            <v>0</v>
          </cell>
          <cell r="P597">
            <v>4588.1499999999996</v>
          </cell>
          <cell r="Q597">
            <v>0</v>
          </cell>
          <cell r="R597">
            <v>4588.1499999999996</v>
          </cell>
          <cell r="S597">
            <v>0</v>
          </cell>
          <cell r="T597">
            <v>4588.1499999999996</v>
          </cell>
          <cell r="U597">
            <v>0</v>
          </cell>
          <cell r="V597">
            <v>4588.1499999999996</v>
          </cell>
          <cell r="W597">
            <v>0</v>
          </cell>
          <cell r="X597">
            <v>4588.1499999999996</v>
          </cell>
          <cell r="Y597">
            <v>0</v>
          </cell>
          <cell r="Z597">
            <v>4588.1499999999996</v>
          </cell>
          <cell r="AA597">
            <v>0</v>
          </cell>
        </row>
        <row r="598">
          <cell r="A598" t="str">
            <v>K003-00</v>
          </cell>
          <cell r="B598" t="str">
            <v>K003-</v>
          </cell>
          <cell r="C598" t="str">
            <v>奈良若草（駐車場）</v>
          </cell>
          <cell r="D598">
            <v>-4588.1499999999996</v>
          </cell>
          <cell r="E598">
            <v>0</v>
          </cell>
          <cell r="F598">
            <v>-4588.1499999999996</v>
          </cell>
          <cell r="G598">
            <v>0</v>
          </cell>
          <cell r="H598">
            <v>-4588.1499999999996</v>
          </cell>
          <cell r="I598">
            <v>0</v>
          </cell>
          <cell r="J598">
            <v>-4588.1499999999996</v>
          </cell>
          <cell r="K598">
            <v>0</v>
          </cell>
          <cell r="L598">
            <v>-4588.1499999999996</v>
          </cell>
          <cell r="M598">
            <v>0</v>
          </cell>
          <cell r="N598">
            <v>-4588.1499999999996</v>
          </cell>
          <cell r="O598">
            <v>0</v>
          </cell>
          <cell r="P598">
            <v>-4588.1499999999996</v>
          </cell>
          <cell r="Q598">
            <v>0</v>
          </cell>
          <cell r="R598">
            <v>-4588.1499999999996</v>
          </cell>
          <cell r="S598">
            <v>0</v>
          </cell>
          <cell r="T598">
            <v>-4588.1499999999996</v>
          </cell>
          <cell r="U598">
            <v>0</v>
          </cell>
          <cell r="V598">
            <v>-4588.1499999999996</v>
          </cell>
          <cell r="W598">
            <v>0</v>
          </cell>
          <cell r="X598">
            <v>-4588.1499999999996</v>
          </cell>
          <cell r="Y598">
            <v>0</v>
          </cell>
          <cell r="Z598">
            <v>-4588.1499999999996</v>
          </cell>
          <cell r="AA598">
            <v>0</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sheetName val="Input"/>
      <sheetName val="Macro Codes"/>
      <sheetName val="****ar"/>
      <sheetName val="laroux"/>
      <sheetName val="Yen Economics"/>
      <sheetName val="Yen Economics (ｻﾌﾞﾘｰｽ解除)"/>
      <sheetName val="Yen Economics (ｻﾌﾞﾘｰｽ解除、信託)"/>
      <sheetName val="$US Economics"/>
      <sheetName val="DD"/>
      <sheetName val="Deal Structure"/>
      <sheetName val="Property Econ"/>
      <sheetName val="Cash Flow Split"/>
      <sheetName val="JV Acctg"/>
      <sheetName val="CRE Accounting "/>
      <sheetName val="ROI and IRR"/>
      <sheetName val="CR Pages"/>
      <sheetName val="Suppl Calc"/>
      <sheetName val="IRR Lookback"/>
      <sheetName val="Worksheet 2"/>
      <sheetName val="Worksheet 3"/>
      <sheetName val="OLDTAX"/>
      <sheetName val="Macros"/>
      <sheetName val="0407 A3.4 SGA"/>
      <sheetName val="入力用リスト"/>
      <sheetName val="(Monthly)"/>
      <sheetName val="#REF"/>
      <sheetName val="手元比準表"/>
      <sheetName val="A-General"/>
      <sheetName val="H12入居面積・平均賃料"/>
      <sheetName val="Template"/>
      <sheetName val="____ar"/>
      <sheetName val="Closing Costs"/>
      <sheetName val="IRR (Annual) (Output)"/>
      <sheetName val="Collateral"/>
      <sheetName val="H12入居面積_平均賃料"/>
      <sheetName val="Main Assumptions"/>
      <sheetName val="VISTA"/>
      <sheetName val="JOB一覧表"/>
      <sheetName val="Replacement"/>
      <sheetName val="Rent Roll"/>
      <sheetName val="Summary"/>
      <sheetName val="入力用(家賃)"/>
      <sheetName val="入力用(駐車)"/>
      <sheetName val="Assumptions"/>
      <sheetName val="Actual NOI"/>
      <sheetName val="マスタ"/>
      <sheetName val="BP Summary"/>
      <sheetName val="NOI"/>
      <sheetName val="Title"/>
      <sheetName val="CF cap"/>
      <sheetName val="Variables"/>
      <sheetName val="P&amp;L"/>
      <sheetName val="Ｃ１表"/>
      <sheetName val="Macro_Codes1"/>
      <sheetName val="Yen_Economics1"/>
      <sheetName val="Yen_Economics_(ｻﾌﾞﾘｰｽ解除)1"/>
      <sheetName val="Yen_Economics_(ｻﾌﾞﾘｰｽ解除、信託)1"/>
      <sheetName val="$US_Economics1"/>
      <sheetName val="Deal_Structure1"/>
      <sheetName val="Property_Econ1"/>
      <sheetName val="Cash_Flow_Split1"/>
      <sheetName val="JV_Acctg1"/>
      <sheetName val="CRE_Accounting_1"/>
      <sheetName val="ROI_and_IRR1"/>
      <sheetName val="CR_Pages1"/>
      <sheetName val="Suppl_Calc1"/>
      <sheetName val="IRR_Lookback1"/>
      <sheetName val="Worksheet_21"/>
      <sheetName val="Worksheet_31"/>
      <sheetName val="Macro_Codes"/>
      <sheetName val="Yen_Economics"/>
      <sheetName val="Yen_Economics_(ｻﾌﾞﾘｰｽ解除)"/>
      <sheetName val="Yen_Economics_(ｻﾌﾞﾘｰｽ解除、信託)"/>
      <sheetName val="$US_Economics"/>
      <sheetName val="Deal_Structure"/>
      <sheetName val="Property_Econ"/>
      <sheetName val="Cash_Flow_Split"/>
      <sheetName val="JV_Acctg"/>
      <sheetName val="CRE_Accounting_"/>
      <sheetName val="ROI_and_IRR"/>
      <sheetName val="CR_Pages"/>
      <sheetName val="Suppl_Calc"/>
      <sheetName val="IRR_Lookback"/>
      <sheetName val="Worksheet_2"/>
      <sheetName val="Worksheet_3"/>
      <sheetName val="BOTM"/>
      <sheetName val="RESUL106"/>
      <sheetName val="土地建物"/>
      <sheetName val="Assump"/>
      <sheetName val="Sum"/>
      <sheetName val="1P"/>
      <sheetName val="Sheet"/>
      <sheetName val="Revenue Assumptions"/>
      <sheetName val="ops tb"/>
      <sheetName val="データ入力"/>
      <sheetName val="VALUE"/>
      <sheetName val="西麻布"/>
      <sheetName val="Budget"/>
      <sheetName val="レントロール"/>
      <sheetName val="etc"/>
      <sheetName val="HA行"/>
      <sheetName val="KA行"/>
      <sheetName val="NA行"/>
      <sheetName val="RA行"/>
      <sheetName val="SA行"/>
      <sheetName val="TA行"/>
      <sheetName val="WA行"/>
      <sheetName val="YA行"/>
      <sheetName val="LIST"/>
      <sheetName val="浜松プラザ年次予算_2005_02__"/>
      <sheetName val="目次"/>
      <sheetName val="SP飯田橋I下限"/>
      <sheetName val="飯田橋ⅠAug05減賃後鳥かご"/>
      <sheetName val="SP飯田橋II下限"/>
      <sheetName val="飯田橋ⅡAug05減賃後鳥かご"/>
      <sheetName val="MA行"/>
      <sheetName val="Consolidation"/>
      <sheetName val="CF"/>
      <sheetName val="物件概要"/>
      <sheetName val="k"/>
      <sheetName val="Prop"/>
      <sheetName val="TASSEI"/>
      <sheetName val="Expense Schedule (4)"/>
      <sheetName val="Macro1"/>
      <sheetName val="0407_A3_4_SGA"/>
      <sheetName val="ADR"/>
      <sheetName val="Fire02"/>
      <sheetName val="合計"/>
      <sheetName val="受注申請書"/>
      <sheetName val="平残連結"/>
      <sheetName val="Capital Input"/>
      <sheetName val="総括表"/>
      <sheetName val="CGLprimary"/>
      <sheetName val="Expense Schedule _4_"/>
      <sheetName val="F"/>
      <sheetName val="INPUTS"/>
      <sheetName val="Initial Input Variable"/>
      <sheetName val="RT1"/>
      <sheetName val="NAD Rollup"/>
      <sheetName val="ON総収益"/>
      <sheetName val="鑑定評価額等"/>
      <sheetName val="Fire"/>
      <sheetName val="KoyoFire"/>
      <sheetName val="浜松プラザ年次予算(2005.02～）"/>
      <sheetName val="ASP"/>
      <sheetName val="Summary Market Segmentation"/>
      <sheetName val="Misc Data"/>
      <sheetName val="Deal_Str_x0002__x0000__x0000__x0000_Ø_x000a_2"/>
      <sheetName val=""/>
      <sheetName val="Sales Comp 1"/>
      <sheetName val="←"/>
      <sheetName val="SGH"/>
      <sheetName val="SPH"/>
      <sheetName val="会員権"/>
      <sheetName val="鴨川SWH"/>
      <sheetName val="黒観"/>
      <sheetName val="UH仙台ANNEX"/>
      <sheetName val="UH仙台本館"/>
      <sheetName val="苫小牧"/>
      <sheetName val="aa13"/>
      <sheetName val="aa14"/>
      <sheetName val="aa159"/>
      <sheetName val="aa15"/>
      <sheetName val="Pricing(Contractual)"/>
      <sheetName val="DATALINE"/>
      <sheetName val="償還率計算"/>
      <sheetName val="A行"/>
      <sheetName val="説明（変更）"/>
      <sheetName val="점포타입별분류"/>
      <sheetName val="전점포"/>
      <sheetName val="일반점포"/>
      <sheetName val="S-Depot"/>
      <sheetName val="RN점포"/>
      <sheetName val="생필품점포"/>
      <sheetName val="천호점"/>
      <sheetName val="점면적"/>
      <sheetName val="년실적"/>
      <sheetName val="천호매출"/>
      <sheetName val="매출계획"/>
      <sheetName val="취합"/>
      <sheetName val="아파트11.14"/>
      <sheetName val="주택11.14"/>
      <sheetName val="아파트11.16"/>
      <sheetName val="주택11.16"/>
      <sheetName val="주간객수"/>
      <sheetName val="11월 실적"/>
      <sheetName val="미통과(1101~1116)"/>
      <sheetName val="현황"/>
      <sheetName val="현황 (2)"/>
      <sheetName val="Sheet2"/>
      <sheetName val="Sheet1"/>
      <sheetName val="미통과(1101~1116)(가공)"/>
      <sheetName val="미통과(1117~1130) (가공)"/>
      <sheetName val="튀김"/>
      <sheetName val="중화양풍즉석반찬"/>
      <sheetName val="구이류"/>
      <sheetName val="순대족발"/>
      <sheetName val="밥죽면"/>
      <sheetName val="즉석가공"/>
      <sheetName val="떡"/>
      <sheetName val="중분류실적"/>
      <sheetName val="입력1(실적및계획관련)"/>
      <sheetName val="재료비집계표"/>
      <sheetName val="본문"/>
      <sheetName val="MTP"/>
      <sheetName val="VT"/>
      <sheetName val="NC"/>
      <sheetName val="ITINERARY"/>
      <sheetName val="BASE"/>
      <sheetName val="CODES"/>
      <sheetName val="TAUX"/>
      <sheetName val="SOURCERL"/>
      <sheetName val="BASERL"/>
      <sheetName val="SOURCE"/>
      <sheetName val="PRYCA-h"/>
      <sheetName val="ARGENTINE"/>
      <sheetName val="ADMIN"/>
      <sheetName val="회사정보"/>
      <sheetName val="payment"/>
      <sheetName val="Macro_Codes2"/>
      <sheetName val="Yen_Economics2"/>
      <sheetName val="Yen_Economics_(ｻﾌﾞﾘｰｽ解除)2"/>
      <sheetName val="Yen_Economics_(ｻﾌﾞﾘｰｽ解除、信託)2"/>
      <sheetName val="$US_Economics2"/>
      <sheetName val="Deal_Structure2"/>
      <sheetName val="Property_Econ2"/>
      <sheetName val="Cash_Flow_Split2"/>
      <sheetName val="JV_Acctg2"/>
      <sheetName val="CRE_Accounting_2"/>
      <sheetName val="ROI_and_IRR2"/>
      <sheetName val="CR_Pages2"/>
      <sheetName val="Suppl_Calc2"/>
      <sheetName val="IRR_Lookback2"/>
      <sheetName val="Worksheet_22"/>
      <sheetName val="Worksheet_32"/>
      <sheetName val="IRR_(Annual)_(Output)"/>
      <sheetName val="Closing_Costs"/>
      <sheetName val="Rent_Roll"/>
      <sheetName val="Main_Assumptions"/>
      <sheetName val="Actual_NOI"/>
      <sheetName val="BP_Summary"/>
      <sheetName val="CF_cap"/>
      <sheetName val="Expense_Schedule_(4)"/>
      <sheetName val="Capital_Input"/>
      <sheetName val="浜松プラザ年次予算(2005_02～）"/>
      <sheetName val="リストボックス"/>
      <sheetName val="Corporate"/>
      <sheetName val="Income Statement"/>
      <sheetName val="Reporting (2)"/>
      <sheetName val="Sheet3"/>
      <sheetName val="Data Sheet"/>
      <sheetName val="Summary1"/>
      <sheetName val="1.PP Info"/>
      <sheetName val="表紙"/>
      <sheetName val="総合ハウジングサービス販管費明細"/>
      <sheetName val="総合地所販管費明細"/>
      <sheetName val="トータルハウジング販管費明細"/>
      <sheetName val="DATA"/>
      <sheetName val="Estático"/>
      <sheetName val="Balance"/>
      <sheetName val="登記"/>
      <sheetName val="CF1"/>
      <sheetName val="DR4 Pop 1Q04"/>
      <sheetName val="Fixed Asset 2203 (2)"/>
      <sheetName val="Setup"/>
      <sheetName val="외화"/>
      <sheetName val="자금동향"/>
      <sheetName val="組成時BS"/>
      <sheetName val="設定シート1"/>
      <sheetName val="管理費明細書"/>
      <sheetName val="賃料表"/>
      <sheetName val="減価償却"/>
      <sheetName val="設定シート2"/>
      <sheetName val="A-UW1"/>
      <sheetName val="一覧"/>
      <sheetName val="リスト"/>
      <sheetName val="Setup Fields"/>
      <sheetName val="Data_Source"/>
      <sheetName val="Dept Settings"/>
      <sheetName val="DEF"/>
      <sheetName val="Pricing"/>
      <sheetName val="SGI向け"/>
      <sheetName val="SGUN"/>
      <sheetName val="SLUN"/>
      <sheetName val="Deal_Str_x0002_"/>
      <sheetName val="disposition"/>
      <sheetName val="DH21_建築概要"/>
      <sheetName val="DH24_建物環境"/>
      <sheetName val="PJ21_建築設備基本診断1"/>
      <sheetName val="PS00_設備概要"/>
      <sheetName val="賃料等一覧"/>
      <sheetName val="営業店手修正"/>
      <sheetName val="営業予算管理部修正値"/>
      <sheetName val="営業店修正後"/>
      <sheetName val="MSAData"/>
      <sheetName val="USData"/>
      <sheetName val="Á¡Æ÷Å¸ÀÔº°ºÐ·ù"/>
      <sheetName val="ÀüÁ¡Æ÷"/>
      <sheetName val="ÀÏ¹ÝÁ¡Æ÷"/>
      <sheetName val="RNÁ¡Æ÷"/>
      <sheetName val="»ýÇÊÇ°Á¡Æ÷"/>
      <sheetName val="ÃµÈ£Á¡"/>
      <sheetName val="Á¡¸éÀû"/>
      <sheetName val="³â½ÇÀû"/>
      <sheetName val="ÃµÈ£¸ÅÃâ"/>
      <sheetName val="¸ÅÃâ°èÈ¹"/>
      <sheetName val="ÃëÇÕ"/>
      <sheetName val="¾ÆÆÄÆ®11.14"/>
      <sheetName val="ÁÖÅÃ11.14"/>
      <sheetName val="¾ÆÆÄÆ®11.16"/>
      <sheetName val="ÁÖÅÃ11.16"/>
      <sheetName val="ÁÖ°£°´¼ö"/>
      <sheetName val="11¿ù ½ÇÀû"/>
      <sheetName val="¹ÌÅë°ú(1101~1116)"/>
      <sheetName val="ÇöÈ²"/>
      <sheetName val="ÇöÈ² (2)"/>
      <sheetName val="¹ÌÅë°ú(1101~1116)(°¡°ø)"/>
      <sheetName val="¹ÌÅë°ú(1117~1130) (°¡°ø)"/>
      <sheetName val="Æ¢±è"/>
      <sheetName val="ÁßÈ­¾çÇ³Áï¼®¹ÝÂù"/>
      <sheetName val="±¸ÀÌ·ù"/>
      <sheetName val="¼ø´ëÁ·¹ß"/>
      <sheetName val="¹äÁ×¸é"/>
      <sheetName val="Áï¼®°¡°ø"/>
      <sheetName val="¶±"/>
      <sheetName val="ÁßºÐ·ù½ÇÀû"/>
      <sheetName val="CT "/>
      <sheetName val="ACLSHL96"/>
      <sheetName val="HEADCOUNT WORKSHEET"/>
      <sheetName val="Mat'l Pareto"/>
      <sheetName val="Download"/>
      <sheetName val="VCP"/>
      <sheetName val="Intro&gt;&gt;"/>
      <sheetName val="Disclaimer"/>
      <sheetName val="ch-rev trends"/>
      <sheetName val="ch-op marg trends"/>
      <sheetName val="exh-bs"/>
      <sheetName val="ch-fy05 rev by cust"/>
      <sheetName val="ch-fy06 rev by cust"/>
      <sheetName val="ch-fy05 rev by tech"/>
      <sheetName val="ch-fy06 rev by tech"/>
      <sheetName val="ch data"/>
      <sheetName val="ch-rev map"/>
      <sheetName val="exh-tech"/>
      <sheetName val="exh-cust"/>
      <sheetName val="ch-customer"/>
      <sheetName val="ch-rev migr"/>
      <sheetName val="exh-intangible sum"/>
      <sheetName val="exh-tradename"/>
      <sheetName val="exh-noncomp"/>
      <sheetName val="exh-iprd"/>
      <sheetName val="Control Sheet"/>
      <sheetName val="Issue Log"/>
      <sheetName val="Model&gt;&gt;"/>
      <sheetName val="Docpharm Group DCF"/>
      <sheetName val="Income Stmt Generics"/>
      <sheetName val="Income Stmt OTC"/>
      <sheetName val="Income Stmt Trading"/>
      <sheetName val="Income Stmt Med Dev"/>
      <sheetName val="Income Stmt Cons'd"/>
      <sheetName val="BS Forecast"/>
      <sheetName val="Balance Sht"/>
      <sheetName val="Stmt of Cash Flow"/>
      <sheetName val="NOL"/>
      <sheetName val="WACC"/>
      <sheetName val="Tax Amort Benefit-IPR&amp;D"/>
      <sheetName val="Tax Amort Benefit-DevProd"/>
      <sheetName val="Tax Amort Benefit-MedSup"/>
      <sheetName val="Tax Amort Benefit-OTC"/>
      <sheetName val="Tax Amort Benefit-Trading"/>
      <sheetName val="Prod Rev Contrib"/>
      <sheetName val="Cust Rev Contrib - Trading "/>
      <sheetName val="Cust. Attrition-Trading"/>
      <sheetName val="Customer Relationships -Trading"/>
      <sheetName val="Trading-ANALYSIS"/>
      <sheetName val="Supplier Agreements - OTC"/>
      <sheetName val="OTC-ProbabilityFactor"/>
      <sheetName val="Cust Rev Contrib - MD"/>
      <sheetName val="WARA"/>
      <sheetName val="APO Trade Mark"/>
      <sheetName val="DOC.be Trade Mark"/>
      <sheetName val="Trade Mark Contribution margin"/>
      <sheetName val="Rate - Market"/>
      <sheetName val="Workforce Generics"/>
      <sheetName val="Workforce OTC"/>
      <sheetName val="Workforce Trading"/>
      <sheetName val="Workforce Medical Devices"/>
      <sheetName val="Non-Comp. Summary"/>
      <sheetName val="No Competition"/>
      <sheetName val="Compete Year 1"/>
      <sheetName val="Compete Year 2"/>
      <sheetName val="Compete Year 3"/>
      <sheetName val="Compete Year 4"/>
      <sheetName val="Compete Year 5"/>
      <sheetName val="Workforce Total"/>
      <sheetName val="Employees"/>
      <sheetName val="Cust. Attrition"/>
      <sheetName val="Contrib Charges"/>
      <sheetName val="DP - EE - Docaciclo"/>
      <sheetName val="DP - EE - Docalprazo"/>
      <sheetName val="DP - EE - Docbisopro"/>
      <sheetName val="DP - EE - Doccaptopri"/>
      <sheetName val="DP - EE - Desorelle"/>
      <sheetName val="DP - EE - Docfluconazol"/>
      <sheetName val="DP - EE - Doclormeta"/>
      <sheetName val="DP - EE - Docomepra"/>
      <sheetName val="DP - EE - Doccefuroxime"/>
      <sheetName val="DP - EE - Docraniti"/>
      <sheetName val="DP - EE - Docsimvasta"/>
      <sheetName val="DP - EE - Doctrazodone"/>
      <sheetName val="DP - EE - Docpravastatine"/>
      <sheetName val="DP - EE - Docallopu"/>
      <sheetName val="DP - EE  - Docamoxici"/>
      <sheetName val="IPR&amp;D - EE"/>
      <sheetName val="Report exhibits&gt;&gt;"/>
      <sheetName val="ch-hist rev growth"/>
      <sheetName val="exh- closing BS"/>
      <sheetName val="ch-revenue trend"/>
      <sheetName val="ch-operating margin trend"/>
      <sheetName val="exh-fv&amp;tran sum"/>
      <sheetName val="ch-historical rev"/>
      <sheetName val="exh-tang asset sum"/>
      <sheetName val="ch-FY 2005 Cus Pie"/>
      <sheetName val="ch-FY 2006 Cus Pie"/>
      <sheetName val="ch-FY 2006 Tech Pie"/>
      <sheetName val="ch-FY 2005 Tech Pie"/>
      <sheetName val="chart data sheet"/>
      <sheetName val="exh-Trade Name "/>
      <sheetName val="exh-Cust R"/>
      <sheetName val="exh-Tech "/>
      <sheetName val="exh-covenants"/>
      <sheetName val="exh-IP&amp;R"/>
      <sheetName val="ch-tech rev map"/>
      <sheetName val="노무비"/>
      <sheetName val="교통대책내역"/>
      <sheetName val="부서별"/>
      <sheetName val="96월별PL"/>
      <sheetName val="평가대조표"/>
      <sheetName val="참조"/>
      <sheetName val="Sheet4"/>
      <sheetName val="9월 확정"/>
      <sheetName val="Ｍ왕창숨기기"/>
      <sheetName val="Inout"/>
      <sheetName val="단가현황"/>
      <sheetName val="인건비,경비"/>
      <sheetName val="***********************00"/>
      <sheetName val="0111"/>
      <sheetName val="아파트11_14"/>
      <sheetName val="주택11_14"/>
      <sheetName val="아파트11_16"/>
      <sheetName val="주택11_16"/>
      <sheetName val="11월_실적"/>
      <sheetName val="현황_(2)"/>
      <sheetName val="미통과(1117~1130)_(가공)"/>
      <sheetName val="¾ÆÆÄÆ®11_14"/>
      <sheetName val="ÁÖÅÃ11_14"/>
      <sheetName val="¾ÆÆÄÆ®11_16"/>
      <sheetName val="ÁÖÅÃ11_16"/>
      <sheetName val="11¿ù_½ÇÀû"/>
      <sheetName val="ÇöÈ²_(2)"/>
      <sheetName val="¹ÌÅë°ú(1117~1130)_(°¡°ø)"/>
      <sheetName val="품종별월계"/>
      <sheetName val="07년 매출"/>
      <sheetName val="_______________________00"/>
      <sheetName val="sm"/>
      <sheetName val="매출(월누계)"/>
      <sheetName val="AR"/>
      <sheetName val="시장"/>
      <sheetName val="캔개발배경"/>
      <sheetName val="일정표"/>
      <sheetName val="Prices"/>
      <sheetName val="이익관리표_적자점(영업점별)"/>
      <sheetName val="Households"/>
      <sheetName val="Input_Infor"/>
      <sheetName val="Monat"/>
      <sheetName val="임시"/>
      <sheetName val="SCO3"/>
      <sheetName val="Brew rub"/>
      <sheetName val="Thiabendazole"/>
      <sheetName val="MK 244"/>
      <sheetName val="Others"/>
      <sheetName val="Fungicide"/>
      <sheetName val="PPRAnalysis"/>
      <sheetName val="LDE"/>
      <sheetName val="COMPS"/>
      <sheetName val="CONT."/>
      <sheetName val="Constants"/>
      <sheetName val="NIUs"/>
      <sheetName val="Cover"/>
      <sheetName val="Controls"/>
      <sheetName val="LBO Model"/>
      <sheetName val="Quarterly LBO Model"/>
      <sheetName val="Flash Report SDC(EUR)"/>
      <sheetName val="Data USA US$"/>
      <sheetName val="Data USA Cdn$"/>
      <sheetName val="Data USA Adj US$"/>
      <sheetName val="DT 1999 (abst. from model)"/>
      <sheetName val="Database (RUR)Mar YTD"/>
      <sheetName val="4. NWABC"/>
      <sheetName val="DB2002"/>
      <sheetName val="Share Price 2002"/>
      <sheetName val="Cover &amp; Parameters"/>
      <sheetName val="SIL Russia"/>
      <sheetName val="Front"/>
      <sheetName val="Ind. project justif"/>
      <sheetName val="Russia month"/>
      <sheetName val="TOTAL"/>
      <sheetName val="Russia YTD"/>
      <sheetName val="Working"/>
      <sheetName val="Divestment Russia"/>
      <sheetName val="K &amp; T"/>
      <sheetName val="Volzh &amp; Pr"/>
      <sheetName val="SA &amp; SC"/>
      <sheetName val="Research_Innov_Central"/>
      <sheetName val="Pikur &amp; Piter"/>
      <sheetName val="BB &amp; Rifey"/>
      <sheetName val="StPr &amp; Others"/>
      <sheetName val="VLC_Other"/>
      <sheetName val="FLC"/>
      <sheetName val="PPM"/>
      <sheetName val="Cost Summary"/>
      <sheetName val="Tabelle1"/>
      <sheetName val="6월pl"/>
      <sheetName val="test.xls"/>
      <sheetName val="\工作文件夹\120217\test.xls"/>
      <sheetName val="9월_확정"/>
      <sheetName val="대기업"/>
      <sheetName val="평가표(당월)"/>
      <sheetName val="매출속보"/>
      <sheetName val="이익영"/>
      <sheetName val="리아테이블"/>
      <sheetName val="_工作文件夹_120217_test.xls"/>
      <sheetName val="구로점"/>
      <sheetName val="김천점"/>
      <sheetName val="남원점"/>
      <sheetName val="동광주점"/>
      <sheetName val="부평점"/>
      <sheetName val="분당점"/>
      <sheetName val="서부산점"/>
      <sheetName val="신월점"/>
      <sheetName val="안산점"/>
      <sheetName val="원주점"/>
      <sheetName val="일산점"/>
      <sheetName val="전주점"/>
      <sheetName val="제주점"/>
      <sheetName val="창동점"/>
      <sheetName val="청주점"/>
      <sheetName val="ADI111"/>
      <sheetName val="스타벅스_자료"/>
      <sheetName val="Input_Country"/>
      <sheetName val="재고자산미실현이익제거"/>
      <sheetName val="DATASHT2"/>
      <sheetName val="정의"/>
      <sheetName val="전전년실적"/>
      <sheetName val="1월"/>
      <sheetName val="실행"/>
      <sheetName val="일반관리비"/>
      <sheetName val="견적요지"/>
      <sheetName val="Lookup"/>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概要"/>
      <sheetName val="戸別一覧"/>
      <sheetName val="Sheet1"/>
      <sheetName val="Macro Codes"/>
      <sheetName val="Input"/>
      <sheetName val="TB"/>
      <sheetName val="Collateral"/>
      <sheetName val="Replacement"/>
      <sheetName val="Rent Roll"/>
      <sheetName val="Uskei（契約）"/>
      <sheetName val="Budget"/>
      <sheetName val="H12入居面積・平均賃料"/>
      <sheetName val="P4-1グラフ"/>
      <sheetName val="都築紡績ｷｬｯｼｭﾌﾛｰﾓﾃﾞﾙ"/>
      <sheetName val="Office"/>
      <sheetName val="TI CALC"/>
      <sheetName val="⑤収支査定"/>
      <sheetName val="Financial"/>
      <sheetName val="37含み経"/>
      <sheetName val="Setting"/>
      <sheetName val="Cap Table"/>
      <sheetName val="入力Ｓ"/>
      <sheetName val="master"/>
      <sheetName val="CAPEX簡易算出表"/>
      <sheetName val="Assumptions"/>
      <sheetName val="A-General"/>
      <sheetName val="2限定"/>
      <sheetName val="38月別取引先別"/>
      <sheetName val="台帳（Rent）"/>
      <sheetName val="(Monthly)"/>
      <sheetName val="報酬表"/>
    </sheetNames>
    <sheetDataSet>
      <sheetData sheetId="0"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row>
        <row r="2">
          <cell r="S2" t="str">
            <v>土地</v>
          </cell>
          <cell r="T2">
            <v>0</v>
          </cell>
          <cell r="U2">
            <v>0</v>
          </cell>
          <cell r="V2" t="str">
            <v>家屋</v>
          </cell>
        </row>
        <row r="3">
          <cell r="S3" t="str">
            <v>評価額</v>
          </cell>
          <cell r="T3" t="str">
            <v>課税標準額</v>
          </cell>
          <cell r="U3">
            <v>0</v>
          </cell>
          <cell r="V3" t="str">
            <v>評価額</v>
          </cell>
          <cell r="W3" t="str">
            <v>課税標準額</v>
          </cell>
        </row>
        <row r="4">
          <cell r="A4" t="str">
            <v>物件番号</v>
          </cell>
          <cell r="B4" t="str">
            <v>事業所名</v>
          </cell>
          <cell r="C4">
            <v>0</v>
          </cell>
          <cell r="D4" t="str">
            <v>所在地</v>
          </cell>
          <cell r="E4" t="str">
            <v>地目</v>
          </cell>
          <cell r="F4" t="str">
            <v>建築年月</v>
          </cell>
          <cell r="G4">
            <v>0</v>
          </cell>
          <cell r="H4" t="str">
            <v>構造</v>
          </cell>
          <cell r="I4" t="str">
            <v>地積(登記簿)</v>
          </cell>
          <cell r="J4" t="str">
            <v>坪</v>
          </cell>
          <cell r="K4" t="str">
            <v>延面積</v>
          </cell>
          <cell r="L4" t="str">
            <v>坪</v>
          </cell>
          <cell r="M4" t="str">
            <v>駐車台数（台）</v>
          </cell>
          <cell r="N4">
            <v>0</v>
          </cell>
          <cell r="O4" t="str">
            <v>空調システム</v>
          </cell>
          <cell r="P4">
            <v>0</v>
          </cell>
          <cell r="Q4">
            <v>0</v>
          </cell>
          <cell r="R4">
            <v>0</v>
          </cell>
          <cell r="S4">
            <v>0</v>
          </cell>
          <cell r="T4" t="str">
            <v>固定資産税</v>
          </cell>
          <cell r="U4" t="str">
            <v>都市計画税</v>
          </cell>
          <cell r="V4">
            <v>0</v>
          </cell>
          <cell r="W4" t="str">
            <v>固定資産税</v>
          </cell>
          <cell r="X4" t="str">
            <v>都市計画税</v>
          </cell>
        </row>
        <row r="5">
          <cell r="A5">
            <v>1</v>
          </cell>
          <cell r="B5" t="str">
            <v>各駅パークビル</v>
          </cell>
          <cell r="C5">
            <v>0</v>
          </cell>
          <cell r="D5" t="str">
            <v>名古屋市中村区名駅二丁目4402番</v>
          </cell>
          <cell r="E5" t="str">
            <v>宅地</v>
          </cell>
          <cell r="F5">
            <v>0</v>
          </cell>
          <cell r="G5">
            <v>0</v>
          </cell>
          <cell r="H5" t="str">
            <v>ＳＲＣ造陸屋根地下3階付15階建</v>
          </cell>
          <cell r="I5">
            <v>337.7</v>
          </cell>
          <cell r="J5">
            <v>0</v>
          </cell>
          <cell r="K5">
            <v>3473.43</v>
          </cell>
          <cell r="L5">
            <v>0</v>
          </cell>
          <cell r="M5">
            <v>0</v>
          </cell>
          <cell r="N5">
            <v>0</v>
          </cell>
          <cell r="O5">
            <v>0</v>
          </cell>
          <cell r="P5">
            <v>0</v>
          </cell>
          <cell r="Q5">
            <v>0</v>
          </cell>
          <cell r="R5">
            <v>0</v>
          </cell>
          <cell r="S5">
            <v>313827656</v>
          </cell>
          <cell r="T5">
            <v>233534001</v>
          </cell>
          <cell r="U5">
            <v>23353400</v>
          </cell>
          <cell r="V5">
            <v>0</v>
          </cell>
          <cell r="W5">
            <v>128285098</v>
          </cell>
          <cell r="X5">
            <v>128285098</v>
          </cell>
        </row>
        <row r="6">
          <cell r="A6">
            <v>2</v>
          </cell>
          <cell r="B6" t="str">
            <v>各駅第2パークビル</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130196892</v>
          </cell>
          <cell r="T6">
            <v>104157513</v>
          </cell>
          <cell r="U6">
            <v>104157513</v>
          </cell>
          <cell r="V6">
            <v>36397111</v>
          </cell>
          <cell r="W6">
            <v>36397111</v>
          </cell>
          <cell r="X6">
            <v>36397111</v>
          </cell>
        </row>
        <row r="7">
          <cell r="A7">
            <v>3</v>
          </cell>
          <cell r="B7" t="str">
            <v>白川第3ビル</v>
          </cell>
          <cell r="C7">
            <v>0</v>
          </cell>
          <cell r="D7" t="str">
            <v>名古屋市中村区名駅四丁目816番地</v>
          </cell>
          <cell r="E7">
            <v>0</v>
          </cell>
          <cell r="F7">
            <v>26816</v>
          </cell>
          <cell r="G7">
            <v>0</v>
          </cell>
          <cell r="H7" t="str">
            <v>SRC造地下3階地上9階</v>
          </cell>
          <cell r="I7">
            <v>0</v>
          </cell>
          <cell r="J7">
            <v>0</v>
          </cell>
          <cell r="K7">
            <v>21913</v>
          </cell>
          <cell r="L7">
            <v>0</v>
          </cell>
          <cell r="M7">
            <v>122</v>
          </cell>
          <cell r="N7">
            <v>0</v>
          </cell>
          <cell r="O7" t="str">
            <v>各フロアー単位とファンコイルの併用（南北に各々2系統）</v>
          </cell>
          <cell r="P7" t="str">
            <v>井戸2本</v>
          </cell>
          <cell r="Q7" t="str">
            <v>個別空冷ヒートポンプシステム追加（’98.2）</v>
          </cell>
          <cell r="R7">
            <v>0</v>
          </cell>
          <cell r="S7">
            <v>2822203396</v>
          </cell>
          <cell r="T7">
            <v>2257762715</v>
          </cell>
          <cell r="U7">
            <v>2257762715</v>
          </cell>
          <cell r="V7">
            <v>0</v>
          </cell>
          <cell r="W7">
            <v>1336599888</v>
          </cell>
          <cell r="X7">
            <v>1336599888</v>
          </cell>
        </row>
        <row r="8">
          <cell r="A8">
            <v>4</v>
          </cell>
          <cell r="B8" t="str">
            <v>白川第8ビル</v>
          </cell>
          <cell r="C8">
            <v>0</v>
          </cell>
          <cell r="D8" t="str">
            <v>名古屋市中区丸ノ内一丁目10番29号</v>
          </cell>
          <cell r="E8">
            <v>0</v>
          </cell>
          <cell r="F8">
            <v>33848</v>
          </cell>
          <cell r="G8">
            <v>0</v>
          </cell>
          <cell r="H8" t="str">
            <v>SRC造地下1階地上8階</v>
          </cell>
          <cell r="I8">
            <v>0</v>
          </cell>
          <cell r="J8">
            <v>0</v>
          </cell>
          <cell r="K8">
            <v>7176</v>
          </cell>
          <cell r="L8">
            <v>0</v>
          </cell>
          <cell r="M8">
            <v>24</v>
          </cell>
          <cell r="N8">
            <v>0</v>
          </cell>
          <cell r="O8" t="str">
            <v>セントラル空調+個別ウォールスル型（1Fは天井埋込型）</v>
          </cell>
          <cell r="P8" t="str">
            <v>ヒートポンプパッケージ</v>
          </cell>
          <cell r="Q8">
            <v>0</v>
          </cell>
          <cell r="R8">
            <v>0</v>
          </cell>
          <cell r="S8">
            <v>307317846</v>
          </cell>
          <cell r="T8">
            <v>167300778</v>
          </cell>
          <cell r="U8">
            <v>167300778</v>
          </cell>
          <cell r="V8">
            <v>1196597310</v>
          </cell>
          <cell r="W8">
            <v>1196597310</v>
          </cell>
          <cell r="X8">
            <v>1196597310</v>
          </cell>
        </row>
        <row r="9">
          <cell r="A9">
            <v>5</v>
          </cell>
          <cell r="B9" t="str">
            <v>白川第6ビル</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1197316153</v>
          </cell>
          <cell r="T9">
            <v>715847626</v>
          </cell>
          <cell r="U9">
            <v>715847626</v>
          </cell>
          <cell r="V9">
            <v>0</v>
          </cell>
          <cell r="W9">
            <v>561638771</v>
          </cell>
          <cell r="X9">
            <v>561638771</v>
          </cell>
        </row>
        <row r="10">
          <cell r="A10">
            <v>6</v>
          </cell>
          <cell r="B10" t="str">
            <v>御園パークビル</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96070829</v>
          </cell>
          <cell r="T10">
            <v>59772544</v>
          </cell>
          <cell r="U10">
            <v>59772544</v>
          </cell>
          <cell r="V10">
            <v>0</v>
          </cell>
          <cell r="W10">
            <v>48664659</v>
          </cell>
          <cell r="X10">
            <v>48664659</v>
          </cell>
        </row>
        <row r="11">
          <cell r="A11">
            <v>7</v>
          </cell>
          <cell r="B11" t="str">
            <v>広小路パークビル</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340200304</v>
          </cell>
          <cell r="T11">
            <v>272160243</v>
          </cell>
          <cell r="U11">
            <v>272160243</v>
          </cell>
          <cell r="V11">
            <v>0</v>
          </cell>
          <cell r="W11">
            <v>155760748</v>
          </cell>
          <cell r="X11">
            <v>155760748</v>
          </cell>
        </row>
        <row r="12">
          <cell r="A12">
            <v>8</v>
          </cell>
          <cell r="B12" t="str">
            <v>白川第5ビル</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422667287</v>
          </cell>
          <cell r="T12">
            <v>272752236</v>
          </cell>
          <cell r="U12">
            <v>272752236</v>
          </cell>
          <cell r="V12">
            <v>465943939</v>
          </cell>
          <cell r="W12">
            <v>465943939</v>
          </cell>
          <cell r="X12">
            <v>465943939</v>
          </cell>
        </row>
        <row r="13">
          <cell r="A13">
            <v>9</v>
          </cell>
          <cell r="B13" t="str">
            <v>白川ビル東館</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149907708</v>
          </cell>
          <cell r="T13">
            <v>97482386</v>
          </cell>
          <cell r="U13">
            <v>97482386</v>
          </cell>
          <cell r="V13">
            <v>0</v>
          </cell>
          <cell r="W13">
            <v>272210926</v>
          </cell>
          <cell r="X13">
            <v>272210926</v>
          </cell>
        </row>
        <row r="14">
          <cell r="A14">
            <v>10</v>
          </cell>
          <cell r="B14" t="str">
            <v>サカエハミルトンホテル</v>
          </cell>
          <cell r="C14">
            <v>0</v>
          </cell>
          <cell r="D14" t="str">
            <v>名古屋市中区栄二丁目703番地</v>
          </cell>
          <cell r="E14">
            <v>0</v>
          </cell>
          <cell r="F14">
            <v>33055</v>
          </cell>
          <cell r="G14">
            <v>0</v>
          </cell>
          <cell r="H14" t="str">
            <v>SRC造　地上8階</v>
          </cell>
          <cell r="I14">
            <v>0</v>
          </cell>
          <cell r="J14">
            <v>0</v>
          </cell>
          <cell r="K14">
            <v>2194</v>
          </cell>
          <cell r="L14">
            <v>0</v>
          </cell>
          <cell r="M14">
            <v>0</v>
          </cell>
          <cell r="N14">
            <v>0</v>
          </cell>
          <cell r="O14" t="str">
            <v>客室52室</v>
          </cell>
          <cell r="P14" t="str">
            <v>貸会議室2室</v>
          </cell>
          <cell r="Q14">
            <v>0</v>
          </cell>
          <cell r="R14">
            <v>0</v>
          </cell>
          <cell r="S14">
            <v>262542904</v>
          </cell>
          <cell r="T14">
            <v>168163443</v>
          </cell>
          <cell r="U14">
            <v>168163443</v>
          </cell>
          <cell r="V14">
            <v>0</v>
          </cell>
          <cell r="W14">
            <v>410811419</v>
          </cell>
          <cell r="X14">
            <v>410811419</v>
          </cell>
        </row>
        <row r="15">
          <cell r="A15">
            <v>11</v>
          </cell>
          <cell r="B15" t="str">
            <v>ナゴヤハミルトンホテル</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140054775</v>
          </cell>
          <cell r="T15">
            <v>79915851</v>
          </cell>
          <cell r="U15">
            <v>79915851</v>
          </cell>
          <cell r="V15">
            <v>0</v>
          </cell>
          <cell r="W15">
            <v>260367477</v>
          </cell>
          <cell r="X15">
            <v>260367477</v>
          </cell>
        </row>
        <row r="16">
          <cell r="A16">
            <v>12</v>
          </cell>
          <cell r="B16" t="str">
            <v>白川タワーパーキング</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130459324</v>
          </cell>
          <cell r="T16">
            <v>83411667</v>
          </cell>
          <cell r="U16">
            <v>83411667</v>
          </cell>
          <cell r="V16">
            <v>0</v>
          </cell>
          <cell r="W16">
            <v>42961494</v>
          </cell>
          <cell r="X16">
            <v>42961494</v>
          </cell>
        </row>
        <row r="17">
          <cell r="A17">
            <v>13</v>
          </cell>
          <cell r="B17" t="str">
            <v>白川第2ビル別館</v>
          </cell>
          <cell r="C17">
            <v>0</v>
          </cell>
          <cell r="D17" t="str">
            <v>名古屋市中区栄二丁目1207番地</v>
          </cell>
          <cell r="E17">
            <v>0</v>
          </cell>
          <cell r="F17">
            <v>33055</v>
          </cell>
          <cell r="G17">
            <v>0</v>
          </cell>
          <cell r="H17" t="str">
            <v>SRC造地下2階地上8階</v>
          </cell>
          <cell r="I17">
            <v>0</v>
          </cell>
          <cell r="J17">
            <v>0</v>
          </cell>
          <cell r="K17">
            <v>8985</v>
          </cell>
          <cell r="L17">
            <v>0</v>
          </cell>
          <cell r="M17">
            <v>38</v>
          </cell>
          <cell r="N17">
            <v>0</v>
          </cell>
          <cell r="O17" t="str">
            <v>セントラル空調+ウォールスル型（1F及び2Fの一部は天井埋込型）</v>
          </cell>
          <cell r="P17" t="str">
            <v>ヒートポンプパッケージ</v>
          </cell>
          <cell r="Q17" t="str">
            <v>井戸1本</v>
          </cell>
          <cell r="R17">
            <v>0</v>
          </cell>
          <cell r="S17">
            <v>755586001</v>
          </cell>
          <cell r="T17">
            <v>465692553</v>
          </cell>
          <cell r="U17">
            <v>465692553</v>
          </cell>
          <cell r="V17">
            <v>0</v>
          </cell>
          <cell r="W17">
            <v>1269029482</v>
          </cell>
          <cell r="X17">
            <v>1269029482</v>
          </cell>
        </row>
        <row r="18">
          <cell r="A18">
            <v>14</v>
          </cell>
          <cell r="B18" t="str">
            <v>伊勢町パークビル</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356949144</v>
          </cell>
          <cell r="T18">
            <v>280423472</v>
          </cell>
          <cell r="U18">
            <v>280423472</v>
          </cell>
          <cell r="V18">
            <v>0</v>
          </cell>
          <cell r="W18">
            <v>61721825</v>
          </cell>
          <cell r="X18">
            <v>61721825</v>
          </cell>
        </row>
        <row r="19">
          <cell r="A19">
            <v>15</v>
          </cell>
          <cell r="B19" t="str">
            <v>栄パークビル</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584988848</v>
          </cell>
          <cell r="T19">
            <v>349959193</v>
          </cell>
          <cell r="U19">
            <v>349959193</v>
          </cell>
          <cell r="V19">
            <v>0</v>
          </cell>
          <cell r="W19">
            <v>122703053</v>
          </cell>
          <cell r="X19">
            <v>122703053</v>
          </cell>
        </row>
        <row r="20">
          <cell r="A20">
            <v>16</v>
          </cell>
          <cell r="B20" t="str">
            <v>日本橋ビル</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827871330</v>
          </cell>
          <cell r="T20">
            <v>662297064</v>
          </cell>
          <cell r="U20">
            <v>827821330</v>
          </cell>
          <cell r="V20">
            <v>624801500</v>
          </cell>
          <cell r="W20">
            <v>624801500</v>
          </cell>
          <cell r="X20">
            <v>624801500</v>
          </cell>
        </row>
        <row r="21">
          <cell r="A21">
            <v>17</v>
          </cell>
          <cell r="B21" t="str">
            <v>八重洲ビル</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7.2676324736165872E+16</v>
          </cell>
          <cell r="T21">
            <v>5814106427474029</v>
          </cell>
          <cell r="U21">
            <v>7.2676324594907776E+16</v>
          </cell>
          <cell r="V21">
            <v>183164700</v>
          </cell>
          <cell r="W21">
            <v>183164700</v>
          </cell>
          <cell r="X21">
            <v>183164700</v>
          </cell>
        </row>
        <row r="22">
          <cell r="A22">
            <v>18</v>
          </cell>
          <cell r="B22" t="str">
            <v>三和渋谷ビル</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846831070</v>
          </cell>
          <cell r="T22">
            <v>633943557</v>
          </cell>
          <cell r="U22">
            <v>682687871</v>
          </cell>
          <cell r="V22">
            <v>199439500</v>
          </cell>
          <cell r="W22">
            <v>199439500</v>
          </cell>
          <cell r="X22">
            <v>199439500</v>
          </cell>
        </row>
        <row r="23">
          <cell r="A23">
            <v>19</v>
          </cell>
          <cell r="B23" t="str">
            <v>池袋西口共同ビル</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3832049870</v>
          </cell>
          <cell r="T23">
            <v>2834424671</v>
          </cell>
          <cell r="U23">
            <v>3461571892</v>
          </cell>
          <cell r="V23">
            <v>0</v>
          </cell>
          <cell r="W23">
            <v>2384642100</v>
          </cell>
          <cell r="X23">
            <v>2384642100</v>
          </cell>
        </row>
        <row r="24">
          <cell r="A24">
            <v>20</v>
          </cell>
        </row>
        <row r="25">
          <cell r="A25">
            <v>21</v>
          </cell>
        </row>
        <row r="26">
          <cell r="A26">
            <v>22</v>
          </cell>
        </row>
        <row r="27">
          <cell r="A27">
            <v>23</v>
          </cell>
        </row>
        <row r="28">
          <cell r="A28">
            <v>24</v>
          </cell>
        </row>
        <row r="29">
          <cell r="A29">
            <v>25</v>
          </cell>
        </row>
        <row r="30">
          <cell r="A30">
            <v>26</v>
          </cell>
        </row>
        <row r="31">
          <cell r="A31">
            <v>27</v>
          </cell>
        </row>
        <row r="32">
          <cell r="A32">
            <v>28</v>
          </cell>
        </row>
        <row r="33">
          <cell r="A33">
            <v>29</v>
          </cell>
        </row>
        <row r="34">
          <cell r="A34">
            <v>30</v>
          </cell>
        </row>
        <row r="35">
          <cell r="A35">
            <v>31</v>
          </cell>
        </row>
        <row r="36">
          <cell r="A36">
            <v>32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Pricing"/>
      <sheetName val="LIST"/>
      <sheetName val="PJ明細"/>
      <sheetName val="物件概要"/>
      <sheetName val="Assumptions"/>
      <sheetName val="Rent Roll"/>
      <sheetName val="Uskei（契約）"/>
      <sheetName val="Budget"/>
      <sheetName val="Replacement"/>
      <sheetName val="Collateral"/>
      <sheetName val="Macro Codes"/>
      <sheetName val="Input"/>
      <sheetName val="QryCombo IF"/>
      <sheetName val="Sheet1"/>
      <sheetName val="Base_Price"/>
      <sheetName val="working file"/>
      <sheetName val="CF"/>
      <sheetName val="37含み経"/>
      <sheetName val="賃料等一覧"/>
      <sheetName val="T銘柄比率"/>
      <sheetName val="業種ﾋﾟﾎﾞｯﾄ"/>
      <sheetName val="TOPIXMON"/>
      <sheetName val="純資産"/>
      <sheetName val="上位10"/>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入力用(家賃)"/>
      <sheetName val="TB"/>
      <sheetName val="Receivables"/>
      <sheetName val="Baitak PS schedule"/>
      <sheetName val="仲介業者ﾘｽﾄ"/>
      <sheetName val="台帳"/>
      <sheetName val="LookupSheet"/>
      <sheetName val="budgetlink"/>
      <sheetName val="営業収益"/>
      <sheetName val="vw_SubExport_CTM"/>
      <sheetName val="Cap Table"/>
      <sheetName val="REO Cash Flow"/>
      <sheetName val="RCN EY cash flow summary"/>
      <sheetName val="drivers"/>
      <sheetName val="Setup_Summary"/>
      <sheetName val="1 Cash Flow Analysis"/>
      <sheetName val="Misc Data"/>
      <sheetName val="Master List and Strats"/>
      <sheetName val="master"/>
      <sheetName val="写真台帳"/>
      <sheetName val="Two"/>
      <sheetName val="Instructions"/>
      <sheetName val="A-General"/>
      <sheetName val="Ｕｎｉｔ №"/>
      <sheetName val="検針表"/>
      <sheetName val="支払明細"/>
      <sheetName val="REQUEST_TABLE"/>
      <sheetName val="営業担当Value"/>
      <sheetName val="II-8科目一覧表"/>
      <sheetName val="支払一覧"/>
      <sheetName val="Lender Approved Annual Budget S"/>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EITファイナンス動向"/>
      <sheetName val="Sheet1"/>
      <sheetName val="Approved Renov Payment Schedule"/>
      <sheetName val="Rent Roll"/>
    </sheetNames>
    <sheetDataSet>
      <sheetData sheetId="0"/>
      <sheetData sheetId="1" refreshError="1"/>
      <sheetData sheetId="2" refreshError="1"/>
      <sheetData sheetId="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J-REITファイナンス動向"/>
      <sheetName val="Rent Roll"/>
      <sheetName val="Approved Renov Payment Schedule"/>
      <sheetName val="Lookup"/>
      <sheetName val="物件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
      <sheetName val="入金明細1"/>
      <sheetName val="(Monthly)"/>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フロー"/>
      <sheetName val="Sheet2"/>
      <sheetName val="Sheet3"/>
      <sheetName val="COPY"/>
      <sheetName val="AF"/>
      <sheetName val="MLPMリスト"/>
      <sheetName val="担当者リスト"/>
      <sheetName val="CF表(RB）"/>
      <sheetName val="物件情報Excel出力"/>
      <sheetName val="リストデータシート"/>
      <sheetName val="エアコン型番"/>
      <sheetName val="省令別表まとめ"/>
    </sheetNames>
    <sheetDataSet>
      <sheetData sheetId="0" refreshError="1"/>
      <sheetData sheetId="1" refreshError="1"/>
      <sheetData sheetId="2" refreshError="1"/>
      <sheetData sheetId="3" refreshError="1"/>
      <sheetData sheetId="4">
        <row r="1">
          <cell r="B1" t="str">
            <v>（千円）</v>
          </cell>
        </row>
        <row r="2">
          <cell r="B2" t="str">
            <v>物件番号</v>
          </cell>
          <cell r="C2" t="str">
            <v>P-1</v>
          </cell>
          <cell r="D2" t="str">
            <v>P-2</v>
          </cell>
          <cell r="E2" t="str">
            <v>P-3</v>
          </cell>
          <cell r="F2" t="str">
            <v>P-4</v>
          </cell>
          <cell r="G2" t="str">
            <v>P-5</v>
          </cell>
          <cell r="H2" t="str">
            <v>P-6</v>
          </cell>
          <cell r="I2" t="str">
            <v>P-7</v>
          </cell>
          <cell r="J2" t="str">
            <v>P-8</v>
          </cell>
          <cell r="K2" t="str">
            <v>P-9</v>
          </cell>
          <cell r="L2" t="str">
            <v>P-10</v>
          </cell>
          <cell r="M2" t="str">
            <v>P-11</v>
          </cell>
          <cell r="N2" t="str">
            <v>P-12</v>
          </cell>
          <cell r="O2" t="str">
            <v>C-1</v>
          </cell>
          <cell r="P2" t="str">
            <v>C-2</v>
          </cell>
          <cell r="Q2" t="str">
            <v>C-3</v>
          </cell>
        </row>
        <row r="3">
          <cell r="B3" t="str">
            <v>物件名称</v>
          </cell>
          <cell r="C3" t="str">
            <v>アルティスコート</v>
          </cell>
          <cell r="D3" t="str">
            <v>アルティス島津山</v>
          </cell>
          <cell r="E3" t="str">
            <v>アルティス中目黒</v>
          </cell>
          <cell r="F3" t="str">
            <v>アパートメンツ弦巻</v>
          </cell>
          <cell r="G3" t="str">
            <v>クレストコート</v>
          </cell>
          <cell r="H3" t="str">
            <v>アルティス</v>
          </cell>
          <cell r="I3" t="str">
            <v>アルティス池尻大橋</v>
          </cell>
          <cell r="J3" t="str">
            <v>スペーシア新宿</v>
          </cell>
          <cell r="K3" t="str">
            <v>アルティス下落合</v>
          </cell>
          <cell r="L3" t="str">
            <v>スペーシア九段下</v>
          </cell>
          <cell r="M3" t="str">
            <v>チェスターハウス</v>
          </cell>
          <cell r="N3" t="str">
            <v>アルティス幡ヶ谷</v>
          </cell>
          <cell r="O3" t="str">
            <v>アルティス三越前</v>
          </cell>
          <cell r="P3" t="str">
            <v>アルティス蒲田</v>
          </cell>
          <cell r="Q3" t="str">
            <v>アルティス池袋</v>
          </cell>
        </row>
        <row r="4">
          <cell r="C4" t="str">
            <v>赤坂桧町</v>
          </cell>
          <cell r="G4" t="str">
            <v>麻布十番</v>
          </cell>
          <cell r="H4" t="str">
            <v>渋谷代官山</v>
          </cell>
          <cell r="M4" t="str">
            <v>九段下</v>
          </cell>
        </row>
        <row r="5">
          <cell r="B5" t="str">
            <v>運用期間 自</v>
          </cell>
          <cell r="C5">
            <v>38678</v>
          </cell>
          <cell r="D5">
            <v>38678</v>
          </cell>
          <cell r="E5">
            <v>38678</v>
          </cell>
          <cell r="F5">
            <v>38678</v>
          </cell>
          <cell r="G5">
            <v>38678</v>
          </cell>
          <cell r="H5">
            <v>38681</v>
          </cell>
          <cell r="I5">
            <v>38681</v>
          </cell>
          <cell r="J5">
            <v>38678</v>
          </cell>
          <cell r="K5">
            <v>38681</v>
          </cell>
          <cell r="L5">
            <v>38681</v>
          </cell>
          <cell r="M5">
            <v>38681</v>
          </cell>
          <cell r="N5">
            <v>38821</v>
          </cell>
          <cell r="O5">
            <v>38678</v>
          </cell>
          <cell r="P5">
            <v>38678</v>
          </cell>
          <cell r="Q5">
            <v>38681</v>
          </cell>
        </row>
        <row r="6">
          <cell r="B6" t="str">
            <v>至</v>
          </cell>
          <cell r="C6">
            <v>38898</v>
          </cell>
          <cell r="D6">
            <v>38898</v>
          </cell>
          <cell r="E6">
            <v>38898</v>
          </cell>
          <cell r="F6">
            <v>38898</v>
          </cell>
          <cell r="G6">
            <v>38898</v>
          </cell>
          <cell r="H6">
            <v>38898</v>
          </cell>
          <cell r="I6">
            <v>38898</v>
          </cell>
          <cell r="J6">
            <v>38898</v>
          </cell>
          <cell r="K6">
            <v>38898</v>
          </cell>
          <cell r="L6">
            <v>38898</v>
          </cell>
          <cell r="M6">
            <v>38898</v>
          </cell>
          <cell r="N6">
            <v>38898</v>
          </cell>
          <cell r="O6">
            <v>38898</v>
          </cell>
          <cell r="P6">
            <v>38898</v>
          </cell>
          <cell r="Q6">
            <v>38898</v>
          </cell>
        </row>
        <row r="7">
          <cell r="B7" t="str">
            <v>運用日数</v>
          </cell>
          <cell r="C7" t="str">
            <v>221日</v>
          </cell>
          <cell r="D7" t="str">
            <v>221日</v>
          </cell>
          <cell r="E7" t="str">
            <v>221日</v>
          </cell>
          <cell r="F7" t="str">
            <v>221日</v>
          </cell>
          <cell r="G7" t="str">
            <v>221日</v>
          </cell>
          <cell r="H7" t="str">
            <v>218日</v>
          </cell>
          <cell r="I7" t="str">
            <v>218日</v>
          </cell>
          <cell r="J7" t="str">
            <v>221日</v>
          </cell>
          <cell r="K7" t="str">
            <v>218日</v>
          </cell>
          <cell r="L7" t="str">
            <v>218日</v>
          </cell>
          <cell r="M7" t="str">
            <v>218日</v>
          </cell>
          <cell r="N7" t="str">
            <v>78日</v>
          </cell>
          <cell r="O7" t="str">
            <v>221日</v>
          </cell>
          <cell r="P7" t="str">
            <v>221日</v>
          </cell>
          <cell r="Q7" t="str">
            <v>218日</v>
          </cell>
        </row>
        <row r="8">
          <cell r="B8" t="str">
            <v>期末稼働率</v>
          </cell>
          <cell r="C8">
            <v>0.93799999999999994</v>
          </cell>
          <cell r="D8">
            <v>0.95499999999999996</v>
          </cell>
          <cell r="E8">
            <v>1</v>
          </cell>
          <cell r="F8">
            <v>0.92900000000000005</v>
          </cell>
          <cell r="G8">
            <v>0.96499999999999997</v>
          </cell>
          <cell r="H8">
            <v>0.94799999999999995</v>
          </cell>
          <cell r="I8">
            <v>0.97199999999999998</v>
          </cell>
          <cell r="J8">
            <v>0.88</v>
          </cell>
          <cell r="K8">
            <v>0.93500000000000005</v>
          </cell>
          <cell r="L8">
            <v>0.98699999999999999</v>
          </cell>
          <cell r="M8">
            <v>0.96299999999999997</v>
          </cell>
          <cell r="N8">
            <v>1</v>
          </cell>
          <cell r="O8">
            <v>1</v>
          </cell>
          <cell r="P8">
            <v>0.98799999999999999</v>
          </cell>
          <cell r="Q8">
            <v>1</v>
          </cell>
        </row>
        <row r="9">
          <cell r="B9" t="str">
            <v>(A)賃貸事業収入　小計</v>
          </cell>
          <cell r="C9">
            <v>178586</v>
          </cell>
          <cell r="D9">
            <v>110435</v>
          </cell>
          <cell r="E9">
            <v>59796</v>
          </cell>
          <cell r="F9">
            <v>49820</v>
          </cell>
          <cell r="G9">
            <v>70910</v>
          </cell>
          <cell r="H9">
            <v>61710</v>
          </cell>
          <cell r="I9">
            <v>49315</v>
          </cell>
          <cell r="J9">
            <v>115190</v>
          </cell>
          <cell r="K9">
            <v>57370</v>
          </cell>
          <cell r="L9">
            <v>90114</v>
          </cell>
          <cell r="M9">
            <v>29776</v>
          </cell>
          <cell r="N9">
            <v>13968</v>
          </cell>
          <cell r="O9">
            <v>77518</v>
          </cell>
          <cell r="P9">
            <v>118279</v>
          </cell>
          <cell r="Q9">
            <v>56200</v>
          </cell>
        </row>
        <row r="10">
          <cell r="B10" t="str">
            <v>(B)賃貸事業費用　小計</v>
          </cell>
          <cell r="C10">
            <v>26447</v>
          </cell>
          <cell r="D10">
            <v>13412</v>
          </cell>
          <cell r="E10">
            <v>2392</v>
          </cell>
          <cell r="F10">
            <v>7240</v>
          </cell>
          <cell r="G10">
            <v>11533</v>
          </cell>
          <cell r="H10">
            <v>7071</v>
          </cell>
          <cell r="I10">
            <v>7328</v>
          </cell>
          <cell r="J10">
            <v>16972</v>
          </cell>
          <cell r="K10">
            <v>9459</v>
          </cell>
          <cell r="L10">
            <v>9921</v>
          </cell>
          <cell r="M10">
            <v>7769</v>
          </cell>
          <cell r="N10">
            <v>1275</v>
          </cell>
          <cell r="O10">
            <v>6181</v>
          </cell>
          <cell r="P10">
            <v>15814</v>
          </cell>
          <cell r="Q10">
            <v>3422</v>
          </cell>
        </row>
        <row r="11">
          <cell r="B11" t="str">
            <v>管理業務委託費</v>
          </cell>
          <cell r="C11">
            <v>15990</v>
          </cell>
          <cell r="D11">
            <v>8727</v>
          </cell>
          <cell r="E11">
            <v>597</v>
          </cell>
          <cell r="F11">
            <v>4031</v>
          </cell>
          <cell r="G11">
            <v>6439</v>
          </cell>
          <cell r="H11">
            <v>5090</v>
          </cell>
          <cell r="I11">
            <v>3788</v>
          </cell>
          <cell r="J11">
            <v>10519</v>
          </cell>
          <cell r="K11">
            <v>5593</v>
          </cell>
          <cell r="L11">
            <v>6146</v>
          </cell>
          <cell r="M11">
            <v>5486</v>
          </cell>
          <cell r="N11">
            <v>997</v>
          </cell>
          <cell r="O11">
            <v>2954</v>
          </cell>
          <cell r="P11">
            <v>10594</v>
          </cell>
          <cell r="Q11">
            <v>1485</v>
          </cell>
        </row>
        <row r="12">
          <cell r="B12" t="str">
            <v>賃貸募集経費</v>
          </cell>
          <cell r="C12">
            <v>4700</v>
          </cell>
          <cell r="D12">
            <v>383</v>
          </cell>
          <cell r="E12">
            <v>0</v>
          </cell>
          <cell r="F12">
            <v>607</v>
          </cell>
          <cell r="G12">
            <v>1700</v>
          </cell>
          <cell r="H12">
            <v>0</v>
          </cell>
          <cell r="I12">
            <v>0</v>
          </cell>
          <cell r="J12">
            <v>1387</v>
          </cell>
          <cell r="K12">
            <v>1205</v>
          </cell>
          <cell r="L12">
            <v>469</v>
          </cell>
          <cell r="M12">
            <v>562</v>
          </cell>
          <cell r="N12">
            <v>0</v>
          </cell>
          <cell r="O12">
            <v>0</v>
          </cell>
          <cell r="P12">
            <v>0</v>
          </cell>
          <cell r="Q12">
            <v>0</v>
          </cell>
        </row>
        <row r="13">
          <cell r="B13" t="str">
            <v>公租公課</v>
          </cell>
          <cell r="C13">
            <v>922</v>
          </cell>
          <cell r="D13">
            <v>855</v>
          </cell>
          <cell r="E13">
            <v>675</v>
          </cell>
          <cell r="F13">
            <v>792</v>
          </cell>
          <cell r="G13">
            <v>1341</v>
          </cell>
          <cell r="H13">
            <v>248</v>
          </cell>
          <cell r="I13">
            <v>385</v>
          </cell>
          <cell r="J13">
            <v>804</v>
          </cell>
          <cell r="K13">
            <v>299</v>
          </cell>
          <cell r="L13">
            <v>569</v>
          </cell>
          <cell r="M13">
            <v>193</v>
          </cell>
          <cell r="N13">
            <v>0</v>
          </cell>
          <cell r="O13">
            <v>704</v>
          </cell>
          <cell r="P13">
            <v>1305</v>
          </cell>
          <cell r="Q13">
            <v>571</v>
          </cell>
        </row>
        <row r="14">
          <cell r="B14" t="str">
            <v>水道光熱費</v>
          </cell>
          <cell r="C14">
            <v>1254</v>
          </cell>
          <cell r="D14">
            <v>1150</v>
          </cell>
          <cell r="E14">
            <v>0</v>
          </cell>
          <cell r="F14">
            <v>440</v>
          </cell>
          <cell r="G14">
            <v>624</v>
          </cell>
          <cell r="H14">
            <v>464</v>
          </cell>
          <cell r="I14">
            <v>409</v>
          </cell>
          <cell r="J14">
            <v>1071</v>
          </cell>
          <cell r="K14">
            <v>578</v>
          </cell>
          <cell r="L14">
            <v>1092</v>
          </cell>
          <cell r="M14">
            <v>241</v>
          </cell>
          <cell r="N14">
            <v>82</v>
          </cell>
          <cell r="O14">
            <v>852</v>
          </cell>
          <cell r="P14">
            <v>1197</v>
          </cell>
          <cell r="Q14">
            <v>511</v>
          </cell>
        </row>
        <row r="15">
          <cell r="B15" t="str">
            <v>損害保険料</v>
          </cell>
          <cell r="C15">
            <v>496</v>
          </cell>
          <cell r="D15">
            <v>343</v>
          </cell>
          <cell r="E15">
            <v>220</v>
          </cell>
          <cell r="F15">
            <v>134</v>
          </cell>
          <cell r="G15">
            <v>197</v>
          </cell>
          <cell r="H15">
            <v>131</v>
          </cell>
          <cell r="I15">
            <v>170</v>
          </cell>
          <cell r="J15">
            <v>310</v>
          </cell>
          <cell r="K15">
            <v>197</v>
          </cell>
          <cell r="L15">
            <v>293</v>
          </cell>
          <cell r="M15">
            <v>113</v>
          </cell>
          <cell r="N15">
            <v>24</v>
          </cell>
          <cell r="O15">
            <v>253</v>
          </cell>
          <cell r="P15">
            <v>405</v>
          </cell>
          <cell r="Q15">
            <v>180</v>
          </cell>
        </row>
        <row r="16">
          <cell r="B16" t="str">
            <v>修繕費</v>
          </cell>
          <cell r="C16">
            <v>2253</v>
          </cell>
          <cell r="D16">
            <v>497</v>
          </cell>
          <cell r="E16">
            <v>59</v>
          </cell>
          <cell r="F16">
            <v>736</v>
          </cell>
          <cell r="G16">
            <v>665</v>
          </cell>
          <cell r="H16">
            <v>468</v>
          </cell>
          <cell r="I16">
            <v>1163</v>
          </cell>
          <cell r="J16">
            <v>2320</v>
          </cell>
          <cell r="K16">
            <v>784</v>
          </cell>
          <cell r="L16">
            <v>215</v>
          </cell>
          <cell r="M16">
            <v>526</v>
          </cell>
          <cell r="N16">
            <v>0</v>
          </cell>
          <cell r="O16">
            <v>432</v>
          </cell>
          <cell r="P16">
            <v>561</v>
          </cell>
          <cell r="Q16">
            <v>170</v>
          </cell>
        </row>
        <row r="17">
          <cell r="B17" t="str">
            <v>その他費用</v>
          </cell>
          <cell r="C17">
            <v>829</v>
          </cell>
          <cell r="D17">
            <v>1455</v>
          </cell>
          <cell r="E17">
            <v>838</v>
          </cell>
          <cell r="F17">
            <v>498</v>
          </cell>
          <cell r="G17">
            <v>565</v>
          </cell>
          <cell r="H17">
            <v>668</v>
          </cell>
          <cell r="I17">
            <v>1411</v>
          </cell>
          <cell r="J17">
            <v>558</v>
          </cell>
          <cell r="K17">
            <v>800</v>
          </cell>
          <cell r="L17">
            <v>1134</v>
          </cell>
          <cell r="M17">
            <v>645</v>
          </cell>
          <cell r="N17">
            <v>170</v>
          </cell>
          <cell r="O17">
            <v>985</v>
          </cell>
          <cell r="P17">
            <v>1749</v>
          </cell>
          <cell r="Q17">
            <v>502</v>
          </cell>
        </row>
        <row r="18">
          <cell r="B18" t="str">
            <v>(C)NOI＝(A) - (B)</v>
          </cell>
          <cell r="C18">
            <v>152139</v>
          </cell>
          <cell r="D18">
            <v>97023</v>
          </cell>
          <cell r="E18">
            <v>57403</v>
          </cell>
          <cell r="F18">
            <v>42579</v>
          </cell>
          <cell r="G18">
            <v>59376</v>
          </cell>
          <cell r="H18">
            <v>54638</v>
          </cell>
          <cell r="I18">
            <v>41987</v>
          </cell>
          <cell r="J18">
            <v>98217</v>
          </cell>
          <cell r="K18">
            <v>47911</v>
          </cell>
          <cell r="L18">
            <v>80193</v>
          </cell>
          <cell r="M18">
            <v>22007</v>
          </cell>
          <cell r="N18">
            <v>12693</v>
          </cell>
          <cell r="O18">
            <v>71336</v>
          </cell>
          <cell r="P18">
            <v>102465</v>
          </cell>
          <cell r="Q18">
            <v>52777</v>
          </cell>
        </row>
        <row r="19">
          <cell r="B19" t="str">
            <v>(D)資本的支出</v>
          </cell>
          <cell r="C19">
            <v>0</v>
          </cell>
          <cell r="D19">
            <v>0</v>
          </cell>
          <cell r="E19">
            <v>0</v>
          </cell>
          <cell r="F19">
            <v>1316</v>
          </cell>
          <cell r="G19">
            <v>0</v>
          </cell>
          <cell r="H19">
            <v>0</v>
          </cell>
          <cell r="I19">
            <v>0</v>
          </cell>
          <cell r="J19">
            <v>1648</v>
          </cell>
          <cell r="K19">
            <v>0</v>
          </cell>
          <cell r="L19">
            <v>0</v>
          </cell>
          <cell r="M19">
            <v>0</v>
          </cell>
          <cell r="N19">
            <v>0</v>
          </cell>
          <cell r="O19">
            <v>0</v>
          </cell>
          <cell r="P19">
            <v>0</v>
          </cell>
          <cell r="Q19">
            <v>0</v>
          </cell>
        </row>
        <row r="20">
          <cell r="B20" t="str">
            <v>(E)NCF＝(C) - (D)</v>
          </cell>
          <cell r="C20">
            <v>152139</v>
          </cell>
          <cell r="D20">
            <v>97023</v>
          </cell>
          <cell r="E20">
            <v>57403</v>
          </cell>
          <cell r="F20">
            <v>41263</v>
          </cell>
          <cell r="G20">
            <v>59376</v>
          </cell>
          <cell r="H20">
            <v>54638</v>
          </cell>
          <cell r="I20">
            <v>41987</v>
          </cell>
          <cell r="J20">
            <v>96569</v>
          </cell>
          <cell r="K20">
            <v>47911</v>
          </cell>
          <cell r="L20">
            <v>80193</v>
          </cell>
          <cell r="M20">
            <v>22007</v>
          </cell>
          <cell r="N20">
            <v>12693</v>
          </cell>
          <cell r="O20">
            <v>71336</v>
          </cell>
          <cell r="P20">
            <v>102465</v>
          </cell>
          <cell r="Q20">
            <v>52777</v>
          </cell>
        </row>
        <row r="21">
          <cell r="B21" t="str">
            <v>(F)減価償却費</v>
          </cell>
          <cell r="C21">
            <v>51684</v>
          </cell>
          <cell r="D21">
            <v>39399</v>
          </cell>
          <cell r="E21">
            <v>23900</v>
          </cell>
          <cell r="F21">
            <v>7421</v>
          </cell>
          <cell r="G21">
            <v>10956</v>
          </cell>
          <cell r="H21">
            <v>8643</v>
          </cell>
          <cell r="I21">
            <v>9428</v>
          </cell>
          <cell r="J21">
            <v>22102</v>
          </cell>
          <cell r="K21">
            <v>10781</v>
          </cell>
          <cell r="L21">
            <v>17112</v>
          </cell>
          <cell r="M21">
            <v>6555</v>
          </cell>
          <cell r="N21">
            <v>2177</v>
          </cell>
          <cell r="O21">
            <v>24726</v>
          </cell>
          <cell r="P21">
            <v>34652</v>
          </cell>
          <cell r="Q21">
            <v>9814</v>
          </cell>
        </row>
        <row r="22">
          <cell r="B22" t="str">
            <v>(G)賃貸事業損益＝(C) - (F)</v>
          </cell>
          <cell r="C22">
            <v>100455</v>
          </cell>
          <cell r="D22">
            <v>57624</v>
          </cell>
          <cell r="E22">
            <v>33503</v>
          </cell>
          <cell r="F22">
            <v>35158</v>
          </cell>
          <cell r="G22">
            <v>48420</v>
          </cell>
          <cell r="H22">
            <v>45994</v>
          </cell>
          <cell r="I22">
            <v>32558</v>
          </cell>
          <cell r="J22">
            <v>76115</v>
          </cell>
          <cell r="K22">
            <v>37129</v>
          </cell>
          <cell r="L22">
            <v>63080</v>
          </cell>
          <cell r="M22">
            <v>15451</v>
          </cell>
          <cell r="N22">
            <v>10516</v>
          </cell>
          <cell r="O22">
            <v>46610</v>
          </cell>
          <cell r="P22">
            <v>67813</v>
          </cell>
          <cell r="Q22">
            <v>42963</v>
          </cell>
        </row>
        <row r="25">
          <cell r="C25">
            <v>1</v>
          </cell>
          <cell r="D25">
            <v>2</v>
          </cell>
          <cell r="E25">
            <v>3</v>
          </cell>
          <cell r="F25">
            <v>4</v>
          </cell>
          <cell r="G25">
            <v>5</v>
          </cell>
          <cell r="H25">
            <v>6</v>
          </cell>
          <cell r="I25">
            <v>7</v>
          </cell>
          <cell r="J25">
            <v>8</v>
          </cell>
          <cell r="K25">
            <v>9</v>
          </cell>
          <cell r="L25">
            <v>10</v>
          </cell>
          <cell r="M25">
            <v>11</v>
          </cell>
          <cell r="N25">
            <v>12</v>
          </cell>
          <cell r="O25">
            <v>13</v>
          </cell>
          <cell r="P25">
            <v>14</v>
          </cell>
          <cell r="Q25">
            <v>15</v>
          </cell>
        </row>
        <row r="27">
          <cell r="B27" t="str">
            <v>（千円）</v>
          </cell>
        </row>
        <row r="28">
          <cell r="B28" t="str">
            <v>物件番号</v>
          </cell>
          <cell r="C28" t="str">
            <v>C-4</v>
          </cell>
          <cell r="D28" t="str">
            <v>C-5</v>
          </cell>
          <cell r="E28" t="str">
            <v>C-6</v>
          </cell>
          <cell r="F28" t="str">
            <v>C-7</v>
          </cell>
          <cell r="G28" t="str">
            <v>C-8</v>
          </cell>
          <cell r="H28" t="str">
            <v>C-9</v>
          </cell>
          <cell r="I28" t="str">
            <v>◆S-1</v>
          </cell>
          <cell r="J28" t="str">
            <v>S-2</v>
          </cell>
          <cell r="K28" t="str">
            <v>R-1</v>
          </cell>
          <cell r="L28" t="str">
            <v>R-2</v>
          </cell>
          <cell r="M28" t="str">
            <v>R-3</v>
          </cell>
          <cell r="N28" t="str">
            <v>R-4</v>
          </cell>
          <cell r="O28" t="str">
            <v>R-5</v>
          </cell>
          <cell r="P28" t="str">
            <v>R-6</v>
          </cell>
        </row>
        <row r="29">
          <cell r="B29" t="str">
            <v>物件名称</v>
          </cell>
          <cell r="C29" t="str">
            <v>アルティス京橋</v>
          </cell>
          <cell r="D29" t="str">
            <v>アルティス本郷</v>
          </cell>
          <cell r="E29" t="str">
            <v>アルティス浅草橋</v>
          </cell>
          <cell r="F29" t="str">
            <v>メゾンエクレーレ</v>
          </cell>
          <cell r="G29" t="str">
            <v>アルティス</v>
          </cell>
          <cell r="H29" t="str">
            <v>アルティス文京本郷</v>
          </cell>
          <cell r="I29" t="str">
            <v>日吉台学生ハイツ</v>
          </cell>
          <cell r="J29" t="str">
            <v>チェスターハウス</v>
          </cell>
          <cell r="K29" t="str">
            <v>ピアレージュF</v>
          </cell>
          <cell r="L29" t="str">
            <v>ロイヤル西本町</v>
          </cell>
          <cell r="M29" t="str">
            <v>イトーピア</v>
          </cell>
          <cell r="N29" t="str">
            <v>ジェイド博多</v>
          </cell>
          <cell r="O29" t="str">
            <v>マインズ博多駅東</v>
          </cell>
          <cell r="P29" t="str">
            <v>オ･ドミール南郷街</v>
          </cell>
          <cell r="Q29" t="str">
            <v>合計</v>
          </cell>
        </row>
        <row r="30">
          <cell r="F30" t="str">
            <v>江古田</v>
          </cell>
          <cell r="G30" t="str">
            <v>上野御徒町</v>
          </cell>
          <cell r="J30" t="str">
            <v>川口</v>
          </cell>
          <cell r="M30" t="str">
            <v>京都学生会館</v>
          </cell>
        </row>
        <row r="31">
          <cell r="B31" t="str">
            <v>運用期間 自</v>
          </cell>
          <cell r="C31">
            <v>38681</v>
          </cell>
          <cell r="D31">
            <v>38681</v>
          </cell>
          <cell r="E31">
            <v>38681</v>
          </cell>
          <cell r="F31">
            <v>38678</v>
          </cell>
          <cell r="G31">
            <v>38796</v>
          </cell>
          <cell r="H31">
            <v>38777</v>
          </cell>
          <cell r="I31">
            <v>38806</v>
          </cell>
          <cell r="J31">
            <v>38681</v>
          </cell>
          <cell r="K31">
            <v>38681</v>
          </cell>
          <cell r="L31">
            <v>38681</v>
          </cell>
          <cell r="M31">
            <v>38681</v>
          </cell>
          <cell r="N31">
            <v>38678</v>
          </cell>
          <cell r="O31">
            <v>38678</v>
          </cell>
          <cell r="P31">
            <v>38678</v>
          </cell>
        </row>
        <row r="32">
          <cell r="B32" t="str">
            <v>至</v>
          </cell>
          <cell r="C32">
            <v>38898</v>
          </cell>
          <cell r="D32">
            <v>38898</v>
          </cell>
          <cell r="E32">
            <v>38898</v>
          </cell>
          <cell r="F32">
            <v>38898</v>
          </cell>
          <cell r="G32">
            <v>38898</v>
          </cell>
          <cell r="H32">
            <v>38898</v>
          </cell>
          <cell r="I32">
            <v>38898</v>
          </cell>
          <cell r="J32">
            <v>38898</v>
          </cell>
          <cell r="K32">
            <v>38898</v>
          </cell>
          <cell r="L32">
            <v>38898</v>
          </cell>
          <cell r="M32">
            <v>38898</v>
          </cell>
          <cell r="N32">
            <v>38898</v>
          </cell>
          <cell r="O32">
            <v>38898</v>
          </cell>
          <cell r="P32">
            <v>38898</v>
          </cell>
        </row>
        <row r="33">
          <cell r="B33" t="str">
            <v>運用日数</v>
          </cell>
          <cell r="C33" t="str">
            <v>218日</v>
          </cell>
          <cell r="D33" t="str">
            <v>218日</v>
          </cell>
          <cell r="E33" t="str">
            <v>218日</v>
          </cell>
          <cell r="F33" t="str">
            <v>221日</v>
          </cell>
          <cell r="G33" t="str">
            <v>103日</v>
          </cell>
          <cell r="H33" t="str">
            <v>122日</v>
          </cell>
          <cell r="I33" t="str">
            <v>93日</v>
          </cell>
          <cell r="J33" t="str">
            <v>218日</v>
          </cell>
          <cell r="K33" t="str">
            <v>218日</v>
          </cell>
          <cell r="L33" t="str">
            <v>218日</v>
          </cell>
          <cell r="M33" t="str">
            <v>218日</v>
          </cell>
          <cell r="N33" t="str">
            <v>221日</v>
          </cell>
          <cell r="O33" t="str">
            <v>221日</v>
          </cell>
          <cell r="P33" t="str">
            <v>221日</v>
          </cell>
        </row>
        <row r="34">
          <cell r="B34" t="str">
            <v>期末稼働率</v>
          </cell>
          <cell r="C34">
            <v>1</v>
          </cell>
          <cell r="D34">
            <v>1</v>
          </cell>
          <cell r="E34">
            <v>0.97799999999999998</v>
          </cell>
          <cell r="F34">
            <v>0.98899999999999999</v>
          </cell>
          <cell r="G34">
            <v>1</v>
          </cell>
          <cell r="H34">
            <v>0.64700000000000002</v>
          </cell>
          <cell r="I34">
            <v>1</v>
          </cell>
          <cell r="J34">
            <v>1</v>
          </cell>
          <cell r="K34">
            <v>0.94</v>
          </cell>
          <cell r="L34">
            <v>0.98</v>
          </cell>
          <cell r="M34">
            <v>1</v>
          </cell>
          <cell r="N34">
            <v>0.92</v>
          </cell>
          <cell r="O34">
            <v>0.88700000000000001</v>
          </cell>
          <cell r="P34">
            <v>1</v>
          </cell>
          <cell r="Q34">
            <v>0.96499999999999997</v>
          </cell>
        </row>
        <row r="35">
          <cell r="B35" t="str">
            <v>(A)賃貸事業収入　小計</v>
          </cell>
          <cell r="C35">
            <v>36848</v>
          </cell>
          <cell r="D35">
            <v>51428</v>
          </cell>
          <cell r="E35">
            <v>46636</v>
          </cell>
          <cell r="F35">
            <v>46956</v>
          </cell>
          <cell r="G35">
            <v>9792</v>
          </cell>
          <cell r="H35">
            <v>15787</v>
          </cell>
          <cell r="I35">
            <v>88969</v>
          </cell>
          <cell r="J35">
            <v>37122</v>
          </cell>
          <cell r="K35">
            <v>29686</v>
          </cell>
          <cell r="L35">
            <v>27072</v>
          </cell>
          <cell r="M35">
            <v>82110</v>
          </cell>
          <cell r="N35">
            <v>29800</v>
          </cell>
          <cell r="O35">
            <v>28594</v>
          </cell>
          <cell r="P35">
            <v>45561</v>
          </cell>
          <cell r="Q35">
            <v>1715363</v>
          </cell>
        </row>
        <row r="36">
          <cell r="B36" t="str">
            <v>(B)賃貸事業費用　小計</v>
          </cell>
          <cell r="C36">
            <v>4438</v>
          </cell>
          <cell r="D36">
            <v>3271</v>
          </cell>
          <cell r="E36">
            <v>6818</v>
          </cell>
          <cell r="F36">
            <v>13958</v>
          </cell>
          <cell r="G36">
            <v>1791</v>
          </cell>
          <cell r="H36">
            <v>4210</v>
          </cell>
          <cell r="I36">
            <v>5277</v>
          </cell>
          <cell r="J36">
            <v>8012</v>
          </cell>
          <cell r="K36">
            <v>5955</v>
          </cell>
          <cell r="L36">
            <v>5577</v>
          </cell>
          <cell r="M36">
            <v>13747</v>
          </cell>
          <cell r="N36">
            <v>5839</v>
          </cell>
          <cell r="O36">
            <v>6731</v>
          </cell>
          <cell r="P36">
            <v>4075</v>
          </cell>
          <cell r="Q36">
            <v>235945</v>
          </cell>
        </row>
        <row r="37">
          <cell r="B37" t="str">
            <v>管理業務委託費</v>
          </cell>
          <cell r="C37">
            <v>3063</v>
          </cell>
          <cell r="D37">
            <v>1530</v>
          </cell>
          <cell r="E37">
            <v>3987</v>
          </cell>
          <cell r="F37">
            <v>6120</v>
          </cell>
          <cell r="G37">
            <v>1117</v>
          </cell>
          <cell r="H37">
            <v>2567</v>
          </cell>
          <cell r="I37">
            <v>3681</v>
          </cell>
          <cell r="J37">
            <v>4074</v>
          </cell>
          <cell r="K37">
            <v>2344</v>
          </cell>
          <cell r="L37">
            <v>2339</v>
          </cell>
          <cell r="M37">
            <v>10269</v>
          </cell>
          <cell r="N37">
            <v>2452</v>
          </cell>
          <cell r="O37">
            <v>2408</v>
          </cell>
          <cell r="P37">
            <v>671</v>
          </cell>
          <cell r="Q37">
            <v>135070</v>
          </cell>
        </row>
        <row r="38">
          <cell r="B38" t="str">
            <v>賃貸募集経費</v>
          </cell>
          <cell r="C38">
            <v>0</v>
          </cell>
          <cell r="D38">
            <v>0</v>
          </cell>
          <cell r="E38">
            <v>803</v>
          </cell>
          <cell r="F38">
            <v>1413</v>
          </cell>
          <cell r="G38">
            <v>0</v>
          </cell>
          <cell r="H38">
            <v>1075</v>
          </cell>
          <cell r="I38">
            <v>0</v>
          </cell>
          <cell r="J38">
            <v>503</v>
          </cell>
          <cell r="K38">
            <v>1018</v>
          </cell>
          <cell r="L38">
            <v>1027</v>
          </cell>
          <cell r="M38">
            <v>0</v>
          </cell>
          <cell r="N38">
            <v>109</v>
          </cell>
          <cell r="O38">
            <v>199</v>
          </cell>
          <cell r="P38">
            <v>0</v>
          </cell>
          <cell r="Q38">
            <v>17168</v>
          </cell>
        </row>
        <row r="39">
          <cell r="B39" t="str">
            <v>公租公課</v>
          </cell>
          <cell r="C39">
            <v>171</v>
          </cell>
          <cell r="D39">
            <v>526</v>
          </cell>
          <cell r="E39">
            <v>288</v>
          </cell>
          <cell r="F39">
            <v>685</v>
          </cell>
          <cell r="G39">
            <v>0</v>
          </cell>
          <cell r="H39">
            <v>0</v>
          </cell>
          <cell r="I39">
            <v>0</v>
          </cell>
          <cell r="J39">
            <v>930</v>
          </cell>
          <cell r="K39">
            <v>730</v>
          </cell>
          <cell r="L39">
            <v>593</v>
          </cell>
          <cell r="M39">
            <v>2286</v>
          </cell>
          <cell r="N39">
            <v>770</v>
          </cell>
          <cell r="O39">
            <v>606</v>
          </cell>
          <cell r="P39">
            <v>1851</v>
          </cell>
          <cell r="Q39">
            <v>19111</v>
          </cell>
        </row>
        <row r="40">
          <cell r="B40" t="str">
            <v>水道光熱費</v>
          </cell>
          <cell r="C40">
            <v>429</v>
          </cell>
          <cell r="D40">
            <v>530</v>
          </cell>
          <cell r="E40">
            <v>516</v>
          </cell>
          <cell r="F40">
            <v>422</v>
          </cell>
          <cell r="G40">
            <v>192</v>
          </cell>
          <cell r="H40">
            <v>203</v>
          </cell>
          <cell r="I40">
            <v>0</v>
          </cell>
          <cell r="J40">
            <v>406</v>
          </cell>
          <cell r="K40">
            <v>619</v>
          </cell>
          <cell r="L40">
            <v>290</v>
          </cell>
          <cell r="M40">
            <v>250</v>
          </cell>
          <cell r="N40">
            <v>1006</v>
          </cell>
          <cell r="O40">
            <v>1023</v>
          </cell>
          <cell r="P40">
            <v>0</v>
          </cell>
          <cell r="Q40">
            <v>15864</v>
          </cell>
        </row>
        <row r="41">
          <cell r="B41" t="str">
            <v>損害保険料</v>
          </cell>
          <cell r="C41">
            <v>134</v>
          </cell>
          <cell r="D41">
            <v>182</v>
          </cell>
          <cell r="E41">
            <v>169</v>
          </cell>
          <cell r="F41">
            <v>120</v>
          </cell>
          <cell r="G41">
            <v>129</v>
          </cell>
          <cell r="H41">
            <v>95</v>
          </cell>
          <cell r="I41">
            <v>397</v>
          </cell>
          <cell r="J41">
            <v>136</v>
          </cell>
          <cell r="K41">
            <v>114</v>
          </cell>
          <cell r="L41">
            <v>109</v>
          </cell>
          <cell r="M41">
            <v>301</v>
          </cell>
          <cell r="N41">
            <v>117</v>
          </cell>
          <cell r="O41">
            <v>113</v>
          </cell>
          <cell r="P41">
            <v>211</v>
          </cell>
          <cell r="Q41">
            <v>5806</v>
          </cell>
        </row>
        <row r="42">
          <cell r="B42" t="str">
            <v>修繕費</v>
          </cell>
          <cell r="C42">
            <v>0</v>
          </cell>
          <cell r="D42">
            <v>23</v>
          </cell>
          <cell r="E42">
            <v>388</v>
          </cell>
          <cell r="F42">
            <v>2473</v>
          </cell>
          <cell r="G42">
            <v>60</v>
          </cell>
          <cell r="H42">
            <v>0</v>
          </cell>
          <cell r="I42">
            <v>882</v>
          </cell>
          <cell r="J42">
            <v>1079</v>
          </cell>
          <cell r="K42">
            <v>525</v>
          </cell>
          <cell r="L42">
            <v>582</v>
          </cell>
          <cell r="M42">
            <v>126</v>
          </cell>
          <cell r="N42">
            <v>685</v>
          </cell>
          <cell r="O42">
            <v>1617</v>
          </cell>
          <cell r="P42">
            <v>823</v>
          </cell>
          <cell r="Q42">
            <v>20119</v>
          </cell>
        </row>
        <row r="43">
          <cell r="B43" t="str">
            <v>その他費用</v>
          </cell>
          <cell r="C43">
            <v>639</v>
          </cell>
          <cell r="D43">
            <v>477</v>
          </cell>
          <cell r="E43">
            <v>663</v>
          </cell>
          <cell r="F43">
            <v>2723</v>
          </cell>
          <cell r="G43">
            <v>291</v>
          </cell>
          <cell r="H43">
            <v>267</v>
          </cell>
          <cell r="I43">
            <v>316</v>
          </cell>
          <cell r="J43">
            <v>880</v>
          </cell>
          <cell r="K43">
            <v>602</v>
          </cell>
          <cell r="L43">
            <v>633</v>
          </cell>
          <cell r="M43">
            <v>513</v>
          </cell>
          <cell r="N43">
            <v>698</v>
          </cell>
          <cell r="O43">
            <v>762</v>
          </cell>
          <cell r="P43">
            <v>518</v>
          </cell>
          <cell r="Q43">
            <v>22804</v>
          </cell>
        </row>
        <row r="44">
          <cell r="B44" t="str">
            <v>(C)NOI＝(A) - (B)</v>
          </cell>
          <cell r="C44">
            <v>32410</v>
          </cell>
          <cell r="D44">
            <v>48157</v>
          </cell>
          <cell r="E44">
            <v>39817</v>
          </cell>
          <cell r="F44">
            <v>32998</v>
          </cell>
          <cell r="G44">
            <v>8001</v>
          </cell>
          <cell r="H44">
            <v>11577</v>
          </cell>
          <cell r="I44">
            <v>83692</v>
          </cell>
          <cell r="J44">
            <v>29109</v>
          </cell>
          <cell r="K44">
            <v>23731</v>
          </cell>
          <cell r="L44">
            <v>21495</v>
          </cell>
          <cell r="M44">
            <v>68363</v>
          </cell>
          <cell r="N44">
            <v>23961</v>
          </cell>
          <cell r="O44">
            <v>21863</v>
          </cell>
          <cell r="P44">
            <v>41485</v>
          </cell>
          <cell r="Q44">
            <v>1479417</v>
          </cell>
        </row>
        <row r="45">
          <cell r="B45" t="str">
            <v>(D)資本的支出</v>
          </cell>
          <cell r="C45">
            <v>0</v>
          </cell>
          <cell r="D45">
            <v>0</v>
          </cell>
          <cell r="E45">
            <v>0</v>
          </cell>
          <cell r="F45">
            <v>36878</v>
          </cell>
          <cell r="G45">
            <v>0</v>
          </cell>
          <cell r="H45">
            <v>0</v>
          </cell>
          <cell r="I45">
            <v>8863</v>
          </cell>
          <cell r="J45">
            <v>0</v>
          </cell>
          <cell r="K45">
            <v>0</v>
          </cell>
          <cell r="L45">
            <v>0</v>
          </cell>
          <cell r="M45">
            <v>3476</v>
          </cell>
          <cell r="N45">
            <v>0</v>
          </cell>
          <cell r="O45">
            <v>0</v>
          </cell>
          <cell r="P45">
            <v>12148</v>
          </cell>
          <cell r="Q45">
            <v>64331</v>
          </cell>
        </row>
        <row r="46">
          <cell r="B46" t="str">
            <v>(E)NCF＝(C) - (D)</v>
          </cell>
          <cell r="C46">
            <v>32410</v>
          </cell>
          <cell r="D46">
            <v>48157</v>
          </cell>
          <cell r="E46">
            <v>39817</v>
          </cell>
          <cell r="F46">
            <v>-3880</v>
          </cell>
          <cell r="G46">
            <v>8001</v>
          </cell>
          <cell r="H46">
            <v>11577</v>
          </cell>
          <cell r="I46">
            <v>74828</v>
          </cell>
          <cell r="J46">
            <v>29109</v>
          </cell>
          <cell r="K46">
            <v>23731</v>
          </cell>
          <cell r="L46">
            <v>21495</v>
          </cell>
          <cell r="M46">
            <v>64886</v>
          </cell>
          <cell r="N46">
            <v>23961</v>
          </cell>
          <cell r="O46">
            <v>21863</v>
          </cell>
          <cell r="P46">
            <v>29336</v>
          </cell>
          <cell r="Q46">
            <v>1415085</v>
          </cell>
        </row>
        <row r="47">
          <cell r="B47" t="str">
            <v>(F)減価償却費</v>
          </cell>
          <cell r="C47">
            <v>7321</v>
          </cell>
          <cell r="D47">
            <v>9841</v>
          </cell>
          <cell r="E47">
            <v>9400</v>
          </cell>
          <cell r="F47">
            <v>5815</v>
          </cell>
          <cell r="G47">
            <v>12132</v>
          </cell>
          <cell r="H47">
            <v>5610</v>
          </cell>
          <cell r="I47">
            <v>25202</v>
          </cell>
          <cell r="J47">
            <v>6395</v>
          </cell>
          <cell r="K47">
            <v>6694</v>
          </cell>
          <cell r="L47">
            <v>6414</v>
          </cell>
          <cell r="M47">
            <v>15780</v>
          </cell>
          <cell r="N47">
            <v>6732</v>
          </cell>
          <cell r="O47">
            <v>6530</v>
          </cell>
          <cell r="P47">
            <v>9935</v>
          </cell>
          <cell r="Q47">
            <v>413163</v>
          </cell>
        </row>
        <row r="48">
          <cell r="B48" t="str">
            <v>(G)賃貸事業損益＝(C) - (F)</v>
          </cell>
          <cell r="C48">
            <v>25089</v>
          </cell>
          <cell r="D48">
            <v>38316</v>
          </cell>
          <cell r="E48">
            <v>30417</v>
          </cell>
          <cell r="F48">
            <v>27182</v>
          </cell>
          <cell r="G48">
            <v>-4130</v>
          </cell>
          <cell r="H48">
            <v>5966</v>
          </cell>
          <cell r="I48">
            <v>58489</v>
          </cell>
          <cell r="J48">
            <v>22714</v>
          </cell>
          <cell r="K48">
            <v>17036</v>
          </cell>
          <cell r="L48">
            <v>15081</v>
          </cell>
          <cell r="M48">
            <v>52582</v>
          </cell>
          <cell r="N48">
            <v>17229</v>
          </cell>
          <cell r="O48">
            <v>15332</v>
          </cell>
          <cell r="P48">
            <v>31549</v>
          </cell>
          <cell r="Q48">
            <v>1066254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月次明細 (2)"/>
      <sheetName val="王子一覧 (2)"/>
      <sheetName val="月次明細"/>
      <sheetName val="精算書"/>
      <sheetName val="表紙"/>
      <sheetName val="王子一覧"/>
      <sheetName val="入力用リスト"/>
      <sheetName val="リスト"/>
      <sheetName val="資産グループ別試算シート"/>
      <sheetName val="Approved Renov Payment Schedule"/>
      <sheetName val="業者の口座名・番号"/>
      <sheetName val="(Monthly)"/>
      <sheetName val="Rent Roll"/>
      <sheetName val="Base_Price"/>
      <sheetName val="損益計算書"/>
      <sheetName val="入金明細"/>
      <sheetName val="予算実績比較"/>
      <sheetName val="入金明細1"/>
      <sheetName val="その他契約"/>
      <sheetName val="東京（ﾃﾅﾝﾄ）"/>
      <sheetName val="新潟"/>
      <sheetName val="東京ｻﾝﾌﾟﾙ"/>
      <sheetName val="データベース"/>
      <sheetName val="データ(新宿区,徒,0,0)"/>
      <sheetName val="②現行契約・潜在総収益"/>
      <sheetName val="管理費"/>
      <sheetName val="ｺｰﾄﾞ"/>
      <sheetName val="月次明細_(2)1"/>
      <sheetName val="王子一覧_(2)1"/>
      <sheetName val="月次明細_(2)"/>
      <sheetName val="王子一覧_(2)"/>
      <sheetName val="Ｄａｔａ"/>
      <sheetName val="ＰＭ"/>
      <sheetName val="Graph2"/>
      <sheetName val="Graph3"/>
      <sheetName val="９年度SP予測（ガイド）"/>
      <sheetName val="９年度ｶｰﾄﾞ予測（ガイド）"/>
      <sheetName val="タイプ表"/>
      <sheetName val="値付表"/>
      <sheetName val="住戸分布"/>
      <sheetName val="基本設定"/>
      <sheetName val="A?"/>
      <sheetName val="A行"/>
      <sheetName val="etc"/>
      <sheetName val="HA?"/>
      <sheetName val="HA行"/>
      <sheetName val="KA?"/>
      <sheetName val="KA行"/>
      <sheetName val="MA?"/>
      <sheetName val="MA行"/>
      <sheetName val="NA?"/>
      <sheetName val="NA行"/>
      <sheetName val="RA?"/>
      <sheetName val="RA行"/>
      <sheetName val="SA?"/>
      <sheetName val="SA行"/>
      <sheetName val="TA?"/>
      <sheetName val="TA行"/>
      <sheetName val="WA?"/>
      <sheetName val="WA行"/>
      <sheetName val="YA?"/>
      <sheetName val="YA行"/>
      <sheetName val="DataSheet2"/>
      <sheetName val="DataSheet1"/>
      <sheetName val="CF表(RB）"/>
      <sheetName val="k"/>
      <sheetName val="Prop"/>
      <sheetName val="Sheet3"/>
      <sheetName val="QryCombo IF"/>
      <sheetName val="#REF"/>
      <sheetName val="Sheet1"/>
      <sheetName val="物件概要"/>
      <sheetName val="入金明細 "/>
      <sheetName val="科目ﾘｽﾄ"/>
      <sheetName val="港Ｒ"/>
      <sheetName val="Lookup"/>
      <sheetName val="検針表"/>
      <sheetName val="王子"/>
      <sheetName val="表紙3社"/>
      <sheetName val="月次明細_(2)2"/>
      <sheetName val="王子一覧_(2)2"/>
      <sheetName val="Approved_Renov_Payment_Schedule"/>
      <sheetName val="Rent_Roll"/>
      <sheetName val="入金明細_"/>
      <sheetName val="Value"/>
      <sheetName val="A_"/>
      <sheetName val="HA_"/>
      <sheetName val="KA_"/>
      <sheetName val="MA_"/>
      <sheetName val="NA_"/>
      <sheetName val="RA_"/>
      <sheetName val="SA_"/>
      <sheetName val="TA_"/>
      <sheetName val="WA_"/>
      <sheetName val="YA_"/>
      <sheetName val="メイン"/>
      <sheetName val="Macro Codes"/>
      <sheetName val="nVision"/>
      <sheetName val="設定"/>
      <sheetName val="解約精算報告書"/>
      <sheetName val="SRR"/>
      <sheetName val="マスタ"/>
      <sheetName val="Input"/>
      <sheetName val="償却資産税"/>
      <sheetName val="日付"/>
      <sheetName val="オーナー報告貼り付け"/>
      <sheetName val="PL科目"/>
      <sheetName val="●ﾄﾘｶﾞｰﾁｪｯｸ"/>
      <sheetName val="償還ﾃｰﾌﾞﾙ"/>
      <sheetName val="台帳（Rent）"/>
      <sheetName val="【2009】The Budget "/>
      <sheetName val="Sum"/>
      <sheetName val="採算検討"/>
      <sheetName val="Rent　Roll"/>
      <sheetName val="土地賃貸借契約の概要"/>
      <sheetName val="耐震スプレッド"/>
      <sheetName val="Pivot"/>
      <sheetName val="Pricing"/>
      <sheetName val="Ｃ１表"/>
      <sheetName val="単価リスト"/>
      <sheetName val="諸経費明細"/>
      <sheetName val="上  期"/>
      <sheetName val="松田さん）損益計算書"/>
      <sheetName val="画面OBJ"/>
      <sheetName val="7月入出金（西洞院）"/>
      <sheetName val="Collateral"/>
      <sheetName val="Replacement"/>
      <sheetName val="月次明細_(2)3"/>
      <sheetName val="王子一覧_(2)3"/>
      <sheetName val="Approved_Renov_Payment_Schedul1"/>
      <sheetName val="Rent_Roll1"/>
      <sheetName val="QryCombo_IF"/>
      <sheetName val="入金明細_1"/>
      <sheetName val="Macro_Codes"/>
      <sheetName val="上__期"/>
      <sheetName val="基本データ"/>
      <sheetName val="ﾃﾅﾝﾄ属性ﾘｽﾄ"/>
      <sheetName val="table"/>
      <sheetName val="リストボックス"/>
      <sheetName val="Data Sheet"/>
      <sheetName val="管理見積(ｶﾅｻﾞﾜ)"/>
      <sheetName val="Summary"/>
      <sheetName val="Pricing(Contractual)"/>
      <sheetName val="住所シート"/>
      <sheetName val="データ型"/>
      <sheetName val="浜松プラザ年次予算(2005.02～）"/>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未払金"/>
      <sheetName val="laroux"/>
      <sheetName val="物件テーブル"/>
      <sheetName val="定価テーブル"/>
      <sheetName val="予定原価テーブル"/>
      <sheetName val="解約分"/>
      <sheetName val="契約後総合テーブル"/>
      <sheetName val="入金処理依頼書 "/>
      <sheetName val="受託送金処理依頼書"/>
      <sheetName val="出金処理依頼書"/>
      <sheetName val="仕訳依頼書"/>
      <sheetName val="戸別手数料率テーブル"/>
      <sheetName val="印紙代テーブル"/>
      <sheetName val="売契依頼書"/>
      <sheetName val="ランド書式"/>
      <sheetName val="売契報告書"/>
      <sheetName val="申込金入金"/>
      <sheetName val="手付金入金"/>
      <sheetName val="契約者情報"/>
      <sheetName val="資金内容等"/>
      <sheetName val="週報（H15.12.08）"/>
      <sheetName val="週報（H15.12.15）"/>
      <sheetName val="週報（H15.12.22）"/>
      <sheetName val="週報（H16.1.4）"/>
      <sheetName val="週報（H16.1.12）"/>
      <sheetName val="週報（H16.1.18）"/>
      <sheetName val="週報（H16.1.25）"/>
      <sheetName val="週報（H16.2.1）"/>
      <sheetName val="週報（H16.2.8）"/>
      <sheetName val="週報（H16.2.15）"/>
      <sheetName val="週報（H16.2.22）"/>
      <sheetName val="週報（H16.2.29）"/>
      <sheetName val="入力用リスト"/>
      <sheetName val="王子一覧"/>
      <sheetName val="#REF"/>
      <sheetName val="試算表3（収益)"/>
      <sheetName val="Rent Roll"/>
      <sheetName val="新規"/>
      <sheetName val="マスタ"/>
      <sheetName val="仲介業者"/>
      <sheetName val="(Monthly)"/>
      <sheetName val="H14末固定資産台帳"/>
      <sheetName val="ﾃﾅﾝﾄ属性ﾘｽﾄ"/>
      <sheetName val="Sample"/>
      <sheetName val="参照シート"/>
      <sheetName val="未払金.XLS"/>
      <sheetName val="%E6%9C%AA%E6%89%95%E9%87%91.XLS"/>
      <sheetName val="Cash Flow Statement"/>
      <sheetName val="_REF"/>
      <sheetName val="DATA_SHEET"/>
      <sheetName val="週報（H15_12_08）"/>
      <sheetName val="週報（H15_12_15）"/>
      <sheetName val="週報（H15_12_22）"/>
      <sheetName val="週報（H16_1_4）"/>
      <sheetName val="週報（H16_1_12）"/>
      <sheetName val="週報（H16_1_18）"/>
      <sheetName val="週報（H16_1_25）"/>
      <sheetName val="週報（H16_2_1）"/>
      <sheetName val="週報（H16_2_8）"/>
      <sheetName val="週報（H16_2_15）"/>
      <sheetName val="週報（H16_2_22）"/>
      <sheetName val="週報（H16_2_29）"/>
      <sheetName val="入金処理依頼書_"/>
      <sheetName val="未払金_XLS"/>
      <sheetName val="%E6%9C%AA%E6%89%95%E9%87%91_XLS"/>
      <sheetName val="PMレポート説明"/>
    </sheetNames>
    <definedNames>
      <definedName name="一覧表印刷"/>
      <definedName name="伝票印刷"/>
    </defined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準備ｼｰﾄ"/>
      <sheetName val="損益計算表"/>
      <sheetName val="入金・未入金明細表"/>
      <sheetName val="未払・延納"/>
      <sheetName val="支払明細"/>
      <sheetName val="予算→実績"/>
      <sheetName val="予算"/>
      <sheetName val="委託手数料"/>
      <sheetName val="添付資料（１）"/>
      <sheetName val="Mito"/>
      <sheetName val="入力用リスト"/>
      <sheetName val="データ"/>
      <sheetName val="Sheet2"/>
      <sheetName val="リスト"/>
      <sheetName val="月次物件サマリー"/>
      <sheetName val="Rent Roll"/>
      <sheetName val="新規"/>
      <sheetName val="マスタ"/>
      <sheetName val="PMレポート説明"/>
      <sheetName val="Summery"/>
      <sheetName val="表紙"/>
      <sheetName val="目次"/>
      <sheetName val="物件概要"/>
      <sheetName val="物件報告"/>
      <sheetName val="賃貸条件表"/>
      <sheetName val="入居状況 "/>
      <sheetName val="入金未入金 "/>
      <sheetName val="収入・支出一覧"/>
      <sheetName val="敷金一覧"/>
      <sheetName val="リーシング報告"/>
      <sheetName val="新規契約"/>
      <sheetName val="解約"/>
      <sheetName val="契約改定"/>
      <sheetName val="支払一覧"/>
      <sheetName val="#REF"/>
      <sheetName val="担保物件収支報告書"/>
      <sheetName val="年次予算"/>
      <sheetName val="List"/>
      <sheetName val="(Monthly)"/>
      <sheetName val="運用年"/>
      <sheetName val="レントロール"/>
    </sheetNames>
    <sheetDataSet>
      <sheetData sheetId="0" refreshError="1">
        <row r="6">
          <cell r="C6" t="str">
            <v>設備修繕費</v>
          </cell>
        </row>
        <row r="7">
          <cell r="C7" t="str">
            <v>建物管理費</v>
          </cell>
        </row>
        <row r="8">
          <cell r="C8" t="str">
            <v>スポット作業費</v>
          </cell>
        </row>
        <row r="9">
          <cell r="C9" t="str">
            <v>備品レンタル</v>
          </cell>
        </row>
        <row r="10">
          <cell r="C10" t="str">
            <v>ケーブルテレビ</v>
          </cell>
        </row>
        <row r="11">
          <cell r="C11" t="str">
            <v>警備費</v>
          </cell>
        </row>
        <row r="12">
          <cell r="C12" t="str">
            <v>廃棄物処理費</v>
          </cell>
        </row>
        <row r="13">
          <cell r="C13" t="str">
            <v>その他契約別サービス料</v>
          </cell>
        </row>
        <row r="14">
          <cell r="C14" t="str">
            <v>電気</v>
          </cell>
        </row>
        <row r="15">
          <cell r="C15" t="str">
            <v>ガス</v>
          </cell>
        </row>
        <row r="16">
          <cell r="C16" t="str">
            <v>水道</v>
          </cell>
        </row>
        <row r="17">
          <cell r="C17" t="str">
            <v>その他光熱費</v>
          </cell>
        </row>
        <row r="18">
          <cell r="C18" t="str">
            <v>非課税の支出</v>
          </cell>
        </row>
        <row r="19">
          <cell r="C19" t="str">
            <v>事務用品費</v>
          </cell>
        </row>
        <row r="20">
          <cell r="C20" t="str">
            <v>贈答品費</v>
          </cell>
        </row>
        <row r="21">
          <cell r="C21" t="str">
            <v>銀行手数料</v>
          </cell>
        </row>
        <row r="22">
          <cell r="C22" t="str">
            <v>電話代</v>
          </cell>
        </row>
        <row r="23">
          <cell r="C23" t="str">
            <v>印紙・切手</v>
          </cell>
        </row>
        <row r="24">
          <cell r="C24" t="str">
            <v>消耗品</v>
          </cell>
        </row>
        <row r="25">
          <cell r="C25" t="str">
            <v>その他管理費</v>
          </cell>
        </row>
        <row r="26">
          <cell r="C26" t="str">
            <v>物件運営費（PM Fee)</v>
          </cell>
        </row>
        <row r="27">
          <cell r="C27" t="str">
            <v>固定資産税・都市計画税</v>
          </cell>
        </row>
        <row r="28">
          <cell r="C28" t="str">
            <v>償却資産税</v>
          </cell>
        </row>
        <row r="29">
          <cell r="C29" t="str">
            <v>道路占有料・屋外広告物手数料</v>
          </cell>
        </row>
        <row r="30">
          <cell r="C30" t="str">
            <v>その他税金</v>
          </cell>
        </row>
        <row r="31">
          <cell r="C31" t="str">
            <v>保険、財産保険料</v>
          </cell>
        </row>
        <row r="32">
          <cell r="C32" t="str">
            <v>土地賃貸料</v>
          </cell>
        </row>
        <row r="33">
          <cell r="C33" t="str">
            <v>Trust Fee</v>
          </cell>
        </row>
        <row r="34">
          <cell r="C34" t="str">
            <v>支払駐車場・賃料</v>
          </cell>
        </row>
      </sheetData>
      <sheetData sheetId="1"/>
      <sheetData sheetId="2"/>
      <sheetData sheetId="3" refreshError="1"/>
      <sheetData sheetId="4"/>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ﾘｽﾄ"/>
      <sheetName val="7月請求書に基づくリスト"/>
      <sheetName val="貼付用（ﾘｽﾄ）"/>
      <sheetName val="修正1"/>
      <sheetName val="貼付用（修正1）"/>
      <sheetName val="修正2･5"/>
      <sheetName val="修正9（歌代さん作成）"/>
      <sheetName val="貼付用（2･5･9）"/>
      <sheetName val="ｱｸｻ精算"/>
      <sheetName val="ｱｸｻ→GE"/>
      <sheetName val="ﾘｽﾄ"/>
      <sheetName val="貼付用"/>
      <sheetName val="Sheet3"/>
      <sheetName val="Sheet1"/>
      <sheetName val="修正1･8"/>
      <sheetName val="貼付用（修正1･8）"/>
      <sheetName val="修正2･5（ﾘｽﾄ反映済）"/>
      <sheetName val="貼付用ｲﾚ交水"/>
      <sheetName val="ｲﾚｷﾞｭﾗｰと交互精算"/>
      <sheetName val="Sheet4"/>
      <sheetName val="貼付用1Rent"/>
      <sheetName val="貼付用2ｲﾚ5交と水"/>
      <sheetName val="#REF"/>
      <sheetName val="準備ｼｰﾄ"/>
      <sheetName val="7月請求書分 "/>
      <sheetName val="長野"/>
      <sheetName val="八戸"/>
      <sheetName val="_x0001__x0008__x0003_≀ɋ"/>
      <sheetName val="富山"/>
      <sheetName val="四日市"/>
      <sheetName val="浦和"/>
      <sheetName val="築地"/>
      <sheetName val="都城"/>
      <sheetName val="マスタ"/>
      <sheetName val="(Monthly)"/>
      <sheetName val="表紙"/>
    </sheetNames>
    <sheetDataSet>
      <sheetData sheetId="0" refreshError="1"/>
      <sheetData sheetId="1"/>
      <sheetData sheetId="2"/>
      <sheetData sheetId="3"/>
      <sheetData sheetId="4"/>
      <sheetData sheetId="5"/>
      <sheetData sheetId="6"/>
      <sheetData sheetId="7"/>
      <sheetData sheetId="8"/>
      <sheetData sheetId="9"/>
      <sheetData sheetId="10" refreshError="1">
        <row r="3">
          <cell r="D3" t="str">
            <v>賃料</v>
          </cell>
        </row>
        <row r="4">
          <cell r="D4" t="str">
            <v>共益費</v>
          </cell>
        </row>
        <row r="5">
          <cell r="D5" t="str">
            <v>駐車場使用料</v>
          </cell>
        </row>
        <row r="6">
          <cell r="D6" t="str">
            <v>駐輪場使用料</v>
          </cell>
        </row>
        <row r="7">
          <cell r="D7" t="str">
            <v>看板使用料</v>
          </cell>
        </row>
        <row r="8">
          <cell r="D8" t="str">
            <v>倉庫使用料</v>
          </cell>
        </row>
        <row r="9">
          <cell r="D9" t="str">
            <v>アンテナ</v>
          </cell>
        </row>
        <row r="10">
          <cell r="D10" t="str">
            <v>カメラ設置料</v>
          </cell>
        </row>
        <row r="11">
          <cell r="D11" t="str">
            <v>会議室使用料</v>
          </cell>
        </row>
        <row r="12">
          <cell r="D12" t="str">
            <v>電気料</v>
          </cell>
        </row>
        <row r="13">
          <cell r="D13" t="str">
            <v>電気料2（空調費）</v>
          </cell>
        </row>
        <row r="14">
          <cell r="D14" t="str">
            <v>空調費</v>
          </cell>
        </row>
        <row r="15">
          <cell r="D15" t="str">
            <v>時間外空調料</v>
          </cell>
        </row>
        <row r="16">
          <cell r="D16" t="str">
            <v>水道料</v>
          </cell>
        </row>
        <row r="17">
          <cell r="D17" t="str">
            <v>蛍光灯代</v>
          </cell>
        </row>
        <row r="18">
          <cell r="D18" t="str">
            <v>ガス料</v>
          </cell>
        </row>
        <row r="19">
          <cell r="D19" t="str">
            <v>日曜送気</v>
          </cell>
        </row>
        <row r="20">
          <cell r="D20" t="str">
            <v>自販機電気料</v>
          </cell>
        </row>
        <row r="21">
          <cell r="D21" t="str">
            <v>自販機収入</v>
          </cell>
        </row>
        <row r="22">
          <cell r="D22" t="str">
            <v>貸室敷金</v>
          </cell>
        </row>
        <row r="23">
          <cell r="D23" t="str">
            <v>駐車場敷金</v>
          </cell>
        </row>
        <row r="24">
          <cell r="D24" t="str">
            <v>電柱敷地料</v>
          </cell>
        </row>
        <row r="25">
          <cell r="D25" t="str">
            <v>公衆電話収入</v>
          </cell>
        </row>
      </sheetData>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管理"/>
      <sheetName val="統合"/>
      <sheetName val="物件"/>
      <sheetName val="A"/>
      <sheetName val="B"/>
      <sheetName val="C"/>
      <sheetName val="D"/>
      <sheetName val="E"/>
      <sheetName val="F"/>
      <sheetName val="B2"/>
      <sheetName val="D2"/>
      <sheetName val="H"/>
      <sheetName val="I "/>
      <sheetName val="O01"/>
      <sheetName val="O02"/>
      <sheetName val="R01"/>
      <sheetName val="R02"/>
      <sheetName val="R03"/>
      <sheetName val="R04"/>
      <sheetName val="XX"/>
      <sheetName val="償_A"/>
      <sheetName val="償_B"/>
      <sheetName val="償_B2"/>
      <sheetName val="償_C"/>
      <sheetName val="償_D"/>
      <sheetName val="償_D2"/>
      <sheetName val="償_E"/>
      <sheetName val="償_F"/>
      <sheetName val="償_H"/>
      <sheetName val="償_I"/>
      <sheetName val="発行・公開コスト"/>
      <sheetName val="FS設定説明"/>
      <sheetName val="保険見積"/>
      <sheetName val="ER鑑定"/>
      <sheetName val="固都税試算"/>
      <sheetName val="管理・SPA・信託"/>
      <sheetName val="ﾘｽﾄ"/>
      <sheetName val="準備ｼｰﾄ"/>
    </sheetNames>
    <sheetDataSet>
      <sheetData sheetId="0" refreshError="1"/>
      <sheetData sheetId="1">
        <row r="2">
          <cell r="A2">
            <v>0.66200000000000003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変更）"/>
      <sheetName val="入力準備"/>
      <sheetName val="表紙（エムジー芝浦）"/>
      <sheetName val="目次"/>
      <sheetName val=".物件報告"/>
      <sheetName val=".入金データ"/>
      <sheetName val=".出金データ"/>
      <sheetName val=".入金サマリー"/>
      <sheetName val="出金サマリー"/>
      <sheetName val=".入出金実績表"/>
      <sheetName val="入出金予定表"/>
      <sheetName val=".年間入出金予定内訳"/>
      <sheetName val=".延滞報告"/>
      <sheetName val=".敷金明細"/>
      <sheetName val=".委託手数料"/>
      <sheetName val=".貸室等一覧表"/>
      <sheetName val=".賃貸営業報告"/>
      <sheetName val="修繕履歴表"/>
      <sheetName val=".年間修繕計画表"/>
      <sheetName val="統合"/>
      <sheetName val="科目ﾘｽﾄ"/>
      <sheetName val="物件概要"/>
      <sheetName val="準備ｼｰﾄ"/>
      <sheetName val="ﾘｽﾄ"/>
    </sheetNames>
    <sheetDataSet>
      <sheetData sheetId="0"/>
      <sheetData sheetId="1" refreshError="1">
        <row r="10">
          <cell r="D10">
            <v>38046</v>
          </cell>
        </row>
        <row r="31">
          <cell r="E31" t="str">
            <v>事務所</v>
          </cell>
        </row>
        <row r="32">
          <cell r="E32" t="str">
            <v>店　 舗</v>
          </cell>
        </row>
        <row r="34">
          <cell r="E34" t="str">
            <v>倉　 庫</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Ｎ1概算詳細"/>
      <sheetName val="Ｎ2概算詳細"/>
      <sheetName val="Sheet1"/>
      <sheetName val="入力準備"/>
    </sheetNames>
    <sheetDataSet>
      <sheetData sheetId="0" refreshError="1"/>
      <sheetData sheetId="1" refreshError="1"/>
      <sheetData sheetId="2">
        <row r="43">
          <cell r="A43">
            <v>1</v>
          </cell>
          <cell r="B43">
            <v>2</v>
          </cell>
          <cell r="C43">
            <v>3</v>
          </cell>
          <cell r="D43">
            <v>4</v>
          </cell>
          <cell r="E43">
            <v>5</v>
          </cell>
          <cell r="F43">
            <v>6</v>
          </cell>
          <cell r="G43">
            <v>7</v>
          </cell>
          <cell r="H43">
            <v>8</v>
          </cell>
          <cell r="I43">
            <v>9</v>
          </cell>
          <cell r="J43">
            <v>10</v>
          </cell>
        </row>
        <row r="44">
          <cell r="A44">
            <v>1001</v>
          </cell>
          <cell r="B44" t="str">
            <v>池袋西ハイム</v>
          </cell>
          <cell r="J44">
            <v>-192000</v>
          </cell>
        </row>
        <row r="45">
          <cell r="A45">
            <v>1002</v>
          </cell>
          <cell r="B45" t="str">
            <v>ハウス朝霞台</v>
          </cell>
          <cell r="J45">
            <v>-190000</v>
          </cell>
        </row>
        <row r="46">
          <cell r="A46">
            <v>1003</v>
          </cell>
          <cell r="B46" t="str">
            <v>ハウス中央林間</v>
          </cell>
          <cell r="J46">
            <v>0</v>
          </cell>
        </row>
        <row r="47">
          <cell r="A47">
            <v>1004</v>
          </cell>
          <cell r="B47" t="str">
            <v>エステム堺萩原天神</v>
          </cell>
          <cell r="J47">
            <v>0</v>
          </cell>
        </row>
        <row r="48">
          <cell r="A48">
            <v>1005</v>
          </cell>
          <cell r="B48" t="str">
            <v>朝日プラザ岡山サウスフロント</v>
          </cell>
          <cell r="J48">
            <v>0</v>
          </cell>
        </row>
        <row r="49">
          <cell r="A49">
            <v>1006</v>
          </cell>
          <cell r="B49" t="str">
            <v>ＳタウンＥ棟</v>
          </cell>
          <cell r="J49">
            <v>-120800</v>
          </cell>
        </row>
        <row r="50">
          <cell r="A50">
            <v>1007</v>
          </cell>
          <cell r="B50" t="str">
            <v>ニューハイツ花小金井</v>
          </cell>
          <cell r="J50">
            <v>0</v>
          </cell>
        </row>
        <row r="51">
          <cell r="A51">
            <v>1008</v>
          </cell>
          <cell r="B51" t="str">
            <v>ガーデンコート若葉</v>
          </cell>
          <cell r="J51">
            <v>0</v>
          </cell>
        </row>
        <row r="52">
          <cell r="A52">
            <v>1009</v>
          </cell>
          <cell r="B52" t="str">
            <v>ガーデンコート蘇我</v>
          </cell>
          <cell r="J52">
            <v>-110000</v>
          </cell>
        </row>
        <row r="53">
          <cell r="A53">
            <v>1010</v>
          </cell>
          <cell r="B53" t="str">
            <v>ヒルズ浦和常盤</v>
          </cell>
          <cell r="J53">
            <v>0</v>
          </cell>
        </row>
        <row r="54">
          <cell r="A54">
            <v>1011</v>
          </cell>
          <cell r="B54" t="str">
            <v>朝日プラザ八幡西</v>
          </cell>
          <cell r="J54">
            <v>0</v>
          </cell>
        </row>
        <row r="55">
          <cell r="A55">
            <v>1012</v>
          </cell>
          <cell r="B55" t="str">
            <v>朝日プラザルアンジュ砂津</v>
          </cell>
          <cell r="J55">
            <v>-77000</v>
          </cell>
        </row>
        <row r="56">
          <cell r="A56">
            <v>1013</v>
          </cell>
          <cell r="B56" t="str">
            <v>朝日プラザ中島中央</v>
          </cell>
          <cell r="J56">
            <v>0</v>
          </cell>
        </row>
        <row r="57">
          <cell r="A57">
            <v>1014</v>
          </cell>
          <cell r="B57" t="str">
            <v>朝日プラザプロシード桃谷東</v>
          </cell>
          <cell r="J57">
            <v>0</v>
          </cell>
        </row>
        <row r="58">
          <cell r="A58">
            <v>1015</v>
          </cell>
          <cell r="B58" t="str">
            <v>朝日プラザアトリーナ八木</v>
          </cell>
          <cell r="J58">
            <v>0</v>
          </cell>
        </row>
        <row r="59">
          <cell r="A59">
            <v>1016</v>
          </cell>
          <cell r="B59" t="str">
            <v>朝日プラザエザース中央</v>
          </cell>
          <cell r="J59">
            <v>0</v>
          </cell>
        </row>
        <row r="60">
          <cell r="A60">
            <v>1017</v>
          </cell>
          <cell r="B60" t="str">
            <v>朝日プラザ大和町エザース</v>
          </cell>
          <cell r="J60">
            <v>0</v>
          </cell>
        </row>
        <row r="61">
          <cell r="A61">
            <v>1018</v>
          </cell>
          <cell r="B61" t="str">
            <v>朝日プラザ鷺ヶ森Royal Crest</v>
          </cell>
          <cell r="J61">
            <v>0</v>
          </cell>
        </row>
        <row r="62">
          <cell r="A62">
            <v>1019</v>
          </cell>
          <cell r="B62" t="str">
            <v>ジ・アクシャル朝日プラザ本町</v>
          </cell>
          <cell r="J62">
            <v>0</v>
          </cell>
        </row>
        <row r="63">
          <cell r="A63">
            <v>1020</v>
          </cell>
          <cell r="B63" t="str">
            <v>鶴見町ホームズ</v>
          </cell>
          <cell r="J63">
            <v>0</v>
          </cell>
        </row>
        <row r="64">
          <cell r="A64">
            <v>1021</v>
          </cell>
          <cell r="B64" t="str">
            <v>藤和海老園ハイタウン</v>
          </cell>
          <cell r="J64">
            <v>0</v>
          </cell>
        </row>
        <row r="65">
          <cell r="A65">
            <v>1022</v>
          </cell>
          <cell r="B65" t="str">
            <v>藤和シティコープ国府宮Ⅱ</v>
          </cell>
          <cell r="J65">
            <v>0</v>
          </cell>
        </row>
        <row r="66">
          <cell r="A66">
            <v>1023</v>
          </cell>
          <cell r="B66" t="str">
            <v>藤和シティコープ神山</v>
          </cell>
          <cell r="J66">
            <v>0</v>
          </cell>
        </row>
        <row r="67">
          <cell r="A67">
            <v>1024</v>
          </cell>
          <cell r="B67" t="str">
            <v>藤和シティコープ刈谷駅前Ⅱ</v>
          </cell>
          <cell r="J67">
            <v>0</v>
          </cell>
        </row>
        <row r="68">
          <cell r="A68">
            <v>1025</v>
          </cell>
          <cell r="B68" t="str">
            <v>藤和シティコープ南大塚</v>
          </cell>
          <cell r="J68">
            <v>0</v>
          </cell>
        </row>
        <row r="69">
          <cell r="A69">
            <v>1026</v>
          </cell>
          <cell r="B69" t="str">
            <v>山京長野パレス</v>
          </cell>
          <cell r="J69">
            <v>0</v>
          </cell>
        </row>
        <row r="70">
          <cell r="A70">
            <v>1027</v>
          </cell>
          <cell r="B70" t="str">
            <v>川崎大師南スカイマンション</v>
          </cell>
          <cell r="J70">
            <v>0</v>
          </cell>
        </row>
        <row r="71">
          <cell r="A71">
            <v>1028</v>
          </cell>
          <cell r="B71" t="str">
            <v>サニーハウス戸田2番館</v>
          </cell>
          <cell r="J71">
            <v>0</v>
          </cell>
        </row>
        <row r="72">
          <cell r="A72">
            <v>1029</v>
          </cell>
          <cell r="B72" t="str">
            <v>パークハウス北4条知事公館前</v>
          </cell>
          <cell r="J72">
            <v>0</v>
          </cell>
        </row>
        <row r="73">
          <cell r="A73">
            <v>1030</v>
          </cell>
          <cell r="B73" t="str">
            <v>森林公園PH西五番街C棟</v>
          </cell>
          <cell r="J73">
            <v>0</v>
          </cell>
        </row>
        <row r="74">
          <cell r="A74">
            <v>1031</v>
          </cell>
          <cell r="B74" t="str">
            <v>タウンシップ根津</v>
          </cell>
          <cell r="J74">
            <v>0</v>
          </cell>
        </row>
        <row r="75">
          <cell r="A75">
            <v>1032</v>
          </cell>
          <cell r="B75" t="str">
            <v>サンポートハイム鹿児島</v>
          </cell>
          <cell r="J75">
            <v>-352000</v>
          </cell>
        </row>
        <row r="76">
          <cell r="A76">
            <v>1033</v>
          </cell>
          <cell r="B76" t="str">
            <v>エンゼルハイム大森町壱番館</v>
          </cell>
          <cell r="J76">
            <v>0</v>
          </cell>
        </row>
        <row r="77">
          <cell r="A77">
            <v>1034</v>
          </cell>
          <cell r="B77" t="str">
            <v>エンゼルハイム大森町弐番館</v>
          </cell>
          <cell r="J77">
            <v>0</v>
          </cell>
        </row>
        <row r="78">
          <cell r="A78">
            <v>1035</v>
          </cell>
          <cell r="B78" t="str">
            <v>エンゼルハイム鹿浜第５</v>
          </cell>
          <cell r="J78">
            <v>0</v>
          </cell>
        </row>
        <row r="79">
          <cell r="A79">
            <v>1036</v>
          </cell>
          <cell r="B79" t="str">
            <v>エンゼル川崎グランディア</v>
          </cell>
          <cell r="J79">
            <v>0</v>
          </cell>
        </row>
        <row r="80">
          <cell r="A80">
            <v>1037</v>
          </cell>
          <cell r="B80" t="str">
            <v>エンゼルハイム港南台第２</v>
          </cell>
          <cell r="J80">
            <v>0</v>
          </cell>
        </row>
        <row r="81">
          <cell r="A81">
            <v>1038</v>
          </cell>
          <cell r="B81" t="str">
            <v>エンゼルハイム新子安</v>
          </cell>
          <cell r="J81">
            <v>0</v>
          </cell>
        </row>
        <row r="82">
          <cell r="A82">
            <v>1039</v>
          </cell>
          <cell r="B82" t="str">
            <v>エンゼルハイム川口第５</v>
          </cell>
          <cell r="J82">
            <v>0</v>
          </cell>
        </row>
        <row r="83">
          <cell r="A83">
            <v>1040</v>
          </cell>
          <cell r="B83" t="str">
            <v>エンゼルハイム桜台第２</v>
          </cell>
          <cell r="J83">
            <v>0</v>
          </cell>
        </row>
        <row r="84">
          <cell r="A84">
            <v>1041</v>
          </cell>
          <cell r="B84" t="str">
            <v>エンゼルハイム平和の森公園</v>
          </cell>
          <cell r="J84">
            <v>0</v>
          </cell>
        </row>
        <row r="85">
          <cell r="A85">
            <v>1042</v>
          </cell>
          <cell r="B85" t="str">
            <v>エンゼルハイム梅屋敷第２</v>
          </cell>
          <cell r="J85">
            <v>0</v>
          </cell>
        </row>
        <row r="86">
          <cell r="A86">
            <v>1043</v>
          </cell>
          <cell r="B86" t="str">
            <v>エンゼルハイム竹ノ塚第３</v>
          </cell>
          <cell r="J86">
            <v>0</v>
          </cell>
        </row>
        <row r="87">
          <cell r="A87">
            <v>1044</v>
          </cell>
          <cell r="B87" t="str">
            <v>エンゼルハイム大森第７</v>
          </cell>
          <cell r="J87">
            <v>0</v>
          </cell>
        </row>
        <row r="88">
          <cell r="A88">
            <v>1045</v>
          </cell>
          <cell r="B88" t="str">
            <v>エンゼルハイム桜台</v>
          </cell>
          <cell r="J88">
            <v>0</v>
          </cell>
        </row>
        <row r="89">
          <cell r="A89">
            <v>1046</v>
          </cell>
          <cell r="B89" t="str">
            <v>エンゼルハイム竹ノ塚駅前</v>
          </cell>
          <cell r="J89">
            <v>0</v>
          </cell>
        </row>
        <row r="90">
          <cell r="A90">
            <v>1047</v>
          </cell>
          <cell r="B90" t="str">
            <v>エンゼルイン大森</v>
          </cell>
          <cell r="J90">
            <v>0</v>
          </cell>
        </row>
        <row r="91">
          <cell r="A91">
            <v>1048</v>
          </cell>
          <cell r="B91" t="str">
            <v>コスモ上馬</v>
          </cell>
          <cell r="J91">
            <v>0</v>
          </cell>
        </row>
        <row r="92">
          <cell r="A92">
            <v>1049</v>
          </cell>
          <cell r="B92" t="str">
            <v>ピア中野中央</v>
          </cell>
          <cell r="J92">
            <v>0</v>
          </cell>
        </row>
        <row r="93">
          <cell r="A93">
            <v>1050</v>
          </cell>
          <cell r="B93" t="str">
            <v>エンゼルハイム蒔田第２</v>
          </cell>
          <cell r="J93">
            <v>-128000</v>
          </cell>
        </row>
        <row r="94">
          <cell r="A94">
            <v>1051</v>
          </cell>
          <cell r="B94" t="str">
            <v>エンゼルパークハイツ綱島弐番館</v>
          </cell>
          <cell r="J94">
            <v>0</v>
          </cell>
        </row>
        <row r="95">
          <cell r="A95">
            <v>1052</v>
          </cell>
          <cell r="B95" t="str">
            <v>エンゼルパークハイツ綱島参番館</v>
          </cell>
          <cell r="J95">
            <v>0</v>
          </cell>
        </row>
        <row r="96">
          <cell r="A96">
            <v>1053</v>
          </cell>
          <cell r="B96" t="str">
            <v>エンゼルハイム蒔田</v>
          </cell>
          <cell r="J96">
            <v>0</v>
          </cell>
        </row>
        <row r="97">
          <cell r="A97">
            <v>1054</v>
          </cell>
          <cell r="B97" t="str">
            <v>エンゼルハイム川口第７</v>
          </cell>
          <cell r="J97">
            <v>0</v>
          </cell>
        </row>
        <row r="98">
          <cell r="A98">
            <v>1055</v>
          </cell>
          <cell r="B98" t="str">
            <v>エンゼルハイム西浦和第２</v>
          </cell>
          <cell r="J98">
            <v>0</v>
          </cell>
        </row>
        <row r="99">
          <cell r="A99">
            <v>1056</v>
          </cell>
          <cell r="B99" t="str">
            <v>エンゼルハイム川口芝公園</v>
          </cell>
          <cell r="J99">
            <v>0</v>
          </cell>
        </row>
        <row r="100">
          <cell r="A100">
            <v>1057</v>
          </cell>
          <cell r="B100" t="str">
            <v>エンゼル川口金山町</v>
          </cell>
          <cell r="J100">
            <v>0</v>
          </cell>
        </row>
        <row r="101">
          <cell r="A101">
            <v>1058</v>
          </cell>
          <cell r="B101" t="str">
            <v>エンゼルハイム大濠公園南</v>
          </cell>
          <cell r="J101">
            <v>0</v>
          </cell>
        </row>
        <row r="102">
          <cell r="A102">
            <v>2001</v>
          </cell>
          <cell r="B102" t="str">
            <v>エンゼルハイム青山東</v>
          </cell>
          <cell r="J102">
            <v>0</v>
          </cell>
        </row>
        <row r="103">
          <cell r="A103">
            <v>2002</v>
          </cell>
          <cell r="B103" t="str">
            <v>エンゼルハイム吉原</v>
          </cell>
          <cell r="J103">
            <v>0</v>
          </cell>
        </row>
        <row r="104">
          <cell r="A104">
            <v>2003</v>
          </cell>
          <cell r="B104" t="str">
            <v>エンゼルハイム古蔵台</v>
          </cell>
          <cell r="J104">
            <v>0</v>
          </cell>
        </row>
        <row r="105">
          <cell r="A105">
            <v>2004</v>
          </cell>
          <cell r="B105" t="str">
            <v>エンゼルハイム首里坂下</v>
          </cell>
          <cell r="J105">
            <v>0</v>
          </cell>
        </row>
        <row r="106">
          <cell r="A106">
            <v>2005</v>
          </cell>
          <cell r="B106" t="str">
            <v>エンゼルハイム豊見城城趾公園</v>
          </cell>
          <cell r="J106">
            <v>0</v>
          </cell>
        </row>
        <row r="107">
          <cell r="A107">
            <v>2006</v>
          </cell>
          <cell r="B107" t="str">
            <v>エンゼルハイム首里大名</v>
          </cell>
          <cell r="J107">
            <v>0</v>
          </cell>
        </row>
        <row r="108">
          <cell r="A108">
            <v>2007</v>
          </cell>
          <cell r="B108" t="str">
            <v>エンゼルハイム壷川</v>
          </cell>
          <cell r="J108">
            <v>0</v>
          </cell>
        </row>
        <row r="109">
          <cell r="A109">
            <v>2008</v>
          </cell>
          <cell r="B109" t="str">
            <v>ライオンズマンション牧志</v>
          </cell>
          <cell r="J109">
            <v>0</v>
          </cell>
        </row>
        <row r="110">
          <cell r="A110">
            <v>2009</v>
          </cell>
          <cell r="B110" t="str">
            <v>エンゼルハイム寄宮</v>
          </cell>
          <cell r="J110">
            <v>-186400</v>
          </cell>
        </row>
        <row r="111">
          <cell r="A111">
            <v>2010</v>
          </cell>
          <cell r="B111" t="str">
            <v>エンゼルハイム東福山一番館</v>
          </cell>
          <cell r="J111">
            <v>-85000</v>
          </cell>
        </row>
        <row r="112">
          <cell r="A112">
            <v>2011</v>
          </cell>
          <cell r="B112" t="str">
            <v>エンゼルハイム普天間</v>
          </cell>
          <cell r="J112">
            <v>0</v>
          </cell>
        </row>
        <row r="113">
          <cell r="A113">
            <v>2012</v>
          </cell>
          <cell r="B113" t="str">
            <v>エンゼルハイム古蔵台</v>
          </cell>
          <cell r="J113">
            <v>0</v>
          </cell>
        </row>
        <row r="114">
          <cell r="A114">
            <v>2013</v>
          </cell>
          <cell r="B114" t="str">
            <v>首里ハイム観音堂前</v>
          </cell>
          <cell r="J114">
            <v>0</v>
          </cell>
        </row>
        <row r="115">
          <cell r="A115">
            <v>2014</v>
          </cell>
          <cell r="B115" t="str">
            <v>エンゼルハイム豊見城城跡公園</v>
          </cell>
          <cell r="J115">
            <v>0</v>
          </cell>
        </row>
        <row r="116">
          <cell r="A116">
            <v>2015</v>
          </cell>
          <cell r="B116" t="str">
            <v>エスケーガーデン</v>
          </cell>
          <cell r="J116">
            <v>0</v>
          </cell>
        </row>
        <row r="117">
          <cell r="A117">
            <v>2016</v>
          </cell>
          <cell r="B117" t="str">
            <v>ダイニチ館Ｆ７</v>
          </cell>
          <cell r="J117">
            <v>0</v>
          </cell>
        </row>
        <row r="118">
          <cell r="A118">
            <v>2017</v>
          </cell>
          <cell r="B118" t="str">
            <v>ローズガーデンＡ―８２</v>
          </cell>
          <cell r="J118">
            <v>0</v>
          </cell>
        </row>
        <row r="119">
          <cell r="A119">
            <v>2018</v>
          </cell>
          <cell r="B119" t="str">
            <v>ダイニチ館Ｆ２９</v>
          </cell>
          <cell r="J119">
            <v>0</v>
          </cell>
        </row>
        <row r="120">
          <cell r="A120">
            <v>2019</v>
          </cell>
          <cell r="B120" t="str">
            <v>セピアコート並木</v>
          </cell>
          <cell r="J120">
            <v>0</v>
          </cell>
        </row>
        <row r="121">
          <cell r="A121">
            <v>2020</v>
          </cell>
          <cell r="B121" t="str">
            <v>コート・アドヴァンス</v>
          </cell>
          <cell r="J121">
            <v>0</v>
          </cell>
        </row>
        <row r="122">
          <cell r="A122">
            <v>2021</v>
          </cell>
          <cell r="B122" t="str">
            <v>ダイアパレス玉園</v>
          </cell>
          <cell r="J122">
            <v>0</v>
          </cell>
        </row>
        <row r="123">
          <cell r="A123">
            <v>2022</v>
          </cell>
          <cell r="B123" t="str">
            <v>ダイアパレス通町</v>
          </cell>
          <cell r="J123">
            <v>0</v>
          </cell>
        </row>
        <row r="124">
          <cell r="A124">
            <v>2023</v>
          </cell>
          <cell r="B124" t="str">
            <v>ダイアパレス戸坂出江</v>
          </cell>
          <cell r="J124">
            <v>0</v>
          </cell>
        </row>
        <row r="125">
          <cell r="A125">
            <v>2024</v>
          </cell>
          <cell r="B125" t="str">
            <v>ダイアパレス桜馬場</v>
          </cell>
          <cell r="J125">
            <v>-133000</v>
          </cell>
        </row>
        <row r="126">
          <cell r="A126">
            <v>2025</v>
          </cell>
          <cell r="B126" t="str">
            <v>ダイアパレス鳴門</v>
          </cell>
          <cell r="J126">
            <v>0</v>
          </cell>
        </row>
        <row r="127">
          <cell r="A127">
            <v>2026</v>
          </cell>
          <cell r="B127" t="str">
            <v>ダイアパレス宮崎県病院前</v>
          </cell>
          <cell r="J127">
            <v>0</v>
          </cell>
        </row>
        <row r="128">
          <cell r="A128">
            <v>2027</v>
          </cell>
          <cell r="B128" t="str">
            <v>ダイアパレス保田窪</v>
          </cell>
          <cell r="J128">
            <v>0</v>
          </cell>
        </row>
        <row r="129">
          <cell r="A129">
            <v>2028</v>
          </cell>
          <cell r="B129" t="str">
            <v>ダイアパレス安野屋</v>
          </cell>
          <cell r="J129">
            <v>0</v>
          </cell>
        </row>
        <row r="130">
          <cell r="A130">
            <v>2029</v>
          </cell>
          <cell r="B130" t="str">
            <v>ダイアパレス間明</v>
          </cell>
          <cell r="J130">
            <v>0</v>
          </cell>
        </row>
        <row r="131">
          <cell r="A131">
            <v>2030</v>
          </cell>
          <cell r="B131" t="str">
            <v>ダイアパレス沼津</v>
          </cell>
          <cell r="J131">
            <v>0</v>
          </cell>
        </row>
        <row r="132">
          <cell r="A132">
            <v>2031</v>
          </cell>
          <cell r="B132" t="str">
            <v>ダイアパレス清水</v>
          </cell>
          <cell r="J132">
            <v>-80000</v>
          </cell>
        </row>
        <row r="133">
          <cell r="A133">
            <v>2032</v>
          </cell>
          <cell r="B133" t="str">
            <v>ダイアパレス名谷</v>
          </cell>
          <cell r="J133">
            <v>-170000</v>
          </cell>
        </row>
        <row r="134">
          <cell r="A134">
            <v>2033</v>
          </cell>
          <cell r="B134" t="str">
            <v>ダイアパレス豊田山之手</v>
          </cell>
          <cell r="J134">
            <v>-100000</v>
          </cell>
        </row>
        <row r="135">
          <cell r="A135">
            <v>2034</v>
          </cell>
          <cell r="B135" t="str">
            <v>ダイアパレス　ライブ　ステーション新発田</v>
          </cell>
          <cell r="J135">
            <v>0</v>
          </cell>
        </row>
        <row r="136">
          <cell r="A136">
            <v>2035</v>
          </cell>
          <cell r="B136" t="str">
            <v>ダイアパレス倉敷</v>
          </cell>
          <cell r="J136">
            <v>0</v>
          </cell>
        </row>
        <row r="137">
          <cell r="A137">
            <v>2036</v>
          </cell>
          <cell r="B137" t="str">
            <v>ダイアパレス北１０条</v>
          </cell>
          <cell r="J137">
            <v>0</v>
          </cell>
        </row>
        <row r="138">
          <cell r="A138">
            <v>2037</v>
          </cell>
          <cell r="B138" t="str">
            <v>ダイアパレス開成北</v>
          </cell>
          <cell r="J138">
            <v>0</v>
          </cell>
        </row>
        <row r="139">
          <cell r="A139">
            <v>2038</v>
          </cell>
          <cell r="B139" t="str">
            <v>ダイアパレス県庁前</v>
          </cell>
          <cell r="J139">
            <v>0</v>
          </cell>
        </row>
        <row r="140">
          <cell r="A140">
            <v>2039</v>
          </cell>
          <cell r="B140" t="str">
            <v>ダイアパレス新居浜繁本町</v>
          </cell>
          <cell r="J140">
            <v>0</v>
          </cell>
        </row>
        <row r="141">
          <cell r="A141">
            <v>2040</v>
          </cell>
          <cell r="B141" t="str">
            <v>ダイアパレス二軒屋</v>
          </cell>
          <cell r="J141">
            <v>0</v>
          </cell>
        </row>
        <row r="142">
          <cell r="A142">
            <v>2041</v>
          </cell>
          <cell r="B142" t="str">
            <v>ダイアパレス徳島県庁前通り</v>
          </cell>
          <cell r="J142">
            <v>0</v>
          </cell>
        </row>
        <row r="143">
          <cell r="A143">
            <v>2042</v>
          </cell>
          <cell r="B143" t="str">
            <v>ダイアパレス中央町</v>
          </cell>
          <cell r="J143">
            <v>0</v>
          </cell>
        </row>
        <row r="144">
          <cell r="A144">
            <v>2043</v>
          </cell>
          <cell r="B144" t="str">
            <v>ダイアパレス熊大東</v>
          </cell>
          <cell r="J144">
            <v>0</v>
          </cell>
        </row>
        <row r="145">
          <cell r="A145">
            <v>2044</v>
          </cell>
          <cell r="B145" t="str">
            <v>ダイアパレス安野屋</v>
          </cell>
          <cell r="J145">
            <v>0</v>
          </cell>
        </row>
        <row r="146">
          <cell r="A146">
            <v>2045</v>
          </cell>
          <cell r="B146" t="str">
            <v>ダイアパレス間明</v>
          </cell>
          <cell r="J146">
            <v>0</v>
          </cell>
        </row>
        <row r="147">
          <cell r="A147">
            <v>2046</v>
          </cell>
          <cell r="B147" t="str">
            <v>ダイアパレス自治医大一番館</v>
          </cell>
          <cell r="J147">
            <v>0</v>
          </cell>
        </row>
        <row r="148">
          <cell r="A148">
            <v>2047</v>
          </cell>
          <cell r="B148" t="str">
            <v>ダイアパレス自治医大二番館</v>
          </cell>
          <cell r="J148">
            <v>0</v>
          </cell>
        </row>
        <row r="149">
          <cell r="A149">
            <v>2048</v>
          </cell>
          <cell r="B149" t="str">
            <v>ダイアパレス自治医大三番館</v>
          </cell>
          <cell r="J149">
            <v>0</v>
          </cell>
        </row>
        <row r="150">
          <cell r="A150">
            <v>2049</v>
          </cell>
          <cell r="B150" t="str">
            <v>ダイアパレス秦野</v>
          </cell>
          <cell r="J150">
            <v>0</v>
          </cell>
        </row>
        <row r="151">
          <cell r="A151">
            <v>2050</v>
          </cell>
          <cell r="B151" t="str">
            <v>ダイアパレス　ステーションプラザ武蔵新城</v>
          </cell>
          <cell r="J151">
            <v>0</v>
          </cell>
        </row>
        <row r="152">
          <cell r="A152">
            <v>2051</v>
          </cell>
          <cell r="B152" t="str">
            <v>ダイアパレス新足柄</v>
          </cell>
          <cell r="J152">
            <v>0</v>
          </cell>
        </row>
        <row r="153">
          <cell r="A153">
            <v>2052</v>
          </cell>
          <cell r="B153" t="str">
            <v>ダイアパレス　ステーション　サイド静岡２号館</v>
          </cell>
          <cell r="J153">
            <v>0</v>
          </cell>
        </row>
        <row r="154">
          <cell r="A154">
            <v>2053</v>
          </cell>
          <cell r="B154" t="str">
            <v>ダイアパレス上社第３</v>
          </cell>
          <cell r="J154">
            <v>0</v>
          </cell>
        </row>
        <row r="155">
          <cell r="A155">
            <v>2054</v>
          </cell>
          <cell r="B155" t="str">
            <v>ダイアパレス平針</v>
          </cell>
          <cell r="J155">
            <v>0</v>
          </cell>
        </row>
        <row r="156">
          <cell r="A156">
            <v>2055</v>
          </cell>
          <cell r="B156" t="str">
            <v>ダイアパレス白石第２</v>
          </cell>
          <cell r="J156">
            <v>-157800</v>
          </cell>
        </row>
        <row r="157">
          <cell r="A157">
            <v>2056</v>
          </cell>
          <cell r="B157" t="str">
            <v>ダイアパレス北３４条</v>
          </cell>
          <cell r="J157">
            <v>0</v>
          </cell>
        </row>
        <row r="158">
          <cell r="A158">
            <v>2057</v>
          </cell>
          <cell r="B158" t="str">
            <v>ダイアパレス開成北</v>
          </cell>
          <cell r="J158">
            <v>0</v>
          </cell>
        </row>
        <row r="159">
          <cell r="A159">
            <v>2058</v>
          </cell>
          <cell r="B159" t="str">
            <v>藤和マノワール上用賀</v>
          </cell>
          <cell r="J159">
            <v>0</v>
          </cell>
        </row>
        <row r="160">
          <cell r="A160">
            <v>2059</v>
          </cell>
          <cell r="B160" t="str">
            <v>藤和ライブタウン甲陽園</v>
          </cell>
          <cell r="J160">
            <v>0</v>
          </cell>
        </row>
        <row r="161">
          <cell r="A161">
            <v>2060</v>
          </cell>
          <cell r="B161" t="str">
            <v>エンゼルハイム浮間公園</v>
          </cell>
          <cell r="J161">
            <v>0</v>
          </cell>
        </row>
        <row r="162">
          <cell r="A162">
            <v>2061</v>
          </cell>
          <cell r="B162" t="str">
            <v>ﾗｲﾌﾞｽｸｴｱNEW'Sおゆみ野N棟</v>
          </cell>
          <cell r="J162">
            <v>-93000</v>
          </cell>
        </row>
        <row r="163">
          <cell r="A163">
            <v>2062</v>
          </cell>
          <cell r="B163" t="str">
            <v>ﾗｲﾌﾞｽｸｴｱ淵野辺</v>
          </cell>
          <cell r="J163">
            <v>0</v>
          </cell>
        </row>
        <row r="164">
          <cell r="A164">
            <v>2063</v>
          </cell>
          <cell r="B164" t="str">
            <v>ﾚｼﾞｵﾝ四条西洞院</v>
          </cell>
          <cell r="J164">
            <v>0</v>
          </cell>
        </row>
        <row r="165">
          <cell r="A165">
            <v>2064</v>
          </cell>
          <cell r="B165" t="str">
            <v>ｿﾌｨｱ東六本木</v>
          </cell>
          <cell r="J165">
            <v>0</v>
          </cell>
        </row>
        <row r="166">
          <cell r="A166">
            <v>2065</v>
          </cell>
          <cell r="B166" t="str">
            <v>メイツ新桜台</v>
          </cell>
          <cell r="J166">
            <v>0</v>
          </cell>
        </row>
        <row r="167">
          <cell r="A167">
            <v>2066</v>
          </cell>
          <cell r="B167" t="str">
            <v>グランフォルム市ヶ谷</v>
          </cell>
          <cell r="J167">
            <v>0</v>
          </cell>
        </row>
        <row r="168">
          <cell r="A168">
            <v>2067</v>
          </cell>
          <cell r="B168" t="str">
            <v>パシフィックレジデンス新中野</v>
          </cell>
          <cell r="J168">
            <v>0</v>
          </cell>
        </row>
      </sheetData>
      <sheetData sheetId="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備忘録"/>
      <sheetName val="最終（提出用リンク）"/>
      <sheetName val="明細　(稼動ビル～着工)"/>
      <sheetName val="ビル別収支2005.05.02"/>
      <sheetName val="M込賃料"/>
      <sheetName val="明細　(未着工プロジェクト)"/>
      <sheetName val="明細　(その他土地)"/>
      <sheetName val="明細　(販売用)"/>
      <sheetName val="簿価との正誤表"/>
      <sheetName val="ビル別収支（加工) (2)"/>
      <sheetName val="明細　(稼動ビル～着工)(去年実績）"/>
      <sheetName val="Sheet1"/>
      <sheetName val="入力準備"/>
      <sheetName val="Approved Renov Payment Schedule"/>
      <sheetName val="統合"/>
    </sheetNames>
    <sheetDataSet>
      <sheetData sheetId="0"/>
      <sheetData sheetId="1"/>
      <sheetData sheetId="2">
        <row r="8">
          <cell r="BD8" t="str">
            <v>…</v>
          </cell>
          <cell r="BY8">
            <v>1407776397.9808142</v>
          </cell>
          <cell r="BZ8">
            <v>638216004.24104106</v>
          </cell>
          <cell r="CA8">
            <v>135942039.31726104</v>
          </cell>
          <cell r="CB8">
            <v>47541470.176162355</v>
          </cell>
          <cell r="CC8">
            <v>2229475911.7152786</v>
          </cell>
          <cell r="CD8">
            <v>1368695830.2178524</v>
          </cell>
          <cell r="CE8">
            <v>632426747.74017203</v>
          </cell>
          <cell r="CF8">
            <v>135942039.31726098</v>
          </cell>
          <cell r="CG8">
            <v>47541470.176162355</v>
          </cell>
        </row>
        <row r="9">
          <cell r="BD9">
            <v>1</v>
          </cell>
          <cell r="BY9">
            <v>13926946.772859368</v>
          </cell>
          <cell r="BZ9">
            <v>22098423</v>
          </cell>
          <cell r="CA9">
            <v>6099670</v>
          </cell>
          <cell r="CB9">
            <v>24869.125789361318</v>
          </cell>
          <cell r="CC9">
            <v>42149908.898648724</v>
          </cell>
          <cell r="CD9">
            <v>12878314.04165107</v>
          </cell>
          <cell r="CE9">
            <v>23430486.365417998</v>
          </cell>
          <cell r="CF9">
            <v>6099670</v>
          </cell>
          <cell r="CG9">
            <v>24869.125789361318</v>
          </cell>
        </row>
        <row r="10">
          <cell r="BD10">
            <v>1</v>
          </cell>
          <cell r="BY10">
            <v>1132600890.8649838</v>
          </cell>
          <cell r="BZ10">
            <v>558042910.39599776</v>
          </cell>
          <cell r="CA10">
            <v>93133031.493019775</v>
          </cell>
          <cell r="CB10">
            <v>42141913.736195676</v>
          </cell>
          <cell r="CC10">
            <v>1825918746.4901969</v>
          </cell>
          <cell r="CD10">
            <v>1127893788.9144285</v>
          </cell>
          <cell r="CE10">
            <v>552272432.59812987</v>
          </cell>
          <cell r="CF10">
            <v>93163202.888326243</v>
          </cell>
          <cell r="CG10">
            <v>42141913.736195676</v>
          </cell>
        </row>
        <row r="11">
          <cell r="BD11">
            <v>1</v>
          </cell>
          <cell r="BY11">
            <v>17229955.572994098</v>
          </cell>
          <cell r="BZ11">
            <v>4869002.604002188</v>
          </cell>
          <cell r="CA11">
            <v>920989.39710022463</v>
          </cell>
          <cell r="CB11">
            <v>367694.10361931904</v>
          </cell>
          <cell r="CC11">
            <v>23387641.677715831</v>
          </cell>
          <cell r="CD11">
            <v>15932622.017708534</v>
          </cell>
          <cell r="CE11">
            <v>4818654.3764721258</v>
          </cell>
          <cell r="CF11">
            <v>890818.00179373892</v>
          </cell>
          <cell r="CG11">
            <v>367694.10361931904</v>
          </cell>
        </row>
        <row r="12">
          <cell r="BD12">
            <v>1</v>
          </cell>
          <cell r="BY12">
            <v>33023292.931762289</v>
          </cell>
          <cell r="BZ12">
            <v>6595338.5300000012</v>
          </cell>
          <cell r="CA12">
            <v>11902976</v>
          </cell>
          <cell r="CB12">
            <v>812316.52659200015</v>
          </cell>
          <cell r="CC12">
            <v>52333923.988354295</v>
          </cell>
          <cell r="CD12">
            <v>28183101.687501483</v>
          </cell>
          <cell r="CE12">
            <v>6860876.6600000011</v>
          </cell>
          <cell r="CF12">
            <v>11902976</v>
          </cell>
          <cell r="CG12">
            <v>812316.52659200015</v>
          </cell>
        </row>
        <row r="13">
          <cell r="BD13">
            <v>1</v>
          </cell>
          <cell r="BY13">
            <v>167481240.93410128</v>
          </cell>
          <cell r="BZ13">
            <v>26607627.346586395</v>
          </cell>
          <cell r="CA13">
            <v>17540609.622297198</v>
          </cell>
          <cell r="CB13">
            <v>2863942.0403894475</v>
          </cell>
          <cell r="CC13">
            <v>214493419.94337434</v>
          </cell>
          <cell r="CD13">
            <v>142933681.802968</v>
          </cell>
          <cell r="CE13">
            <v>27018818.420000002</v>
          </cell>
          <cell r="CF13">
            <v>17428467.379821256</v>
          </cell>
          <cell r="CG13">
            <v>2863942.0403894475</v>
          </cell>
        </row>
        <row r="14">
          <cell r="BD14">
            <v>1</v>
          </cell>
          <cell r="BY14">
            <v>29993878.947819054</v>
          </cell>
          <cell r="BZ14">
            <v>7033560.3644546177</v>
          </cell>
          <cell r="CA14">
            <v>2526411.1058298037</v>
          </cell>
          <cell r="CB14">
            <v>380732.17781655217</v>
          </cell>
          <cell r="CC14">
            <v>39934582.595920034</v>
          </cell>
          <cell r="CD14">
            <v>27735482.781483661</v>
          </cell>
          <cell r="CE14">
            <v>7397949.0750000002</v>
          </cell>
          <cell r="CF14">
            <v>2638553.3483057413</v>
          </cell>
          <cell r="CG14">
            <v>380732.17781655217</v>
          </cell>
        </row>
        <row r="15">
          <cell r="BD15">
            <v>1</v>
          </cell>
          <cell r="BY15">
            <v>8949395.4597197175</v>
          </cell>
          <cell r="BZ15">
            <v>10030817.959481541</v>
          </cell>
          <cell r="CA15">
            <v>2642019.2724446631</v>
          </cell>
          <cell r="CB15">
            <v>734767.3265584691</v>
          </cell>
          <cell r="CC15">
            <v>22357000.018204391</v>
          </cell>
          <cell r="CD15">
            <v>8912201.6722483262</v>
          </cell>
          <cell r="CE15">
            <v>8219728.1244976688</v>
          </cell>
          <cell r="CF15">
            <v>2803478.5340850647</v>
          </cell>
          <cell r="CG15">
            <v>734767.3265584691</v>
          </cell>
        </row>
        <row r="16">
          <cell r="BD16">
            <v>1</v>
          </cell>
          <cell r="BY16">
            <v>4570796.4965748359</v>
          </cell>
          <cell r="BZ16">
            <v>2938324.0405184594</v>
          </cell>
          <cell r="CA16">
            <v>1176332.4265693368</v>
          </cell>
          <cell r="CB16">
            <v>215235.13920153101</v>
          </cell>
          <cell r="CC16">
            <v>8900688.102864163</v>
          </cell>
          <cell r="CD16">
            <v>4226637.2998626539</v>
          </cell>
          <cell r="CE16">
            <v>2407802.1206543315</v>
          </cell>
          <cell r="CF16">
            <v>1014873.1649289358</v>
          </cell>
          <cell r="CG16">
            <v>215235.13920153101</v>
          </cell>
        </row>
        <row r="17">
          <cell r="BD17" t="str">
            <v>…</v>
          </cell>
          <cell r="BY17">
            <v>3197744000.0000005</v>
          </cell>
          <cell r="BZ17">
            <v>1775709999.9999998</v>
          </cell>
          <cell r="CA17">
            <v>286754000</v>
          </cell>
          <cell r="CB17">
            <v>900409000</v>
          </cell>
          <cell r="CC17">
            <v>6160617000</v>
          </cell>
          <cell r="CD17">
            <v>3418178546</v>
          </cell>
          <cell r="CE17">
            <v>1643451666.1145</v>
          </cell>
          <cell r="CF17">
            <v>321615499.99999994</v>
          </cell>
          <cell r="CG17">
            <v>2597360294.9999995</v>
          </cell>
        </row>
        <row r="18">
          <cell r="BD18">
            <v>1</v>
          </cell>
          <cell r="BY18">
            <v>1510485000</v>
          </cell>
          <cell r="BZ18">
            <v>947265000</v>
          </cell>
          <cell r="CA18">
            <v>31064000.000000004</v>
          </cell>
          <cell r="CB18">
            <v>28777000.000000004</v>
          </cell>
          <cell r="CC18">
            <v>2517591000</v>
          </cell>
          <cell r="CD18">
            <v>1773692643.6242604</v>
          </cell>
          <cell r="CE18">
            <v>810669829.86000001</v>
          </cell>
          <cell r="CF18">
            <v>29070000</v>
          </cell>
          <cell r="CG18">
            <v>449038245</v>
          </cell>
        </row>
        <row r="19">
          <cell r="BD19">
            <v>364.21943784433574</v>
          </cell>
          <cell r="BY19">
            <v>0</v>
          </cell>
          <cell r="BZ19">
            <v>0</v>
          </cell>
          <cell r="CA19">
            <v>0</v>
          </cell>
          <cell r="CB19">
            <v>0</v>
          </cell>
          <cell r="CC19">
            <v>0</v>
          </cell>
          <cell r="CD19">
            <v>475027414</v>
          </cell>
          <cell r="CE19">
            <v>190432133.48499998</v>
          </cell>
          <cell r="CF19">
            <v>46585998.004696041</v>
          </cell>
          <cell r="CG19">
            <v>1054072133.8047087</v>
          </cell>
        </row>
        <row r="20">
          <cell r="BD20">
            <v>1</v>
          </cell>
          <cell r="BY20">
            <v>0</v>
          </cell>
          <cell r="BZ20">
            <v>0</v>
          </cell>
          <cell r="CA20">
            <v>0</v>
          </cell>
          <cell r="CB20">
            <v>0</v>
          </cell>
          <cell r="CC20">
            <v>0</v>
          </cell>
          <cell r="CD20">
            <v>51725868</v>
          </cell>
          <cell r="CE20">
            <v>40654155.112999998</v>
          </cell>
          <cell r="CF20">
            <v>0</v>
          </cell>
          <cell r="CG20">
            <v>0</v>
          </cell>
        </row>
        <row r="21">
          <cell r="BD21">
            <v>1</v>
          </cell>
          <cell r="BY21">
            <v>492474058.34525055</v>
          </cell>
          <cell r="BZ21">
            <v>182595067.35695928</v>
          </cell>
          <cell r="CA21">
            <v>17638944.205313124</v>
          </cell>
          <cell r="CB21">
            <v>519426429.95378613</v>
          </cell>
          <cell r="CC21">
            <v>1212134499.8613091</v>
          </cell>
          <cell r="CD21">
            <v>142585308</v>
          </cell>
          <cell r="CE21">
            <v>102996713.46800001</v>
          </cell>
          <cell r="CF21">
            <v>22917000</v>
          </cell>
          <cell r="CG21">
            <v>6282550.0000000009</v>
          </cell>
        </row>
        <row r="22">
          <cell r="BD22">
            <v>1</v>
          </cell>
          <cell r="BY22">
            <v>149878000</v>
          </cell>
          <cell r="BZ22">
            <v>111847999.99999999</v>
          </cell>
          <cell r="CA22">
            <v>21164000</v>
          </cell>
          <cell r="CB22">
            <v>4827000</v>
          </cell>
          <cell r="CC22">
            <v>287717000</v>
          </cell>
          <cell r="CD22">
            <v>31000151.999999996</v>
          </cell>
          <cell r="CE22">
            <v>217997389.84099996</v>
          </cell>
          <cell r="CF22">
            <v>112003999.99999999</v>
          </cell>
          <cell r="CG22">
            <v>12152257</v>
          </cell>
        </row>
        <row r="23">
          <cell r="BD23">
            <v>1</v>
          </cell>
          <cell r="BY23">
            <v>54388000</v>
          </cell>
          <cell r="BZ23">
            <v>141293000</v>
          </cell>
          <cell r="CA23">
            <v>113025000</v>
          </cell>
          <cell r="CB23">
            <v>19352000</v>
          </cell>
          <cell r="CC23">
            <v>328058000</v>
          </cell>
          <cell r="CD23">
            <v>83334420</v>
          </cell>
          <cell r="CE23">
            <v>48716426.041912064</v>
          </cell>
          <cell r="CF23">
            <v>12644000</v>
          </cell>
          <cell r="CG23">
            <v>1536288</v>
          </cell>
        </row>
        <row r="24">
          <cell r="BD24">
            <v>1</v>
          </cell>
          <cell r="BY24">
            <v>61378999.999999993</v>
          </cell>
          <cell r="BZ24">
            <v>53645000</v>
          </cell>
          <cell r="CA24">
            <v>6308000</v>
          </cell>
          <cell r="CB24">
            <v>5328000</v>
          </cell>
          <cell r="CC24">
            <v>126660000</v>
          </cell>
          <cell r="CD24">
            <v>252896128.11735699</v>
          </cell>
          <cell r="CE24">
            <v>32740358.44408793</v>
          </cell>
          <cell r="CF24">
            <v>12728262.074801283</v>
          </cell>
          <cell r="CG24">
            <v>287994396.15866768</v>
          </cell>
        </row>
        <row r="25">
          <cell r="BD25">
            <v>497.82892440006128</v>
          </cell>
          <cell r="BY25">
            <v>131394824.31749685</v>
          </cell>
          <cell r="BZ25">
            <v>48717381.941343755</v>
          </cell>
          <cell r="CA25">
            <v>4706168.6513819164</v>
          </cell>
          <cell r="CB25">
            <v>138585867.32256973</v>
          </cell>
          <cell r="CC25">
            <v>323404242.23279226</v>
          </cell>
          <cell r="CD25">
            <v>447348760.51972383</v>
          </cell>
          <cell r="CE25">
            <v>136743785.53</v>
          </cell>
          <cell r="CF25">
            <v>69543900</v>
          </cell>
          <cell r="CG25">
            <v>421494360</v>
          </cell>
        </row>
        <row r="26">
          <cell r="BD26">
            <v>1</v>
          </cell>
          <cell r="BY26">
            <v>631989000</v>
          </cell>
          <cell r="BZ26">
            <v>228889000</v>
          </cell>
          <cell r="CA26">
            <v>86911000</v>
          </cell>
          <cell r="CB26">
            <v>9285000</v>
          </cell>
          <cell r="CC26">
            <v>957074000</v>
          </cell>
          <cell r="CD26">
            <v>74113886</v>
          </cell>
          <cell r="CE26">
            <v>27107135.714999996</v>
          </cell>
          <cell r="CF26">
            <v>10860087.306674436</v>
          </cell>
          <cell r="CG26">
            <v>245724378.37433091</v>
          </cell>
        </row>
        <row r="27">
          <cell r="BD27">
            <v>1</v>
          </cell>
          <cell r="BY27">
            <v>112669672.67765671</v>
          </cell>
          <cell r="BZ27">
            <v>41774639.949137315</v>
          </cell>
          <cell r="CA27">
            <v>4035489.86249104</v>
          </cell>
          <cell r="CB27">
            <v>118835916.02705033</v>
          </cell>
          <cell r="CC27">
            <v>277315718.51633543</v>
          </cell>
          <cell r="CD27">
            <v>60745598.018244587</v>
          </cell>
          <cell r="CE27">
            <v>15302064.140000002</v>
          </cell>
          <cell r="CF27">
            <v>2612736.5916721188</v>
          </cell>
          <cell r="CG27">
            <v>59116750.787991226</v>
          </cell>
        </row>
        <row r="28">
          <cell r="BD28">
            <v>1</v>
          </cell>
          <cell r="BY28">
            <v>25534831.036210291</v>
          </cell>
          <cell r="BZ28">
            <v>9467573.1929349843</v>
          </cell>
          <cell r="CA28">
            <v>914581.08768858563</v>
          </cell>
          <cell r="CB28">
            <v>26932314.30134226</v>
          </cell>
          <cell r="CC28">
            <v>62849299.618176118</v>
          </cell>
          <cell r="CD28">
            <v>25708367.720414199</v>
          </cell>
          <cell r="CE28">
            <v>20091674.476500001</v>
          </cell>
          <cell r="CF28">
            <v>2649516.0221561152</v>
          </cell>
          <cell r="CG28">
            <v>59948935.874301478</v>
          </cell>
        </row>
        <row r="29">
          <cell r="BD29">
            <v>1</v>
          </cell>
          <cell r="BY29">
            <v>27551613.623385508</v>
          </cell>
          <cell r="BZ29">
            <v>10215337.559624599</v>
          </cell>
          <cell r="CA29">
            <v>986816.19312533026</v>
          </cell>
          <cell r="CB29">
            <v>29059472.395251401</v>
          </cell>
          <cell r="CC29">
            <v>67813239.771386832</v>
          </cell>
          <cell r="CD29">
            <v>1757679838.0358782</v>
          </cell>
          <cell r="CE29">
            <v>617451393.17945993</v>
          </cell>
          <cell r="CF29">
            <v>104201883</v>
          </cell>
          <cell r="CG29">
            <v>16632431.967695</v>
          </cell>
        </row>
        <row r="30">
          <cell r="BD30">
            <v>18</v>
          </cell>
          <cell r="BY30">
            <v>1757679838.0358782</v>
          </cell>
          <cell r="BZ30">
            <v>614654880.42945993</v>
          </cell>
          <cell r="CA30">
            <v>104201883</v>
          </cell>
          <cell r="CB30">
            <v>16632431.967695</v>
          </cell>
          <cell r="CC30">
            <v>2493169033.4330335</v>
          </cell>
          <cell r="CD30">
            <v>1665863589.0461931</v>
          </cell>
          <cell r="CE30">
            <v>585197469.78090525</v>
          </cell>
          <cell r="CF30">
            <v>98758669.834732562</v>
          </cell>
          <cell r="CG30">
            <v>15763600.521942982</v>
          </cell>
        </row>
        <row r="31">
          <cell r="BD31" t="str">
            <v>…</v>
          </cell>
          <cell r="BY31">
            <v>1665863589.0461931</v>
          </cell>
          <cell r="BZ31">
            <v>582547038.98815393</v>
          </cell>
          <cell r="CA31">
            <v>98758669.834732562</v>
          </cell>
          <cell r="CB31">
            <v>15763600.521942982</v>
          </cell>
          <cell r="CC31">
            <v>2362932898.3910227</v>
          </cell>
          <cell r="CD31">
            <v>91816248.989684924</v>
          </cell>
          <cell r="CE31">
            <v>32253923.398554642</v>
          </cell>
          <cell r="CF31">
            <v>5443213.1652674302</v>
          </cell>
          <cell r="CG31">
            <v>868831.44575201499</v>
          </cell>
        </row>
        <row r="32">
          <cell r="BD32" t="str">
            <v>…</v>
          </cell>
          <cell r="BY32">
            <v>91816248.989684924</v>
          </cell>
          <cell r="BZ32">
            <v>32107841.441305961</v>
          </cell>
          <cell r="CA32">
            <v>5443213.1652674302</v>
          </cell>
          <cell r="CB32">
            <v>868831.44575201499</v>
          </cell>
          <cell r="CC32">
            <v>130236135.04201032</v>
          </cell>
          <cell r="CD32">
            <v>561857026.40978432</v>
          </cell>
          <cell r="CE32">
            <v>68782361.843202695</v>
          </cell>
          <cell r="CF32">
            <v>90262944.732195988</v>
          </cell>
          <cell r="CG32">
            <v>2198960.5356092593</v>
          </cell>
        </row>
        <row r="33">
          <cell r="BD33" t="str">
            <v>…</v>
          </cell>
          <cell r="BY33">
            <v>561857026.40978432</v>
          </cell>
          <cell r="BZ33">
            <v>131532579.66901602</v>
          </cell>
          <cell r="CA33">
            <v>92073303.992552996</v>
          </cell>
          <cell r="CB33">
            <v>2243064</v>
          </cell>
          <cell r="CC33">
            <v>787705974.07135332</v>
          </cell>
          <cell r="CD33">
            <v>340709950.26820582</v>
          </cell>
          <cell r="CE33">
            <v>42546154.735762611</v>
          </cell>
          <cell r="CF33">
            <v>55833226.870518029</v>
          </cell>
          <cell r="CG33">
            <v>1360193.4085825901</v>
          </cell>
        </row>
        <row r="34">
          <cell r="BD34">
            <v>18</v>
          </cell>
          <cell r="BY34">
            <v>351757268.29254735</v>
          </cell>
          <cell r="BZ34">
            <v>82347534.588096783</v>
          </cell>
          <cell r="CA34">
            <v>57643586.130875036</v>
          </cell>
          <cell r="CB34">
            <v>1404296.872973331</v>
          </cell>
          <cell r="CC34">
            <v>493152685.88449252</v>
          </cell>
          <cell r="CD34">
            <v>210099758.11723697</v>
          </cell>
          <cell r="CE34">
            <v>26236207.107440092</v>
          </cell>
          <cell r="CF34">
            <v>34429717.861677952</v>
          </cell>
          <cell r="CG34">
            <v>838767.12702666898</v>
          </cell>
        </row>
        <row r="35">
          <cell r="BD35" t="str">
            <v>…</v>
          </cell>
          <cell r="BY35">
            <v>340709950.26820594</v>
          </cell>
          <cell r="BZ35">
            <v>79761321.067816168</v>
          </cell>
          <cell r="CA35">
            <v>55833226.870518036</v>
          </cell>
          <cell r="CB35">
            <v>1360193.4085825903</v>
          </cell>
          <cell r="CC35">
            <v>477664691.61512274</v>
          </cell>
          <cell r="CD35">
            <v>11047318.024341403</v>
          </cell>
          <cell r="CE35">
            <v>1379533.828433275</v>
          </cell>
          <cell r="CF35">
            <v>1810359.2603569918</v>
          </cell>
          <cell r="CG35">
            <v>44103.464390740606</v>
          </cell>
        </row>
        <row r="36">
          <cell r="BD36">
            <v>265.3658225714621</v>
          </cell>
          <cell r="BY36">
            <v>11047318.024341404</v>
          </cell>
          <cell r="BZ36">
            <v>2586213.5202806075</v>
          </cell>
          <cell r="CA36">
            <v>1810359.2603569923</v>
          </cell>
          <cell r="CB36">
            <v>44103.464390740613</v>
          </cell>
          <cell r="CC36">
            <v>15487994.269369744</v>
          </cell>
          <cell r="CD36">
            <v>21588107.810613003</v>
          </cell>
          <cell r="CE36">
            <v>56229913.716792002</v>
          </cell>
          <cell r="CF36">
            <v>1664453.8697780001</v>
          </cell>
          <cell r="CG36">
            <v>1830109.6555060002</v>
          </cell>
        </row>
        <row r="37">
          <cell r="BD37" t="str">
            <v>…</v>
          </cell>
          <cell r="BY37">
            <v>210099758.11723703</v>
          </cell>
          <cell r="BZ37">
            <v>49185045.080919236</v>
          </cell>
          <cell r="CA37">
            <v>34429717.86167796</v>
          </cell>
          <cell r="CB37">
            <v>838767.12702666922</v>
          </cell>
          <cell r="CC37">
            <v>294553288.18686092</v>
          </cell>
          <cell r="CD37">
            <v>1521025755.1089818</v>
          </cell>
          <cell r="CE37">
            <v>526659597.09066898</v>
          </cell>
          <cell r="CF37">
            <v>56211520</v>
          </cell>
          <cell r="CG37">
            <v>15278947.000000002</v>
          </cell>
        </row>
        <row r="38">
          <cell r="BD38">
            <v>18</v>
          </cell>
          <cell r="BY38">
            <v>21588107.810613003</v>
          </cell>
          <cell r="BZ38">
            <v>56145457.966792002</v>
          </cell>
          <cell r="CA38">
            <v>1664453.8697780001</v>
          </cell>
          <cell r="CB38">
            <v>1830109.6555060002</v>
          </cell>
          <cell r="CC38">
            <v>81228129.302689016</v>
          </cell>
          <cell r="CD38">
            <v>764010321.8372103</v>
          </cell>
          <cell r="CE38">
            <v>340350906.00828499</v>
          </cell>
          <cell r="CF38">
            <v>29606650</v>
          </cell>
          <cell r="CG38">
            <v>5992562.5</v>
          </cell>
        </row>
        <row r="39">
          <cell r="BD39" t="str">
            <v>…</v>
          </cell>
          <cell r="BY39">
            <v>1521025755.1089818</v>
          </cell>
          <cell r="BZ39">
            <v>516822640.09066898</v>
          </cell>
          <cell r="CA39">
            <v>56211520</v>
          </cell>
          <cell r="CB39">
            <v>15278947.000000002</v>
          </cell>
          <cell r="CC39">
            <v>2109338862.1996508</v>
          </cell>
          <cell r="CD39">
            <v>0</v>
          </cell>
          <cell r="CE39">
            <v>0</v>
          </cell>
          <cell r="CF39">
            <v>0</v>
          </cell>
          <cell r="CG39">
            <v>0</v>
          </cell>
        </row>
        <row r="40">
          <cell r="BD40">
            <v>3</v>
          </cell>
          <cell r="BY40">
            <v>764010321.8372103</v>
          </cell>
          <cell r="BZ40">
            <v>333390716.50828499</v>
          </cell>
          <cell r="CA40">
            <v>29606650</v>
          </cell>
          <cell r="CB40">
            <v>5992562.5</v>
          </cell>
          <cell r="CC40">
            <v>1133000250.8454952</v>
          </cell>
          <cell r="CD40">
            <v>0</v>
          </cell>
          <cell r="CE40">
            <v>0</v>
          </cell>
          <cell r="CF40">
            <v>0</v>
          </cell>
          <cell r="CG40">
            <v>0</v>
          </cell>
        </row>
        <row r="41">
          <cell r="BD41">
            <v>354.58072623626066</v>
          </cell>
          <cell r="BY41">
            <v>0</v>
          </cell>
          <cell r="BZ41">
            <v>0</v>
          </cell>
          <cell r="CA41">
            <v>0</v>
          </cell>
          <cell r="CB41">
            <v>0</v>
          </cell>
          <cell r="CC41">
            <v>0</v>
          </cell>
          <cell r="CD41">
            <v>757015433.27177167</v>
          </cell>
          <cell r="CE41">
            <v>186308691.08238399</v>
          </cell>
          <cell r="CF41">
            <v>26604870.000000004</v>
          </cell>
          <cell r="CG41">
            <v>9286384.5</v>
          </cell>
        </row>
        <row r="42">
          <cell r="BY42">
            <v>0</v>
          </cell>
          <cell r="BZ42">
            <v>0</v>
          </cell>
          <cell r="CA42">
            <v>0</v>
          </cell>
          <cell r="CB42">
            <v>0</v>
          </cell>
          <cell r="CC42">
            <v>0</v>
          </cell>
          <cell r="CD42">
            <v>0</v>
          </cell>
          <cell r="CE42">
            <v>0</v>
          </cell>
          <cell r="CF42">
            <v>0</v>
          </cell>
          <cell r="CG42">
            <v>0</v>
          </cell>
        </row>
        <row r="43">
          <cell r="BD43">
            <v>284.50073399722498</v>
          </cell>
          <cell r="BY43">
            <v>757015433.27177167</v>
          </cell>
          <cell r="BZ43">
            <v>183431923.58238399</v>
          </cell>
          <cell r="CA43">
            <v>26604870.000000004</v>
          </cell>
          <cell r="CB43">
            <v>9286384.5</v>
          </cell>
          <cell r="CC43">
            <v>976338611.35415566</v>
          </cell>
          <cell r="CD43">
            <v>283531186.35597146</v>
          </cell>
          <cell r="CE43">
            <v>67671719</v>
          </cell>
          <cell r="CF43">
            <v>43225509.000000007</v>
          </cell>
          <cell r="CG43">
            <v>5679976</v>
          </cell>
        </row>
        <row r="44">
          <cell r="BD44">
            <v>3</v>
          </cell>
          <cell r="BY44">
            <v>0</v>
          </cell>
          <cell r="BZ44">
            <v>0</v>
          </cell>
          <cell r="CA44">
            <v>0</v>
          </cell>
          <cell r="CB44">
            <v>0</v>
          </cell>
          <cell r="CC44">
            <v>0</v>
          </cell>
          <cell r="CD44">
            <v>188953617.41577682</v>
          </cell>
          <cell r="CE44">
            <v>43698582.778221302</v>
          </cell>
          <cell r="CF44">
            <v>36024861.153803498</v>
          </cell>
          <cell r="CG44">
            <v>3912199.5028713346</v>
          </cell>
        </row>
        <row r="45">
          <cell r="BD45" t="str">
            <v>…</v>
          </cell>
          <cell r="BY45">
            <v>283531186.35597146</v>
          </cell>
          <cell r="BZ45">
            <v>104131201.34444501</v>
          </cell>
          <cell r="CA45">
            <v>43225509.000000007</v>
          </cell>
          <cell r="CB45">
            <v>5679976</v>
          </cell>
          <cell r="CC45">
            <v>436567872.70041645</v>
          </cell>
          <cell r="CD45">
            <v>62241950.143174484</v>
          </cell>
          <cell r="CE45">
            <v>13039615.9632855</v>
          </cell>
          <cell r="CF45">
            <v>4941855.704422554</v>
          </cell>
          <cell r="CG45">
            <v>1053629.7580704498</v>
          </cell>
        </row>
        <row r="46">
          <cell r="BD46">
            <v>2</v>
          </cell>
          <cell r="BY46">
            <v>188953617.41577682</v>
          </cell>
          <cell r="BZ46">
            <v>69396130.396676883</v>
          </cell>
          <cell r="CA46">
            <v>36024861.153803498</v>
          </cell>
          <cell r="CB46">
            <v>3912199.5028713346</v>
          </cell>
          <cell r="CC46">
            <v>298286808.46912855</v>
          </cell>
          <cell r="CD46">
            <v>3108159.8278500242</v>
          </cell>
          <cell r="CE46">
            <v>4289109.0876338854</v>
          </cell>
          <cell r="CF46">
            <v>0</v>
          </cell>
          <cell r="CG46">
            <v>0</v>
          </cell>
        </row>
        <row r="47">
          <cell r="BD47">
            <v>2</v>
          </cell>
          <cell r="BY47">
            <v>62241950.143174484</v>
          </cell>
          <cell r="BZ47">
            <v>22859316.203377169</v>
          </cell>
          <cell r="CA47">
            <v>4941855.704422554</v>
          </cell>
          <cell r="CB47">
            <v>1053629.7580704498</v>
          </cell>
          <cell r="CC47">
            <v>91096751.809044659</v>
          </cell>
          <cell r="CD47">
            <v>14115825.714157406</v>
          </cell>
          <cell r="CE47">
            <v>3669513.6212551426</v>
          </cell>
          <cell r="CF47">
            <v>1159788.6408973013</v>
          </cell>
          <cell r="CG47">
            <v>511992.57877303014</v>
          </cell>
        </row>
        <row r="48">
          <cell r="BD48">
            <v>2</v>
          </cell>
          <cell r="BY48">
            <v>3108159.8278500242</v>
          </cell>
          <cell r="BZ48">
            <v>1141519.6367083865</v>
          </cell>
          <cell r="CA48">
            <v>0</v>
          </cell>
          <cell r="CB48">
            <v>0</v>
          </cell>
          <cell r="CC48">
            <v>4249679.4645584105</v>
          </cell>
          <cell r="CD48">
            <v>15111633.255012685</v>
          </cell>
          <cell r="CE48">
            <v>2974897.5496041547</v>
          </cell>
          <cell r="CF48">
            <v>1099003.5008766481</v>
          </cell>
          <cell r="CG48">
            <v>202154.16028518527</v>
          </cell>
        </row>
        <row r="49">
          <cell r="BD49">
            <v>2</v>
          </cell>
          <cell r="BY49">
            <v>14115825.714157406</v>
          </cell>
          <cell r="BZ49">
            <v>5184254.7145363139</v>
          </cell>
          <cell r="CA49">
            <v>1159788.6408973013</v>
          </cell>
          <cell r="CB49">
            <v>511992.57877303014</v>
          </cell>
          <cell r="CC49">
            <v>20971861.648364048</v>
          </cell>
          <cell r="CD49">
            <v>0</v>
          </cell>
          <cell r="CE49">
            <v>0</v>
          </cell>
          <cell r="CF49">
            <v>0</v>
          </cell>
          <cell r="CG49">
            <v>0</v>
          </cell>
        </row>
        <row r="50">
          <cell r="BD50">
            <v>2</v>
          </cell>
          <cell r="BY50">
            <v>15111633.255012685</v>
          </cell>
          <cell r="BZ50">
            <v>5549980.3931462495</v>
          </cell>
          <cell r="CA50">
            <v>1099003.5008766481</v>
          </cell>
          <cell r="CB50">
            <v>202154.16028518527</v>
          </cell>
          <cell r="CC50">
            <v>21962771.309320766</v>
          </cell>
          <cell r="CD50">
            <v>436378372.16852641</v>
          </cell>
          <cell r="CE50">
            <v>68620551.641928002</v>
          </cell>
          <cell r="CF50">
            <v>13864487</v>
          </cell>
          <cell r="CG50">
            <v>3452799</v>
          </cell>
        </row>
        <row r="51">
          <cell r="BD51">
            <v>215.64323427717446</v>
          </cell>
          <cell r="BY51">
            <v>0</v>
          </cell>
          <cell r="BZ51">
            <v>0</v>
          </cell>
          <cell r="CA51">
            <v>0</v>
          </cell>
          <cell r="CB51">
            <v>0</v>
          </cell>
          <cell r="CC51">
            <v>0</v>
          </cell>
          <cell r="CD51">
            <v>185684308.26115271</v>
          </cell>
          <cell r="CE51">
            <v>47159025.655511998</v>
          </cell>
          <cell r="CF51">
            <v>169241</v>
          </cell>
          <cell r="CG51">
            <v>1726399.5</v>
          </cell>
        </row>
        <row r="52">
          <cell r="BD52">
            <v>0</v>
          </cell>
          <cell r="BY52">
            <v>309767339</v>
          </cell>
          <cell r="BZ52">
            <v>117940919.057</v>
          </cell>
          <cell r="CA52">
            <v>9785000</v>
          </cell>
          <cell r="CB52">
            <v>2935499.9999999995</v>
          </cell>
          <cell r="CC52">
            <v>440428758.05699998</v>
          </cell>
          <cell r="CD52">
            <v>250694063.90737373</v>
          </cell>
          <cell r="CE52">
            <v>21461525.986416001</v>
          </cell>
          <cell r="CF52">
            <v>13695246</v>
          </cell>
          <cell r="CG52">
            <v>1726399.5</v>
          </cell>
        </row>
        <row r="53">
          <cell r="BD53" t="str">
            <v>…</v>
          </cell>
          <cell r="BY53">
            <v>180237756.18172795</v>
          </cell>
          <cell r="BZ53">
            <v>79197892.979000002</v>
          </cell>
          <cell r="CA53">
            <v>5693390.5618700758</v>
          </cell>
          <cell r="CB53">
            <v>1708017.1685610227</v>
          </cell>
          <cell r="CC53">
            <v>266837056.89115903</v>
          </cell>
          <cell r="CD53">
            <v>397857297.71723503</v>
          </cell>
          <cell r="CE53">
            <v>87279648.169998005</v>
          </cell>
          <cell r="CF53">
            <v>19190222</v>
          </cell>
          <cell r="CG53">
            <v>5126755</v>
          </cell>
        </row>
        <row r="54">
          <cell r="BD54" t="str">
            <v>…</v>
          </cell>
          <cell r="BY54">
            <v>15312356.910851583</v>
          </cell>
          <cell r="BZ54">
            <v>3117983.5489999996</v>
          </cell>
          <cell r="CA54">
            <v>483690.15550952818</v>
          </cell>
          <cell r="CB54">
            <v>145107.04665285844</v>
          </cell>
          <cell r="CC54">
            <v>19059137.662013967</v>
          </cell>
          <cell r="CD54">
            <v>329322602.39999998</v>
          </cell>
          <cell r="CE54">
            <v>27256629.261302002</v>
          </cell>
          <cell r="CF54">
            <v>15245174</v>
          </cell>
          <cell r="CG54">
            <v>4289860</v>
          </cell>
        </row>
        <row r="55">
          <cell r="BD55" t="str">
            <v>…</v>
          </cell>
          <cell r="BY55">
            <v>114217225.90742043</v>
          </cell>
          <cell r="BZ55">
            <v>35625042.528999992</v>
          </cell>
          <cell r="CA55">
            <v>3607919.2826203965</v>
          </cell>
          <cell r="CB55">
            <v>1082375.7847861187</v>
          </cell>
          <cell r="CC55">
            <v>154532563.50382692</v>
          </cell>
          <cell r="CD55">
            <v>109939038.61790411</v>
          </cell>
          <cell r="CE55">
            <v>42011462.193884</v>
          </cell>
          <cell r="CF55">
            <v>25446876</v>
          </cell>
          <cell r="CG55">
            <v>1582383</v>
          </cell>
        </row>
        <row r="56">
          <cell r="BD56">
            <v>4</v>
          </cell>
          <cell r="BY56">
            <v>436378372.16852641</v>
          </cell>
          <cell r="BZ56">
            <v>67010972.89192801</v>
          </cell>
          <cell r="CA56">
            <v>13864487</v>
          </cell>
          <cell r="CB56">
            <v>3452799</v>
          </cell>
          <cell r="CC56">
            <v>520706631.06045443</v>
          </cell>
          <cell r="CD56">
            <v>105094620.32905038</v>
          </cell>
          <cell r="CE56">
            <v>71167658.722475007</v>
          </cell>
          <cell r="CF56">
            <v>7069009</v>
          </cell>
          <cell r="CG56">
            <v>1696423</v>
          </cell>
        </row>
        <row r="57">
          <cell r="BD57" t="str">
            <v>…</v>
          </cell>
          <cell r="BY57">
            <v>185684308.26115271</v>
          </cell>
          <cell r="BZ57">
            <v>45551740.655512005</v>
          </cell>
          <cell r="CA57">
            <v>169241</v>
          </cell>
          <cell r="CB57">
            <v>1726399.5</v>
          </cell>
          <cell r="CC57">
            <v>233131689.41666472</v>
          </cell>
          <cell r="CD57">
            <v>73840342.509657994</v>
          </cell>
          <cell r="CE57">
            <v>19977704.344411001</v>
          </cell>
          <cell r="CF57">
            <v>16753072.999999998</v>
          </cell>
          <cell r="CG57">
            <v>1010530.9999999999</v>
          </cell>
        </row>
        <row r="58">
          <cell r="BD58" t="str">
            <v>…</v>
          </cell>
          <cell r="BY58">
            <v>250694063.90737373</v>
          </cell>
          <cell r="BZ58">
            <v>21459232.236415997</v>
          </cell>
          <cell r="CA58">
            <v>13695246</v>
          </cell>
          <cell r="CB58">
            <v>1726399.5</v>
          </cell>
          <cell r="CC58">
            <v>287574941.64378971</v>
          </cell>
          <cell r="CD58">
            <v>149264626.42198199</v>
          </cell>
          <cell r="CE58">
            <v>29981352.994678002</v>
          </cell>
          <cell r="CF58">
            <v>10588806</v>
          </cell>
          <cell r="CG58">
            <v>1527689</v>
          </cell>
        </row>
        <row r="59">
          <cell r="BD59">
            <v>31</v>
          </cell>
          <cell r="BY59">
            <v>397857297.71723503</v>
          </cell>
          <cell r="BZ59">
            <v>87069674.169998005</v>
          </cell>
          <cell r="CA59">
            <v>19190222</v>
          </cell>
          <cell r="CB59">
            <v>5126755</v>
          </cell>
          <cell r="CC59">
            <v>509243948.88723302</v>
          </cell>
          <cell r="CD59">
            <v>68687117.089955002</v>
          </cell>
          <cell r="CE59">
            <v>14803327.114652997</v>
          </cell>
          <cell r="CF59">
            <v>6029048</v>
          </cell>
          <cell r="CG59">
            <v>1045268.0000000001</v>
          </cell>
        </row>
        <row r="60">
          <cell r="BD60">
            <v>34</v>
          </cell>
          <cell r="BY60">
            <v>329322602.39999998</v>
          </cell>
          <cell r="BZ60">
            <v>90695342.261302009</v>
          </cell>
          <cell r="CA60">
            <v>15245174</v>
          </cell>
          <cell r="CB60">
            <v>4289860</v>
          </cell>
          <cell r="CC60">
            <v>439552978.66130197</v>
          </cell>
          <cell r="CD60">
            <v>76630670.169977993</v>
          </cell>
          <cell r="CE60">
            <v>32933364.417052634</v>
          </cell>
          <cell r="CF60">
            <v>2783097</v>
          </cell>
          <cell r="CG60">
            <v>516808</v>
          </cell>
        </row>
        <row r="61">
          <cell r="BD61">
            <v>38</v>
          </cell>
          <cell r="BY61">
            <v>109939038.61790411</v>
          </cell>
          <cell r="BZ61">
            <v>41967052.693884</v>
          </cell>
          <cell r="CA61">
            <v>25446876</v>
          </cell>
          <cell r="CB61">
            <v>1582383</v>
          </cell>
          <cell r="CC61">
            <v>178935350.31178811</v>
          </cell>
          <cell r="CD61">
            <v>51755241.884577006</v>
          </cell>
          <cell r="CE61">
            <v>13028401.570758998</v>
          </cell>
          <cell r="CF61">
            <v>9351089</v>
          </cell>
          <cell r="CG61">
            <v>637556</v>
          </cell>
        </row>
        <row r="62">
          <cell r="BD62">
            <v>23</v>
          </cell>
          <cell r="BY62">
            <v>105094620.32905038</v>
          </cell>
          <cell r="BZ62">
            <v>71074006.722475007</v>
          </cell>
          <cell r="CA62">
            <v>7069009</v>
          </cell>
          <cell r="CB62">
            <v>1696423</v>
          </cell>
          <cell r="CC62">
            <v>184934059.05152538</v>
          </cell>
          <cell r="CD62">
            <v>28979162.525136005</v>
          </cell>
          <cell r="CE62">
            <v>20199894.907344997</v>
          </cell>
          <cell r="CF62">
            <v>1345975</v>
          </cell>
          <cell r="CG62">
            <v>1410218</v>
          </cell>
        </row>
        <row r="63">
          <cell r="BD63">
            <v>33</v>
          </cell>
          <cell r="BY63">
            <v>73840342.509657994</v>
          </cell>
          <cell r="BZ63">
            <v>19857717.344411001</v>
          </cell>
          <cell r="CA63">
            <v>16753072.999999998</v>
          </cell>
          <cell r="CB63">
            <v>1010530.9999999999</v>
          </cell>
          <cell r="CC63">
            <v>111461663.85406899</v>
          </cell>
          <cell r="CD63">
            <v>28979162.525136005</v>
          </cell>
          <cell r="CE63">
            <v>17133378.411286999</v>
          </cell>
          <cell r="CF63">
            <v>1345975</v>
          </cell>
          <cell r="CG63">
            <v>1410218</v>
          </cell>
        </row>
        <row r="64">
          <cell r="BD64">
            <v>29</v>
          </cell>
          <cell r="BY64">
            <v>149264626.42198199</v>
          </cell>
          <cell r="BZ64">
            <v>29923132.994678002</v>
          </cell>
          <cell r="CA64">
            <v>10588806</v>
          </cell>
          <cell r="CB64">
            <v>1527689</v>
          </cell>
          <cell r="CC64">
            <v>191304254.41665998</v>
          </cell>
          <cell r="CD64">
            <v>0</v>
          </cell>
          <cell r="CE64">
            <v>3066516.4960579998</v>
          </cell>
          <cell r="CF64">
            <v>0</v>
          </cell>
          <cell r="CG64">
            <v>0</v>
          </cell>
        </row>
        <row r="65">
          <cell r="BD65">
            <v>4</v>
          </cell>
          <cell r="BY65">
            <v>102012829.08995499</v>
          </cell>
          <cell r="BZ65">
            <v>14787577.114653001</v>
          </cell>
          <cell r="CA65">
            <v>6029048</v>
          </cell>
          <cell r="CB65">
            <v>1045268.0000000001</v>
          </cell>
          <cell r="CC65">
            <v>123874722.20460799</v>
          </cell>
          <cell r="CD65">
            <v>22492035.165155716</v>
          </cell>
          <cell r="CE65">
            <v>20072792.365286</v>
          </cell>
          <cell r="CF65">
            <v>2745573</v>
          </cell>
          <cell r="CG65">
            <v>605997</v>
          </cell>
        </row>
        <row r="66">
          <cell r="BD66">
            <v>1</v>
          </cell>
          <cell r="BY66">
            <v>76630670.169977993</v>
          </cell>
          <cell r="BZ66">
            <v>47859648.338750005</v>
          </cell>
          <cell r="CA66">
            <v>2783097</v>
          </cell>
          <cell r="CB66">
            <v>516808</v>
          </cell>
          <cell r="CC66">
            <v>127790223.508728</v>
          </cell>
          <cell r="CD66">
            <v>35462122.277716994</v>
          </cell>
          <cell r="CE66">
            <v>18165460.054927997</v>
          </cell>
          <cell r="CF66">
            <v>853368</v>
          </cell>
          <cell r="CG66">
            <v>584109</v>
          </cell>
        </row>
        <row r="67">
          <cell r="BD67">
            <v>33</v>
          </cell>
          <cell r="BY67">
            <v>51755241.884577006</v>
          </cell>
          <cell r="BZ67">
            <v>12992573.820758998</v>
          </cell>
          <cell r="CA67">
            <v>9351089</v>
          </cell>
          <cell r="CB67">
            <v>637556</v>
          </cell>
          <cell r="CC67">
            <v>74736460.705336004</v>
          </cell>
          <cell r="CD67">
            <v>46430083.751882002</v>
          </cell>
          <cell r="CE67">
            <v>16465369.985940002</v>
          </cell>
          <cell r="CF67">
            <v>1026754</v>
          </cell>
          <cell r="CG67">
            <v>618763</v>
          </cell>
        </row>
        <row r="68">
          <cell r="BD68" t="str">
            <v>…</v>
          </cell>
          <cell r="BY68">
            <v>28979162.525136005</v>
          </cell>
          <cell r="BZ68">
            <v>20081687.407345001</v>
          </cell>
          <cell r="CA68">
            <v>1345975</v>
          </cell>
          <cell r="CB68">
            <v>1410218</v>
          </cell>
          <cell r="CC68">
            <v>51817042.932481006</v>
          </cell>
          <cell r="CD68">
            <v>41447201.967372</v>
          </cell>
          <cell r="CE68">
            <v>8696782.8248740006</v>
          </cell>
          <cell r="CF68">
            <v>3733247</v>
          </cell>
          <cell r="CG68">
            <v>418390</v>
          </cell>
        </row>
        <row r="69">
          <cell r="BD69">
            <v>11</v>
          </cell>
          <cell r="BY69">
            <v>28979162.525136005</v>
          </cell>
          <cell r="BZ69">
            <v>17034419.911286999</v>
          </cell>
          <cell r="CA69">
            <v>1345975</v>
          </cell>
          <cell r="CB69">
            <v>1410218</v>
          </cell>
          <cell r="CC69">
            <v>48769775.436423004</v>
          </cell>
          <cell r="CD69">
            <v>41199589.693552002</v>
          </cell>
          <cell r="CE69">
            <v>14236614.877434</v>
          </cell>
          <cell r="CF69">
            <v>2378653</v>
          </cell>
          <cell r="CG69">
            <v>486425.99999999994</v>
          </cell>
        </row>
        <row r="70">
          <cell r="BD70">
            <v>11</v>
          </cell>
          <cell r="BY70">
            <v>0</v>
          </cell>
          <cell r="BZ70">
            <v>3047267.4960579998</v>
          </cell>
          <cell r="CA70">
            <v>0</v>
          </cell>
          <cell r="CB70">
            <v>0</v>
          </cell>
          <cell r="CC70">
            <v>3047267.4960579998</v>
          </cell>
          <cell r="CD70">
            <v>0</v>
          </cell>
          <cell r="CE70">
            <v>-625659.99276099994</v>
          </cell>
          <cell r="CF70">
            <v>0</v>
          </cell>
          <cell r="CG70">
            <v>844026</v>
          </cell>
        </row>
        <row r="71">
          <cell r="BD71">
            <v>14</v>
          </cell>
          <cell r="BY71">
            <v>22492035.165155716</v>
          </cell>
          <cell r="BZ71">
            <v>20031700.865286</v>
          </cell>
          <cell r="CA71">
            <v>2745573</v>
          </cell>
          <cell r="CB71">
            <v>605997</v>
          </cell>
          <cell r="CC71">
            <v>45875306.030441716</v>
          </cell>
          <cell r="CD71">
            <v>133895.13962046918</v>
          </cell>
          <cell r="CE71">
            <v>13677.636141247887</v>
          </cell>
          <cell r="CF71">
            <v>805.2989283699942</v>
          </cell>
          <cell r="CG71">
            <v>138.81838691483358</v>
          </cell>
        </row>
        <row r="72">
          <cell r="BD72">
            <v>19</v>
          </cell>
          <cell r="BY72">
            <v>35462122.277716994</v>
          </cell>
          <cell r="BZ72">
            <v>18165460.054928001</v>
          </cell>
          <cell r="CA72">
            <v>853368</v>
          </cell>
          <cell r="CB72">
            <v>584109</v>
          </cell>
          <cell r="CC72">
            <v>55065059.332644999</v>
          </cell>
          <cell r="CD72">
            <v>33116843.480633873</v>
          </cell>
          <cell r="CE72">
            <v>10186200.693161</v>
          </cell>
          <cell r="CF72">
            <v>3648259</v>
          </cell>
          <cell r="CG72">
            <v>394237.99999999994</v>
          </cell>
        </row>
        <row r="73">
          <cell r="BD73">
            <v>30</v>
          </cell>
          <cell r="BY73">
            <v>46430083.751882002</v>
          </cell>
          <cell r="BZ73">
            <v>16418009.73594</v>
          </cell>
          <cell r="CA73">
            <v>1026754</v>
          </cell>
          <cell r="CB73">
            <v>618763</v>
          </cell>
          <cell r="CC73">
            <v>64493610.487822004</v>
          </cell>
          <cell r="CD73">
            <v>4434694.3842366617</v>
          </cell>
          <cell r="CE73">
            <v>3828173.3965313784</v>
          </cell>
          <cell r="CF73">
            <v>844963.11583832221</v>
          </cell>
          <cell r="CG73">
            <v>83560.413699288023</v>
          </cell>
        </row>
        <row r="74">
          <cell r="BD74">
            <v>35</v>
          </cell>
          <cell r="BY74">
            <v>41447201.967372</v>
          </cell>
          <cell r="BZ74">
            <v>8679837.0748739988</v>
          </cell>
          <cell r="CA74">
            <v>3733247</v>
          </cell>
          <cell r="CB74">
            <v>418390</v>
          </cell>
          <cell r="CC74">
            <v>54278676.042245999</v>
          </cell>
          <cell r="CD74">
            <v>7134239.7448219825</v>
          </cell>
          <cell r="CE74">
            <v>1593572.1007230147</v>
          </cell>
          <cell r="CF74">
            <v>351736.84890030872</v>
          </cell>
          <cell r="CG74">
            <v>34784.094188813775</v>
          </cell>
        </row>
        <row r="75">
          <cell r="BD75">
            <v>29</v>
          </cell>
          <cell r="BY75">
            <v>41199589.693552002</v>
          </cell>
          <cell r="BZ75">
            <v>14203088.627433999</v>
          </cell>
          <cell r="CA75">
            <v>2378653</v>
          </cell>
          <cell r="CB75">
            <v>486425.99999999994</v>
          </cell>
          <cell r="CC75">
            <v>58267757.320986003</v>
          </cell>
          <cell r="CD75">
            <v>3513063.259057764</v>
          </cell>
          <cell r="CE75">
            <v>3929606.5450780001</v>
          </cell>
          <cell r="CF75">
            <v>1722053.0000000002</v>
          </cell>
          <cell r="CG75">
            <v>105518</v>
          </cell>
        </row>
        <row r="76">
          <cell r="BD76">
            <v>36</v>
          </cell>
          <cell r="BY76">
            <v>0</v>
          </cell>
          <cell r="BZ76">
            <v>-625659.99276099994</v>
          </cell>
          <cell r="CA76">
            <v>0</v>
          </cell>
          <cell r="CB76">
            <v>844026</v>
          </cell>
          <cell r="CC76">
            <v>218366.00723900006</v>
          </cell>
          <cell r="CD76">
            <v>230546.64868033206</v>
          </cell>
          <cell r="CE76">
            <v>3732644.769237</v>
          </cell>
          <cell r="CF76">
            <v>0</v>
          </cell>
          <cell r="CG76">
            <v>28277</v>
          </cell>
        </row>
        <row r="77">
          <cell r="BD77">
            <v>5</v>
          </cell>
          <cell r="BY77">
            <v>2229071.1976252757</v>
          </cell>
          <cell r="BZ77">
            <v>572528.49060700752</v>
          </cell>
          <cell r="CA77">
            <v>34305.73434856176</v>
          </cell>
          <cell r="CB77">
            <v>5913.6632825719107</v>
          </cell>
          <cell r="CC77">
            <v>2841819.0858634165</v>
          </cell>
          <cell r="CD77">
            <v>81191755.496181056</v>
          </cell>
          <cell r="CE77">
            <v>50266453.596697003</v>
          </cell>
          <cell r="CF77">
            <v>29577970.738458999</v>
          </cell>
          <cell r="CG77">
            <v>1998296</v>
          </cell>
        </row>
        <row r="78">
          <cell r="BD78">
            <v>41</v>
          </cell>
          <cell r="BY78">
            <v>33116843.480633873</v>
          </cell>
          <cell r="BZ78">
            <v>10168660.443161</v>
          </cell>
          <cell r="CA78">
            <v>3648259</v>
          </cell>
          <cell r="CB78">
            <v>394237.99999999994</v>
          </cell>
          <cell r="CC78">
            <v>47328000.923794873</v>
          </cell>
          <cell r="CD78">
            <v>12311172.06342815</v>
          </cell>
          <cell r="CE78">
            <v>9090909.5215279981</v>
          </cell>
          <cell r="CF78">
            <v>4258648</v>
          </cell>
          <cell r="CG78">
            <v>229568</v>
          </cell>
        </row>
        <row r="79">
          <cell r="BD79">
            <v>0.74283528107947017</v>
          </cell>
          <cell r="BY79">
            <v>12638417.956741713</v>
          </cell>
          <cell r="BZ79">
            <v>5407427.8934084894</v>
          </cell>
          <cell r="CA79">
            <v>1196699.9647386309</v>
          </cell>
          <cell r="CB79">
            <v>118344.5078881018</v>
          </cell>
          <cell r="CC79">
            <v>19360890.322776932</v>
          </cell>
          <cell r="CD79">
            <v>2662837.2747630002</v>
          </cell>
          <cell r="CE79">
            <v>4728786.1545280004</v>
          </cell>
          <cell r="CF79">
            <v>945000</v>
          </cell>
          <cell r="CG79">
            <v>39975</v>
          </cell>
        </row>
        <row r="80">
          <cell r="BD80">
            <v>17</v>
          </cell>
          <cell r="BY80">
            <v>7097945.4577731052</v>
          </cell>
          <cell r="BZ80">
            <v>3818064.0562510719</v>
          </cell>
          <cell r="CA80">
            <v>844963.11583832221</v>
          </cell>
          <cell r="CB80">
            <v>83560.413699288023</v>
          </cell>
          <cell r="CC80">
            <v>11844533.043561788</v>
          </cell>
          <cell r="CD80">
            <v>5869603.2043331517</v>
          </cell>
          <cell r="CE80">
            <v>2739809.9591259998</v>
          </cell>
          <cell r="CF80">
            <v>13555799.738459</v>
          </cell>
          <cell r="CG80">
            <v>338109</v>
          </cell>
        </row>
        <row r="81">
          <cell r="BD81">
            <v>17</v>
          </cell>
          <cell r="BY81">
            <v>5540472.4989686068</v>
          </cell>
          <cell r="BZ81">
            <v>1589363.8371574176</v>
          </cell>
          <cell r="CA81">
            <v>351736.84890030872</v>
          </cell>
          <cell r="CB81">
            <v>34784.094188813775</v>
          </cell>
          <cell r="CC81">
            <v>7516357.2792151468</v>
          </cell>
          <cell r="CD81">
            <v>16955439.599999998</v>
          </cell>
          <cell r="CE81">
            <v>17052113.883035</v>
          </cell>
          <cell r="CF81">
            <v>508342</v>
          </cell>
          <cell r="CG81">
            <v>657055</v>
          </cell>
        </row>
        <row r="82">
          <cell r="BD82">
            <v>29</v>
          </cell>
          <cell r="BY82">
            <v>3513063.259057764</v>
          </cell>
          <cell r="BZ82">
            <v>3922422.7950780005</v>
          </cell>
          <cell r="CA82">
            <v>1722053.0000000002</v>
          </cell>
          <cell r="CB82">
            <v>105518</v>
          </cell>
          <cell r="CC82">
            <v>9263057.054135764</v>
          </cell>
          <cell r="CD82">
            <v>7609214.9368052492</v>
          </cell>
          <cell r="CE82">
            <v>6291319.1550840009</v>
          </cell>
          <cell r="CF82">
            <v>1511690</v>
          </cell>
          <cell r="CG82">
            <v>197077.00000000003</v>
          </cell>
        </row>
        <row r="83">
          <cell r="BD83">
            <v>23</v>
          </cell>
          <cell r="BY83">
            <v>230546.64868033206</v>
          </cell>
          <cell r="BZ83">
            <v>3732476.019237</v>
          </cell>
          <cell r="CA83">
            <v>0</v>
          </cell>
          <cell r="CB83">
            <v>28277</v>
          </cell>
          <cell r="CC83">
            <v>3991299.6679173321</v>
          </cell>
          <cell r="CD83">
            <v>9889044.4168515</v>
          </cell>
          <cell r="CE83">
            <v>2590734.0530900001</v>
          </cell>
          <cell r="CF83">
            <v>2680420</v>
          </cell>
          <cell r="CG83">
            <v>71140</v>
          </cell>
        </row>
        <row r="84">
          <cell r="BD84" t="str">
            <v>…</v>
          </cell>
          <cell r="BY84">
            <v>75322152.2918479</v>
          </cell>
          <cell r="BZ84">
            <v>48965931.271862999</v>
          </cell>
          <cell r="CA84">
            <v>16022171.000000002</v>
          </cell>
          <cell r="CB84">
            <v>1660187.0000000002</v>
          </cell>
          <cell r="CC84">
            <v>141970441.5637109</v>
          </cell>
          <cell r="CD84">
            <v>16022369</v>
          </cell>
          <cell r="CE84">
            <v>5376053.7883059997</v>
          </cell>
          <cell r="CF84">
            <v>3359089</v>
          </cell>
          <cell r="CG84">
            <v>0</v>
          </cell>
        </row>
        <row r="85">
          <cell r="BD85">
            <v>20</v>
          </cell>
          <cell r="BY85">
            <v>12311172.06342815</v>
          </cell>
          <cell r="BZ85">
            <v>9084471.771528</v>
          </cell>
          <cell r="CA85">
            <v>4258648</v>
          </cell>
          <cell r="CB85">
            <v>229568</v>
          </cell>
          <cell r="CC85">
            <v>25883859.834956151</v>
          </cell>
          <cell r="CD85">
            <v>9872075</v>
          </cell>
          <cell r="CE85">
            <v>2396727.0819999999</v>
          </cell>
          <cell r="CF85">
            <v>2758982</v>
          </cell>
          <cell r="CG85">
            <v>465372</v>
          </cell>
        </row>
        <row r="86">
          <cell r="BD86">
            <v>30</v>
          </cell>
          <cell r="BY86">
            <v>2662837.2747630002</v>
          </cell>
          <cell r="BZ86">
            <v>4728027.1545280004</v>
          </cell>
          <cell r="CA86">
            <v>945000</v>
          </cell>
          <cell r="CB86">
            <v>39975</v>
          </cell>
          <cell r="CC86">
            <v>8375839.4292910006</v>
          </cell>
          <cell r="CD86">
            <v>0</v>
          </cell>
          <cell r="CE86">
            <v>0</v>
          </cell>
          <cell r="CF86">
            <v>0</v>
          </cell>
          <cell r="CG86">
            <v>0</v>
          </cell>
        </row>
        <row r="87">
          <cell r="BD87">
            <v>5</v>
          </cell>
          <cell r="BY87">
            <v>16955439.599999998</v>
          </cell>
          <cell r="BZ87">
            <v>17026502.133035</v>
          </cell>
          <cell r="CA87">
            <v>508342</v>
          </cell>
          <cell r="CB87">
            <v>657055</v>
          </cell>
          <cell r="CC87">
            <v>35147338.733034998</v>
          </cell>
          <cell r="CD87">
            <v>0</v>
          </cell>
          <cell r="CE87">
            <v>0</v>
          </cell>
          <cell r="CF87">
            <v>0</v>
          </cell>
          <cell r="CG87">
            <v>0</v>
          </cell>
        </row>
        <row r="88">
          <cell r="BD88">
            <v>16</v>
          </cell>
          <cell r="BY88">
            <v>7609214.9368052492</v>
          </cell>
          <cell r="BZ88">
            <v>6278814.155084</v>
          </cell>
          <cell r="CA88">
            <v>1511690</v>
          </cell>
          <cell r="CB88">
            <v>197077.00000000003</v>
          </cell>
          <cell r="CC88">
            <v>15596796.091889249</v>
          </cell>
          <cell r="CD88">
            <v>0</v>
          </cell>
          <cell r="CE88">
            <v>0</v>
          </cell>
          <cell r="CF88">
            <v>0</v>
          </cell>
          <cell r="CG88">
            <v>0</v>
          </cell>
        </row>
        <row r="89">
          <cell r="BD89">
            <v>38</v>
          </cell>
          <cell r="BY89">
            <v>9889044.4168515</v>
          </cell>
          <cell r="BZ89">
            <v>2584626.3030900001</v>
          </cell>
          <cell r="CA89">
            <v>2680420</v>
          </cell>
          <cell r="CB89">
            <v>71140</v>
          </cell>
          <cell r="CC89">
            <v>15225230.719941501</v>
          </cell>
          <cell r="CD89">
            <v>0</v>
          </cell>
          <cell r="CE89">
            <v>0</v>
          </cell>
          <cell r="CF89">
            <v>0</v>
          </cell>
          <cell r="CG89">
            <v>0</v>
          </cell>
        </row>
        <row r="90">
          <cell r="BD90">
            <v>3</v>
          </cell>
          <cell r="BY90">
            <v>16022369</v>
          </cell>
          <cell r="BZ90">
            <v>5277040.0383059997</v>
          </cell>
          <cell r="CA90">
            <v>3359089</v>
          </cell>
          <cell r="CB90">
            <v>0</v>
          </cell>
          <cell r="CC90">
            <v>24658498.038305998</v>
          </cell>
        </row>
        <row r="91">
          <cell r="BD91">
            <v>2</v>
          </cell>
          <cell r="BY91">
            <v>9872075</v>
          </cell>
          <cell r="BZ91">
            <v>3986449.7162919994</v>
          </cell>
          <cell r="CA91">
            <v>2758982</v>
          </cell>
          <cell r="CB91">
            <v>465372</v>
          </cell>
          <cell r="CC91">
            <v>17082878.716292001</v>
          </cell>
        </row>
        <row r="92">
          <cell r="BD92" t="str">
            <v>…</v>
          </cell>
          <cell r="BY92">
            <v>0</v>
          </cell>
          <cell r="BZ92">
            <v>0</v>
          </cell>
          <cell r="CA92">
            <v>0</v>
          </cell>
          <cell r="CB92">
            <v>0</v>
          </cell>
          <cell r="CC92">
            <v>0</v>
          </cell>
        </row>
        <row r="93">
          <cell r="BD93" t="str">
            <v>…</v>
          </cell>
          <cell r="BY93">
            <v>0</v>
          </cell>
          <cell r="BZ93">
            <v>0</v>
          </cell>
          <cell r="CA93">
            <v>0</v>
          </cell>
          <cell r="CB93">
            <v>0</v>
          </cell>
          <cell r="CC93">
            <v>0</v>
          </cell>
        </row>
        <row r="94">
          <cell r="BD94" t="str">
            <v>…</v>
          </cell>
          <cell r="BY94">
            <v>0</v>
          </cell>
          <cell r="BZ94">
            <v>0</v>
          </cell>
          <cell r="CA94">
            <v>0</v>
          </cell>
          <cell r="CB94">
            <v>0</v>
          </cell>
          <cell r="CC94">
            <v>0</v>
          </cell>
        </row>
        <row r="95">
          <cell r="BD95" t="str">
            <v>…</v>
          </cell>
          <cell r="BY95">
            <v>0</v>
          </cell>
          <cell r="BZ95">
            <v>0</v>
          </cell>
          <cell r="CA95">
            <v>0</v>
          </cell>
          <cell r="CB95">
            <v>0</v>
          </cell>
          <cell r="CC95">
            <v>0</v>
          </cell>
        </row>
        <row r="96">
          <cell r="BD96" t="str">
            <v>億円</v>
          </cell>
        </row>
        <row r="97">
          <cell r="BD97">
            <v>269.23509475717623</v>
          </cell>
          <cell r="BY97">
            <v>1615418768.8966587</v>
          </cell>
          <cell r="BZ97">
            <v>57683999.999999993</v>
          </cell>
          <cell r="CA97">
            <v>13782531.747389965</v>
          </cell>
          <cell r="CB97">
            <v>37211758.865959987</v>
          </cell>
          <cell r="CC97">
            <v>1724097059.5100086</v>
          </cell>
          <cell r="CD97">
            <v>309767339</v>
          </cell>
          <cell r="CE97">
            <v>55433746.724127963</v>
          </cell>
          <cell r="CF97">
            <v>9785000</v>
          </cell>
          <cell r="CG97">
            <v>2935499.9999999995</v>
          </cell>
        </row>
        <row r="98">
          <cell r="BD98">
            <v>184.98854295194718</v>
          </cell>
          <cell r="BY98">
            <v>1045003082.3522658</v>
          </cell>
          <cell r="BZ98">
            <v>57683999.999999993</v>
          </cell>
          <cell r="CA98">
            <v>10450030.823522659</v>
          </cell>
          <cell r="CB98">
            <v>37211758.865959987</v>
          </cell>
          <cell r="CC98">
            <v>1150348872.0417483</v>
          </cell>
          <cell r="CD98">
            <v>180237756.18172795</v>
          </cell>
          <cell r="CE98">
            <v>37766993.369853593</v>
          </cell>
          <cell r="CF98">
            <v>5693390.5618700758</v>
          </cell>
          <cell r="CG98">
            <v>1708017.1685610227</v>
          </cell>
        </row>
        <row r="99">
          <cell r="BD99" t="str">
            <v>経過年数</v>
          </cell>
          <cell r="BY99">
            <v>96084498.229067728</v>
          </cell>
          <cell r="BZ99">
            <v>0</v>
          </cell>
          <cell r="CA99">
            <v>960844.98229067738</v>
          </cell>
          <cell r="CB99">
            <v>0</v>
          </cell>
          <cell r="CC99">
            <v>97045343.211358398</v>
          </cell>
          <cell r="CD99">
            <v>15312356.910851583</v>
          </cell>
          <cell r="CE99">
            <v>3126830.9071370028</v>
          </cell>
          <cell r="CF99">
            <v>483690.15550952818</v>
          </cell>
          <cell r="CG99">
            <v>145107.04665285844</v>
          </cell>
        </row>
        <row r="100">
          <cell r="BD100">
            <v>68.651080166987541</v>
          </cell>
          <cell r="BY100">
            <v>474331188.31532538</v>
          </cell>
          <cell r="BZ100">
            <v>0</v>
          </cell>
          <cell r="CA100">
            <v>2371655.9415766271</v>
          </cell>
          <cell r="CB100">
            <v>0</v>
          </cell>
          <cell r="CC100">
            <v>476702844.25690198</v>
          </cell>
          <cell r="CD100">
            <v>114217225.90742043</v>
          </cell>
          <cell r="CE100">
            <v>14539922.447137374</v>
          </cell>
          <cell r="CF100">
            <v>3607919.2826203965</v>
          </cell>
          <cell r="CG100">
            <v>1082375.7847861187</v>
          </cell>
        </row>
        <row r="101">
          <cell r="BD101">
            <v>455.63238462346504</v>
          </cell>
          <cell r="BY101">
            <v>2670603369.4000001</v>
          </cell>
          <cell r="BZ101">
            <v>13000000</v>
          </cell>
          <cell r="CA101">
            <v>26200563.336999997</v>
          </cell>
          <cell r="CB101">
            <v>0</v>
          </cell>
          <cell r="CC101">
            <v>2709803932.737</v>
          </cell>
          <cell r="CD101">
            <v>225121000</v>
          </cell>
          <cell r="CE101">
            <v>40877258.162407517</v>
          </cell>
          <cell r="CF101">
            <v>43459943.769000001</v>
          </cell>
          <cell r="CG101">
            <v>350000000</v>
          </cell>
        </row>
        <row r="102">
          <cell r="BD102" t="str">
            <v>年</v>
          </cell>
          <cell r="BY102">
            <v>2569509298</v>
          </cell>
          <cell r="BZ102">
            <v>10000000</v>
          </cell>
          <cell r="CA102">
            <v>25695092.98</v>
          </cell>
          <cell r="CB102">
            <v>0</v>
          </cell>
          <cell r="CC102">
            <v>2605204390.98</v>
          </cell>
          <cell r="CD102">
            <v>218569000</v>
          </cell>
          <cell r="CE102">
            <v>37500987.016653165</v>
          </cell>
          <cell r="CF102">
            <v>39283409.880000003</v>
          </cell>
          <cell r="CG102">
            <v>350000000</v>
          </cell>
        </row>
        <row r="103">
          <cell r="BD103">
            <v>0</v>
          </cell>
          <cell r="BY103">
            <v>0</v>
          </cell>
          <cell r="BZ103">
            <v>190195000</v>
          </cell>
          <cell r="CA103">
            <v>0</v>
          </cell>
          <cell r="CB103">
            <v>615393897.89999998</v>
          </cell>
          <cell r="CC103">
            <v>805588897.89999998</v>
          </cell>
          <cell r="CD103">
            <v>6551999.9999999991</v>
          </cell>
          <cell r="CE103">
            <v>3376271.1457543503</v>
          </cell>
          <cell r="CF103">
            <v>4176533.8890000004</v>
          </cell>
          <cell r="CG103">
            <v>0</v>
          </cell>
        </row>
        <row r="104">
          <cell r="BD104" t="str">
            <v>…</v>
          </cell>
          <cell r="BY104">
            <v>0</v>
          </cell>
          <cell r="BZ104">
            <v>178170000</v>
          </cell>
          <cell r="CA104">
            <v>0</v>
          </cell>
          <cell r="CB104">
            <v>604530868.79999995</v>
          </cell>
          <cell r="CC104">
            <v>782700868.79999995</v>
          </cell>
          <cell r="CD104">
            <v>0</v>
          </cell>
          <cell r="CE104">
            <v>0</v>
          </cell>
          <cell r="CF104">
            <v>0</v>
          </cell>
          <cell r="CG104">
            <v>0</v>
          </cell>
        </row>
        <row r="105">
          <cell r="BD105" t="str">
            <v>…</v>
          </cell>
          <cell r="BY105">
            <v>0</v>
          </cell>
          <cell r="BZ105">
            <v>12025000</v>
          </cell>
          <cell r="CA105">
            <v>0</v>
          </cell>
          <cell r="CB105">
            <v>10863029.1</v>
          </cell>
          <cell r="CC105">
            <v>22888029.100000001</v>
          </cell>
          <cell r="CD105">
            <v>0</v>
          </cell>
          <cell r="CE105">
            <v>0</v>
          </cell>
          <cell r="CF105">
            <v>0</v>
          </cell>
          <cell r="CG105">
            <v>0</v>
          </cell>
        </row>
        <row r="106">
          <cell r="BY106">
            <v>0</v>
          </cell>
          <cell r="BZ106">
            <v>0</v>
          </cell>
          <cell r="CA106">
            <v>0</v>
          </cell>
          <cell r="CB106">
            <v>0</v>
          </cell>
          <cell r="CC106">
            <v>0</v>
          </cell>
          <cell r="CD106">
            <v>0</v>
          </cell>
          <cell r="CE106">
            <v>0</v>
          </cell>
          <cell r="CF106">
            <v>0</v>
          </cell>
          <cell r="CG106">
            <v>0</v>
          </cell>
        </row>
        <row r="107">
          <cell r="BD107">
            <v>11994.874556154758</v>
          </cell>
          <cell r="BY107">
            <v>0</v>
          </cell>
          <cell r="BZ107">
            <v>0</v>
          </cell>
          <cell r="CA107">
            <v>0</v>
          </cell>
          <cell r="CB107">
            <v>0</v>
          </cell>
          <cell r="CC107">
            <v>0</v>
          </cell>
          <cell r="CD107">
            <v>0</v>
          </cell>
          <cell r="CE107">
            <v>0</v>
          </cell>
          <cell r="CF107">
            <v>0</v>
          </cell>
          <cell r="CG107">
            <v>0</v>
          </cell>
        </row>
        <row r="108">
          <cell r="BY108">
            <v>0</v>
          </cell>
          <cell r="BZ108">
            <v>0</v>
          </cell>
          <cell r="CA108">
            <v>0</v>
          </cell>
          <cell r="CB108">
            <v>0</v>
          </cell>
          <cell r="CC108">
            <v>0</v>
          </cell>
        </row>
      </sheetData>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契約書作成依頼書"/>
      <sheetName val="書類回収チェックリスト"/>
      <sheetName val="業者リスト"/>
      <sheetName val="書類送付状"/>
    </sheetNames>
    <sheetDataSet>
      <sheetData sheetId="0" refreshError="1"/>
      <sheetData sheetId="1" refreshError="1"/>
      <sheetData sheetId="2" refreshError="1"/>
      <sheetData sheetId="3" refreshError="1">
        <row r="2">
          <cell r="A2" t="str">
            <v>03-5710-8801</v>
          </cell>
          <cell r="C2" t="str">
            <v>有限会社ゼント／アパマンショップ蒲田東口店</v>
          </cell>
          <cell r="D2" t="str">
            <v>144-0052</v>
          </cell>
          <cell r="E2" t="str">
            <v>東京都大田区蒲田5-18-2　月村ビル2F</v>
          </cell>
          <cell r="F2" t="str">
            <v>蒲田</v>
          </cell>
          <cell r="G2" t="str">
            <v>03-5710-8801</v>
          </cell>
          <cell r="H2" t="str">
            <v>03-5710-8803</v>
          </cell>
        </row>
        <row r="3">
          <cell r="A3" t="str">
            <v>03-3865-7575</v>
          </cell>
          <cell r="C3" t="str">
            <v>株式会社明豊ハウジング／秋葉原店</v>
          </cell>
          <cell r="D3" t="str">
            <v>101-0024</v>
          </cell>
          <cell r="E3" t="str">
            <v>東京都千代田区神田和泉町1-6-1　インターナショナルビル1F</v>
          </cell>
          <cell r="F3" t="str">
            <v>秋葉原</v>
          </cell>
          <cell r="G3" t="str">
            <v>03-3865-7575</v>
          </cell>
          <cell r="H3" t="str">
            <v>03-3865-7570</v>
          </cell>
        </row>
        <row r="4">
          <cell r="A4" t="str">
            <v>03-3499-8911</v>
          </cell>
          <cell r="C4" t="str">
            <v>株式会社エイブル／渋谷店</v>
          </cell>
          <cell r="D4" t="str">
            <v>150-0002</v>
          </cell>
          <cell r="E4" t="str">
            <v>東京都渋谷区渋谷1-24-15　ヒラゼン宮益ビル4F</v>
          </cell>
          <cell r="F4" t="str">
            <v>渋谷</v>
          </cell>
          <cell r="G4" t="str">
            <v>03-3499-8911</v>
          </cell>
          <cell r="H4" t="str">
            <v>03-3499-8910</v>
          </cell>
        </row>
        <row r="5">
          <cell r="A5" t="str">
            <v>03-3436-1500</v>
          </cell>
          <cell r="C5" t="str">
            <v>東京オフィスコンサルティング株式会社</v>
          </cell>
          <cell r="D5" t="str">
            <v>105-0003</v>
          </cell>
          <cell r="E5" t="str">
            <v>東京都港区西新橋3-24-9　飯田ビル6F</v>
          </cell>
          <cell r="F5" t="str">
            <v>御成門</v>
          </cell>
          <cell r="G5" t="str">
            <v>03-3436-1500</v>
          </cell>
          <cell r="H5" t="str">
            <v>03-3436-1505</v>
          </cell>
        </row>
        <row r="6">
          <cell r="A6" t="str">
            <v>03-3256-0918</v>
          </cell>
          <cell r="C6" t="str">
            <v>株式会社グッド</v>
          </cell>
          <cell r="D6" t="str">
            <v>101-0042</v>
          </cell>
          <cell r="E6" t="str">
            <v>東京都千代田区神田東松下町25</v>
          </cell>
          <cell r="F6" t="str">
            <v>岩本町</v>
          </cell>
          <cell r="G6" t="str">
            <v>03-3256-0918</v>
          </cell>
          <cell r="H6" t="str">
            <v xml:space="preserve">03-3251-3950 </v>
          </cell>
        </row>
        <row r="7">
          <cell r="A7" t="str">
            <v>03-5425-6728</v>
          </cell>
          <cell r="C7" t="str">
            <v>株式会社S-FIT／プロパティマネジメント事業部</v>
          </cell>
          <cell r="D7" t="str">
            <v>150-0041</v>
          </cell>
          <cell r="E7" t="str">
            <v>東京都渋谷区神南1-12-14　渋谷宮田ビル8F</v>
          </cell>
          <cell r="F7" t="str">
            <v>渋谷</v>
          </cell>
          <cell r="G7" t="str">
            <v>03-5425-6728</v>
          </cell>
          <cell r="H7" t="str">
            <v>03-5428-6736</v>
          </cell>
        </row>
        <row r="8">
          <cell r="A8" t="str">
            <v>03-6914-1981</v>
          </cell>
          <cell r="C8" t="str">
            <v>株式会社LANDSQUARE／ランドネックス</v>
          </cell>
          <cell r="D8" t="str">
            <v>141-0031</v>
          </cell>
          <cell r="E8" t="str">
            <v>東京都品川区西五反田2-7-9　クワハラビル5F</v>
          </cell>
          <cell r="G8" t="str">
            <v>03-6914-1981</v>
          </cell>
          <cell r="H8" t="str">
            <v>03-6914-1982</v>
          </cell>
        </row>
        <row r="9">
          <cell r="A9" t="str">
            <v>03-5958-0033</v>
          </cell>
          <cell r="C9" t="str">
            <v>株式会社ナビゲーション／ルームナビ</v>
          </cell>
          <cell r="D9" t="str">
            <v>171-0021</v>
          </cell>
          <cell r="E9" t="str">
            <v>東京都豊島区西池袋1-25-1　恩田ビル8F-1号</v>
          </cell>
          <cell r="F9" t="str">
            <v>池袋</v>
          </cell>
          <cell r="G9" t="str">
            <v>03-5958-0033</v>
          </cell>
          <cell r="H9" t="str">
            <v>03-5958-0200</v>
          </cell>
        </row>
        <row r="10">
          <cell r="A10" t="str">
            <v>03-5464-1581</v>
          </cell>
          <cell r="C10" t="str">
            <v>株式会社オフィス・ミツキ／テナントリーシング部</v>
          </cell>
          <cell r="D10" t="str">
            <v>150-0001</v>
          </cell>
          <cell r="E10" t="str">
            <v>東京都渋谷区神宮前6-27-8　京セラ原宿ビル5F</v>
          </cell>
          <cell r="F10" t="str">
            <v>表参道</v>
          </cell>
          <cell r="G10" t="str">
            <v>03-5464-1581</v>
          </cell>
          <cell r="H10" t="str">
            <v>03-5464-2052</v>
          </cell>
        </row>
        <row r="11">
          <cell r="A11" t="str">
            <v>03-3563-0137</v>
          </cell>
          <cell r="C11" t="str">
            <v>株式会社アルバ</v>
          </cell>
          <cell r="D11" t="str">
            <v>104-0031</v>
          </cell>
          <cell r="E11" t="str">
            <v>東京都中央区京橋2-11-3</v>
          </cell>
          <cell r="F11" t="str">
            <v>京橋</v>
          </cell>
          <cell r="G11" t="str">
            <v>03-3563-0137</v>
          </cell>
          <cell r="H11" t="str">
            <v>03-3563-1037</v>
          </cell>
        </row>
        <row r="12">
          <cell r="A12" t="str">
            <v>03-3252-5515</v>
          </cell>
          <cell r="C12" t="str">
            <v>株式会社クリックコーポレーション／秋葉原本店</v>
          </cell>
          <cell r="D12" t="str">
            <v>101-0023</v>
          </cell>
          <cell r="E12" t="str">
            <v>東京都千代田区神田松永町17-3　秋葉原妙見屋ビル1F</v>
          </cell>
          <cell r="F12" t="str">
            <v xml:space="preserve">秋葉原 </v>
          </cell>
          <cell r="G12" t="str">
            <v>03-3252-5515</v>
          </cell>
          <cell r="H12" t="str">
            <v>03-3252-5517</v>
          </cell>
        </row>
        <row r="13">
          <cell r="A13" t="str">
            <v>03-3463-3627</v>
          </cell>
          <cell r="C13" t="str">
            <v>東急リバブル株式会社／渋谷賃貸センター</v>
          </cell>
          <cell r="D13" t="str">
            <v>150-0043</v>
          </cell>
          <cell r="E13" t="str">
            <v>東京都渋谷区道玄坂1-2-2　渋谷東急プラザ6階</v>
          </cell>
          <cell r="F13" t="str">
            <v>渋谷</v>
          </cell>
          <cell r="G13" t="str">
            <v>03-3463-3627</v>
          </cell>
          <cell r="H13" t="str">
            <v>03-5367-8363</v>
          </cell>
        </row>
        <row r="14">
          <cell r="A14" t="str">
            <v>03-6231-0077</v>
          </cell>
          <cell r="C14" t="str">
            <v>株式会社エイチ・アイ・トラスト／ピタットハウス用賀店</v>
          </cell>
          <cell r="D14" t="str">
            <v>158-0097</v>
          </cell>
          <cell r="E14" t="str">
            <v>東京都世田谷区用賀2-39-20</v>
          </cell>
          <cell r="F14" t="str">
            <v>用賀</v>
          </cell>
          <cell r="G14" t="str">
            <v>03-6231-0077</v>
          </cell>
          <cell r="H14" t="str">
            <v>03-3708-3533</v>
          </cell>
        </row>
        <row r="15">
          <cell r="A15" t="str">
            <v>03-5812-6177</v>
          </cell>
          <cell r="C15" t="str">
            <v>あさひ不動産株式会社／アパット賃貸御徒町店</v>
          </cell>
          <cell r="D15" t="str">
            <v>110-0016</v>
          </cell>
          <cell r="E15" t="str">
            <v>東京都台東区台東4-28-6　山口ビル1F</v>
          </cell>
          <cell r="F15" t="str">
            <v xml:space="preserve">御徒町 </v>
          </cell>
          <cell r="G15" t="str">
            <v>03-5812-6177</v>
          </cell>
          <cell r="H15" t="str">
            <v>03-5812-6188</v>
          </cell>
        </row>
        <row r="16">
          <cell r="A16" t="str">
            <v>03-5728-8066</v>
          </cell>
          <cell r="C16" t="str">
            <v>株式会社アットスタイル／渋谷店</v>
          </cell>
          <cell r="D16" t="str">
            <v>150-0002</v>
          </cell>
          <cell r="E16" t="str">
            <v>東京都渋谷区渋谷2-19-18　第3奥野ビル5F</v>
          </cell>
          <cell r="F16" t="str">
            <v xml:space="preserve">渋谷 </v>
          </cell>
          <cell r="G16" t="str">
            <v>03-5728-8066</v>
          </cell>
          <cell r="H16" t="str">
            <v>03-5728-8077</v>
          </cell>
        </row>
        <row r="17">
          <cell r="A17" t="str">
            <v>03-5292-5656</v>
          </cell>
          <cell r="C17" t="str">
            <v>株式会社アエラス／高田馬場店</v>
          </cell>
          <cell r="D17" t="str">
            <v>169-0075</v>
          </cell>
          <cell r="E17" t="str">
            <v>東京都新宿区高田馬場2-14-6　スワンビル5F</v>
          </cell>
          <cell r="F17" t="str">
            <v>高田馬場</v>
          </cell>
          <cell r="G17" t="str">
            <v>03-5292-5656</v>
          </cell>
          <cell r="H17" t="str">
            <v>03-5292-5663</v>
          </cell>
        </row>
        <row r="18">
          <cell r="A18" t="str">
            <v>03-3646-8120</v>
          </cell>
          <cell r="C18" t="str">
            <v>株式会社エイブル／東陽町店</v>
          </cell>
          <cell r="D18" t="str">
            <v>135-0016</v>
          </cell>
          <cell r="E18" t="str">
            <v>東京都江東区東陽3-27-25　ストークマンション東陽町2F</v>
          </cell>
          <cell r="F18" t="str">
            <v>東陽町</v>
          </cell>
          <cell r="G18" t="str">
            <v>03-3646-8120</v>
          </cell>
          <cell r="H18" t="str">
            <v>03-3646-8149</v>
          </cell>
        </row>
        <row r="19">
          <cell r="A19" t="str">
            <v>03-3344-4445</v>
          </cell>
          <cell r="C19" t="str">
            <v>株式会社R-space／本店</v>
          </cell>
          <cell r="D19" t="str">
            <v>160-0023</v>
          </cell>
          <cell r="E19" t="str">
            <v>東京都新宿区西新宿1-18-6　新宿須田ビル5F</v>
          </cell>
          <cell r="F19" t="str">
            <v>新宿</v>
          </cell>
          <cell r="G19" t="str">
            <v>03-3344-4445</v>
          </cell>
          <cell r="H19" t="str">
            <v>03-3344-4446</v>
          </cell>
        </row>
        <row r="20">
          <cell r="A20" t="str">
            <v>03-3793-9701</v>
          </cell>
          <cell r="C20" t="str">
            <v>株式会社タウンハウジング／学芸大学店</v>
          </cell>
          <cell r="D20" t="str">
            <v>152-0004</v>
          </cell>
          <cell r="E20" t="str">
            <v>東京都目黒区鷹番2-19-18　アンテヴィラージュ101</v>
          </cell>
          <cell r="F20" t="str">
            <v xml:space="preserve">学芸大学 </v>
          </cell>
          <cell r="G20" t="str">
            <v>03-3793-9701</v>
          </cell>
          <cell r="H20" t="str">
            <v>03-3793-9702</v>
          </cell>
        </row>
        <row r="21">
          <cell r="A21" t="str">
            <v>03-3755-5353</v>
          </cell>
          <cell r="C21" t="str">
            <v>株式会社エイブル／池上店</v>
          </cell>
          <cell r="D21" t="str">
            <v>146-0082</v>
          </cell>
          <cell r="E21" t="str">
            <v>東京都大田区池上6-3-5</v>
          </cell>
          <cell r="F21" t="str">
            <v xml:space="preserve">池上 </v>
          </cell>
          <cell r="G21" t="str">
            <v>03-3755-5353</v>
          </cell>
          <cell r="H21" t="str">
            <v>03-3755-5983</v>
          </cell>
        </row>
        <row r="22">
          <cell r="A22" t="str">
            <v>03-3780-0302</v>
          </cell>
          <cell r="C22" t="str">
            <v>株式会社ハウスメイトショップ／渋谷店</v>
          </cell>
          <cell r="D22" t="str">
            <v>150-0041</v>
          </cell>
          <cell r="E22" t="str">
            <v>東京都渋谷区神南1-20-8　芳賀電ビル4F</v>
          </cell>
          <cell r="F22" t="str">
            <v xml:space="preserve">渋谷 </v>
          </cell>
          <cell r="G22" t="str">
            <v>03-3780-0302</v>
          </cell>
          <cell r="H22" t="str">
            <v>03-3780-0298</v>
          </cell>
        </row>
        <row r="23">
          <cell r="A23" t="str">
            <v>03-5846-6686</v>
          </cell>
          <cell r="C23" t="str">
            <v>株式会社AMBITION／上野店</v>
          </cell>
          <cell r="D23" t="str">
            <v>110-0005</v>
          </cell>
          <cell r="E23" t="str">
            <v>東京都台東区上野4-9-14　アンビションビル1F・2F</v>
          </cell>
          <cell r="F23" t="str">
            <v>上野</v>
          </cell>
          <cell r="G23" t="str">
            <v>03-5846-6686</v>
          </cell>
          <cell r="H23" t="str">
            <v>03-5846-6690</v>
          </cell>
        </row>
        <row r="24">
          <cell r="A24" t="str">
            <v>03-6228-5655</v>
          </cell>
          <cell r="C24" t="str">
            <v>株式会社TEP</v>
          </cell>
          <cell r="D24" t="str">
            <v>104-0061</v>
          </cell>
          <cell r="E24" t="str">
            <v>東京都中央区銀座7－3－13　ニューギンザビル1号館10階</v>
          </cell>
          <cell r="F24" t="str">
            <v>新橋</v>
          </cell>
          <cell r="G24" t="str">
            <v>03-6228-5655</v>
          </cell>
          <cell r="H24" t="str">
            <v>03-6228-5666</v>
          </cell>
        </row>
        <row r="25">
          <cell r="A25" t="str">
            <v>03-3578-4688</v>
          </cell>
          <cell r="C25" t="str">
            <v>アクティトライファミリー株式会社／アパマンショップ御茶ノ水店</v>
          </cell>
          <cell r="D25" t="str">
            <v>101-0062</v>
          </cell>
          <cell r="E25" t="str">
            <v>東京都千代田区神田駿河台2-3-1　パークノヴァお茶の水301号</v>
          </cell>
          <cell r="F25" t="str">
            <v>御茶ノ水</v>
          </cell>
          <cell r="G25" t="str">
            <v>03-3578-4688</v>
          </cell>
          <cell r="H25" t="str">
            <v>03-3518-4689</v>
          </cell>
        </row>
        <row r="26">
          <cell r="A26" t="str">
            <v>03-5428-5485</v>
          </cell>
          <cell r="C26" t="str">
            <v>株式会社オフィス・エージェント</v>
          </cell>
          <cell r="D26" t="str">
            <v xml:space="preserve">150-0043 </v>
          </cell>
          <cell r="E26" t="str">
            <v>東京都渋谷区道玄坂1-18-2　ノナカビル2F</v>
          </cell>
          <cell r="F26" t="str">
            <v>渋谷</v>
          </cell>
          <cell r="G26" t="str">
            <v>03-5428-5485</v>
          </cell>
          <cell r="H26" t="str">
            <v>03-5428-5486</v>
          </cell>
        </row>
        <row r="27">
          <cell r="A27" t="str">
            <v>03-5402-3377</v>
          </cell>
          <cell r="C27" t="str">
            <v>株式会社ダイナシティコミュニケーションズ</v>
          </cell>
          <cell r="D27" t="str">
            <v>105-6037</v>
          </cell>
          <cell r="E27" t="str">
            <v>東京都港区虎ノ門4-3-1　城山トラストタワー37階</v>
          </cell>
          <cell r="F27" t="str">
            <v>渋谷</v>
          </cell>
          <cell r="G27" t="str">
            <v>03-5402-3377</v>
          </cell>
          <cell r="H27" t="str">
            <v>03-5402-5441</v>
          </cell>
        </row>
        <row r="28">
          <cell r="A28" t="str">
            <v>03-3235-4100</v>
          </cell>
          <cell r="C28" t="str">
            <v>賃貸ショップzero</v>
          </cell>
          <cell r="D28" t="str">
            <v>162-0825</v>
          </cell>
          <cell r="E28" t="str">
            <v>東京都新宿区神楽坂1-10　三経22ビル2F</v>
          </cell>
          <cell r="F28" t="str">
            <v>飯田橋</v>
          </cell>
          <cell r="G28" t="str">
            <v>03-3235-4100</v>
          </cell>
          <cell r="H28" t="str">
            <v>03-3235-4101</v>
          </cell>
        </row>
        <row r="29">
          <cell r="A29" t="str">
            <v>03-3400-4100</v>
          </cell>
          <cell r="C29" t="str">
            <v>マジュニア株式会社</v>
          </cell>
          <cell r="D29" t="str">
            <v>150-0002</v>
          </cell>
          <cell r="E29" t="str">
            <v>東京都渋谷区渋谷3-20-18　天安館ビル4F</v>
          </cell>
          <cell r="F29" t="str">
            <v xml:space="preserve">渋谷 </v>
          </cell>
          <cell r="G29" t="str">
            <v>03-3400-4100</v>
          </cell>
          <cell r="H29" t="str">
            <v>03-3400-4200</v>
          </cell>
        </row>
        <row r="30">
          <cell r="A30" t="str">
            <v>03-5289-8989</v>
          </cell>
          <cell r="C30" t="str">
            <v>株式会社リーヴライフ トゥエンティーワン／ザ・リーブ秋葉原駅前店</v>
          </cell>
          <cell r="D30" t="str">
            <v>101-0025</v>
          </cell>
          <cell r="E30" t="str">
            <v>東京都千代田区神田佐久間町1-19　山中ビル3F</v>
          </cell>
          <cell r="F30" t="str">
            <v>秋葉原</v>
          </cell>
          <cell r="G30" t="str">
            <v>03-5289-8989</v>
          </cell>
          <cell r="H30" t="str">
            <v>03-5289-8988</v>
          </cell>
        </row>
        <row r="31">
          <cell r="A31" t="str">
            <v>03-3707-9880</v>
          </cell>
          <cell r="C31" t="str">
            <v>北山ハウス産業株式会社／管理開発事業部世田谷店</v>
          </cell>
          <cell r="D31" t="str">
            <v>158-0097</v>
          </cell>
          <cell r="E31" t="str">
            <v>東京都世田谷区用賀4-5-21　第一小林ビル2階</v>
          </cell>
          <cell r="F31" t="str">
            <v>用賀</v>
          </cell>
          <cell r="G31" t="str">
            <v>03-3707-9880</v>
          </cell>
          <cell r="H31" t="str">
            <v>03-3707-9881</v>
          </cell>
        </row>
        <row r="32">
          <cell r="A32" t="str">
            <v>03-3531-2111</v>
          </cell>
          <cell r="C32" t="str">
            <v>ロイヤルハウジング販売株式会社／月島駅前店</v>
          </cell>
          <cell r="D32" t="str">
            <v>104-0051</v>
          </cell>
          <cell r="E32" t="str">
            <v>東京都中央区佃2-16-9　アーバイル月島駅前B101号室</v>
          </cell>
          <cell r="F32" t="str">
            <v>月島</v>
          </cell>
          <cell r="G32" t="str">
            <v>03-3531-2111</v>
          </cell>
          <cell r="H32" t="str">
            <v>03-3531-2110</v>
          </cell>
        </row>
        <row r="33">
          <cell r="A33" t="str">
            <v>03-5791-2831</v>
          </cell>
          <cell r="C33" t="str">
            <v>株式会社日本ランドマーク</v>
          </cell>
          <cell r="D33" t="str">
            <v>108-0071</v>
          </cell>
          <cell r="E33" t="str">
            <v>東京都港区白金台3-2-1</v>
          </cell>
          <cell r="F33" t="str">
            <v xml:space="preserve">白金台 </v>
          </cell>
          <cell r="G33" t="str">
            <v>03-5791-2831</v>
          </cell>
          <cell r="H33" t="str">
            <v>03-5791-2832</v>
          </cell>
        </row>
        <row r="34">
          <cell r="A34" t="str">
            <v>03-5786-2188</v>
          </cell>
          <cell r="C34" t="str">
            <v>ピーズコーポレーション株式会社</v>
          </cell>
          <cell r="D34" t="str">
            <v>107-0062</v>
          </cell>
          <cell r="E34" t="str">
            <v>東京都港区南青山3-3-3　リビエラ南青山ビルA館3階</v>
          </cell>
          <cell r="F34" t="str">
            <v>外苑前</v>
          </cell>
          <cell r="G34" t="str">
            <v>03-5786-2188</v>
          </cell>
          <cell r="H34" t="str">
            <v>03-5786-2185</v>
          </cell>
        </row>
        <row r="35">
          <cell r="A35" t="str">
            <v>03-5454-5011</v>
          </cell>
          <cell r="C35" t="str">
            <v>株式会社三美ホームズ</v>
          </cell>
          <cell r="D35" t="str">
            <v>151-0073</v>
          </cell>
          <cell r="E35" t="str">
            <v>東京都渋谷区笹塚1-47-2</v>
          </cell>
          <cell r="F35" t="str">
            <v>笹塚</v>
          </cell>
          <cell r="G35" t="str">
            <v>03-5454-5011</v>
          </cell>
          <cell r="H35" t="str">
            <v>03-5454-1655</v>
          </cell>
        </row>
        <row r="36">
          <cell r="A36" t="str">
            <v>03-5384-7120</v>
          </cell>
          <cell r="C36" t="str">
            <v>株式会社烏山エステート</v>
          </cell>
          <cell r="D36" t="str">
            <v>157-0062</v>
          </cell>
          <cell r="E36" t="str">
            <v>東京都世田谷区南烏山4-11-4　ハラジマビル2階</v>
          </cell>
          <cell r="F36" t="str">
            <v>千歳烏山</v>
          </cell>
          <cell r="G36" t="str">
            <v>03-5384-7120</v>
          </cell>
          <cell r="H36" t="str">
            <v>03-5384-1712</v>
          </cell>
          <cell r="I36" t="str">
            <v>田口</v>
          </cell>
        </row>
        <row r="37">
          <cell r="A37" t="str">
            <v>03-5413-3231</v>
          </cell>
          <cell r="C37" t="str">
            <v>エンプラス株式会社／PT六本木フロント</v>
          </cell>
          <cell r="D37" t="str">
            <v>106-0032</v>
          </cell>
          <cell r="E37" t="str">
            <v>東京都港区六本木7-6-18　パシフィックタワー六本木フロント</v>
          </cell>
          <cell r="F37" t="str">
            <v>千歳烏山</v>
          </cell>
          <cell r="G37" t="str">
            <v>03-5413-3231</v>
          </cell>
          <cell r="H37" t="str">
            <v>03-5413-0339</v>
          </cell>
          <cell r="I37" t="str">
            <v>田口</v>
          </cell>
        </row>
        <row r="38">
          <cell r="A38" t="str">
            <v>03-5428-1661</v>
          </cell>
          <cell r="C38" t="str">
            <v>株式会社エスタシオン</v>
          </cell>
          <cell r="D38" t="str">
            <v>150-0034</v>
          </cell>
          <cell r="E38" t="str">
            <v>東京都渋谷区代官山町15-10　林ビル302号</v>
          </cell>
          <cell r="F38" t="str">
            <v>代官山</v>
          </cell>
          <cell r="G38" t="str">
            <v>03-5428-1661</v>
          </cell>
          <cell r="H38" t="str">
            <v>03-5428-1761</v>
          </cell>
          <cell r="I38" t="str">
            <v>田口</v>
          </cell>
        </row>
        <row r="39">
          <cell r="A39" t="str">
            <v>03-5245-8801</v>
          </cell>
          <cell r="C39" t="str">
            <v>スターツピタットハウス株式会社／ピタットハウス門前仲町店</v>
          </cell>
          <cell r="D39" t="str">
            <v>135-0048</v>
          </cell>
          <cell r="E39" t="str">
            <v>東京都江東区門前仲町1-4-3　エンゼルビル1F</v>
          </cell>
          <cell r="F39" t="str">
            <v>門前仲町</v>
          </cell>
          <cell r="G39" t="str">
            <v>03-5245-8801</v>
          </cell>
          <cell r="H39" t="str">
            <v>03-5245-8803</v>
          </cell>
        </row>
        <row r="40">
          <cell r="A40" t="str">
            <v>03-5828-0081</v>
          </cell>
          <cell r="C40" t="str">
            <v>邦興商事株式会社</v>
          </cell>
          <cell r="D40" t="str">
            <v>110-0005</v>
          </cell>
          <cell r="E40" t="str">
            <v>東京都台東区上野7-4-9　細田ビル1F</v>
          </cell>
          <cell r="F40" t="str">
            <v xml:space="preserve">上野 </v>
          </cell>
          <cell r="G40" t="str">
            <v>03-5828-0081</v>
          </cell>
          <cell r="H40" t="str">
            <v>03-5828-0048</v>
          </cell>
        </row>
        <row r="41">
          <cell r="A41" t="str">
            <v>042-443-6741</v>
          </cell>
          <cell r="C41" t="str">
            <v>株式会社アイディーエム／フィールズ調布店</v>
          </cell>
          <cell r="D41" t="str">
            <v>182-0024</v>
          </cell>
          <cell r="E41" t="str">
            <v xml:space="preserve">東京都調布市布田1-39-1　間橋ビル6階 </v>
          </cell>
          <cell r="F41" t="str">
            <v>調布</v>
          </cell>
          <cell r="G41" t="str">
            <v>042-443-6741</v>
          </cell>
          <cell r="H41" t="str">
            <v>042-443-6595</v>
          </cell>
        </row>
        <row r="42">
          <cell r="A42" t="str">
            <v>03-5355-1313</v>
          </cell>
          <cell r="C42" t="str">
            <v>スターツピタットハウス株式会社／ピタットハウス明大前店</v>
          </cell>
          <cell r="D42" t="str">
            <v>156-0043</v>
          </cell>
          <cell r="E42" t="str">
            <v>東京都世田谷区松原2-22-16</v>
          </cell>
          <cell r="F42" t="str">
            <v>明大前</v>
          </cell>
          <cell r="G42" t="str">
            <v>03-5355-1313</v>
          </cell>
          <cell r="H42" t="str">
            <v>03-3325-5585</v>
          </cell>
        </row>
        <row r="43">
          <cell r="A43" t="str">
            <v>03-6402-0511</v>
          </cell>
          <cell r="C43" t="str">
            <v>株式会社東京不動産管理／ハウスワン浜松町支店</v>
          </cell>
          <cell r="D43" t="str">
            <v>105-0013</v>
          </cell>
          <cell r="E43" t="str">
            <v>東京都港区浜松町2-1-16　第3粕谷ビル3F</v>
          </cell>
          <cell r="F43" t="str">
            <v>大門</v>
          </cell>
          <cell r="G43" t="str">
            <v>03-6402-0511</v>
          </cell>
          <cell r="H43" t="str">
            <v>03-6402-0512</v>
          </cell>
        </row>
        <row r="44">
          <cell r="A44" t="str">
            <v>03-5335-5005</v>
          </cell>
          <cell r="C44" t="str">
            <v>株式会社フォアネクスト／荻窪店</v>
          </cell>
          <cell r="D44" t="str">
            <v>167-0051</v>
          </cell>
          <cell r="E44" t="str">
            <v>東京都杉並区荻窪5-18-9　伊藤ビル3F</v>
          </cell>
          <cell r="F44" t="str">
            <v>荻窪</v>
          </cell>
          <cell r="G44" t="str">
            <v>03-5335-5005</v>
          </cell>
          <cell r="H44" t="str">
            <v>03-5335-5006</v>
          </cell>
          <cell r="I44" t="str">
            <v>宮崎</v>
          </cell>
          <cell r="J44" t="str">
            <v>toyo@clcnet.jp</v>
          </cell>
        </row>
        <row r="45">
          <cell r="A45" t="str">
            <v>03-5653-0507</v>
          </cell>
          <cell r="C45" t="str">
            <v>株式会社CLCコーポレーション／東陽町店</v>
          </cell>
          <cell r="D45" t="str">
            <v>135-0016</v>
          </cell>
          <cell r="E45" t="str">
            <v>東京都江東区東陽4-1-2　大朋ビル601</v>
          </cell>
          <cell r="F45" t="str">
            <v>東陽町</v>
          </cell>
          <cell r="G45" t="str">
            <v>03-5653-0507</v>
          </cell>
          <cell r="H45" t="str">
            <v>03-5653-0502</v>
          </cell>
          <cell r="I45" t="str">
            <v>宮崎</v>
          </cell>
          <cell r="J45" t="str">
            <v>toyo@clcnet.jp</v>
          </cell>
        </row>
        <row r="46">
          <cell r="A46" t="str">
            <v>045-226-3088</v>
          </cell>
          <cell r="C46" t="str">
            <v>株式会社Let's</v>
          </cell>
          <cell r="D46" t="str">
            <v>231-0033</v>
          </cell>
          <cell r="E46" t="str">
            <v>神奈川県横浜市中区長者町3-8-13　ルネ関内プラザ103</v>
          </cell>
          <cell r="F46" t="str">
            <v>関内</v>
          </cell>
          <cell r="G46" t="str">
            <v>045-226-3088</v>
          </cell>
          <cell r="H46" t="str">
            <v>045-226-3089</v>
          </cell>
          <cell r="I46" t="str">
            <v>宮崎</v>
          </cell>
          <cell r="J46" t="str">
            <v>toyo@clcnet.jp</v>
          </cell>
        </row>
        <row r="47">
          <cell r="A47" t="str">
            <v>03-3451-5353</v>
          </cell>
          <cell r="C47" t="str">
            <v>芝浦不動産</v>
          </cell>
          <cell r="D47" t="str">
            <v>108-0023</v>
          </cell>
          <cell r="E47" t="str">
            <v>東京都港区芝浦3-11-10</v>
          </cell>
          <cell r="F47" t="str">
            <v xml:space="preserve">田町 </v>
          </cell>
          <cell r="G47" t="str">
            <v>03-3451-5353</v>
          </cell>
          <cell r="H47" t="str">
            <v>03-3452-8870</v>
          </cell>
        </row>
        <row r="48">
          <cell r="A48" t="str">
            <v>03-5789-3323</v>
          </cell>
          <cell r="C48" t="str">
            <v>株式会社リビング・エージェント</v>
          </cell>
          <cell r="D48" t="str">
            <v>141-0022</v>
          </cell>
          <cell r="E48" t="str">
            <v>東京都品川区東五反田5-27-10　野村ビル5F</v>
          </cell>
          <cell r="F48" t="str">
            <v>五反田</v>
          </cell>
          <cell r="G48" t="str">
            <v>03-5789-3323</v>
          </cell>
          <cell r="H48" t="str">
            <v>03-5789-3324</v>
          </cell>
        </row>
        <row r="49">
          <cell r="A49" t="str">
            <v>03-3498-8068</v>
          </cell>
          <cell r="C49" t="str">
            <v>光ホーム株式会社／ヒカリホーム青山支店</v>
          </cell>
          <cell r="D49" t="str">
            <v>107-0061</v>
          </cell>
          <cell r="E49" t="str">
            <v>東京都港区北青山3-9-8　SJビル1F</v>
          </cell>
          <cell r="F49" t="str">
            <v>表参道</v>
          </cell>
          <cell r="G49" t="str">
            <v>03-3498-8068</v>
          </cell>
          <cell r="H49" t="str">
            <v>03-3498-8069</v>
          </cell>
        </row>
        <row r="50">
          <cell r="A50" t="str">
            <v xml:space="preserve">03-5298-2262 </v>
          </cell>
          <cell r="C50" t="str">
            <v>株式会社エイブル／秋葉原北口店</v>
          </cell>
          <cell r="D50" t="str">
            <v>101-0021</v>
          </cell>
          <cell r="E50" t="str">
            <v>東京都千代田区外神田1-18-19</v>
          </cell>
          <cell r="F50" t="str">
            <v xml:space="preserve">秋葉原 </v>
          </cell>
          <cell r="G50" t="str">
            <v xml:space="preserve">03-5298-2262 </v>
          </cell>
          <cell r="H50" t="str">
            <v>03-5298-2264</v>
          </cell>
        </row>
        <row r="51">
          <cell r="A51" t="str">
            <v>03-3588-0521</v>
          </cell>
          <cell r="C51" t="str">
            <v>セント・ホームズジャパン株式会社</v>
          </cell>
          <cell r="D51" t="str">
            <v>107-0052</v>
          </cell>
          <cell r="E51" t="str">
            <v>東京都港区赤坂6-13-19　オリエント赤坂202</v>
          </cell>
          <cell r="F51" t="str">
            <v xml:space="preserve">赤坂 </v>
          </cell>
          <cell r="G51" t="str">
            <v>03-3588-0521</v>
          </cell>
          <cell r="H51" t="str">
            <v>03-3588-0964</v>
          </cell>
        </row>
        <row r="52">
          <cell r="A52" t="str">
            <v>03-5351-5661</v>
          </cell>
          <cell r="C52" t="str">
            <v>株式会社エコロジーホーム／初台店</v>
          </cell>
          <cell r="D52" t="str">
            <v>151-0061</v>
          </cell>
          <cell r="E52" t="str">
            <v>東京都渋谷区初台1-51-5</v>
          </cell>
          <cell r="F52" t="str">
            <v>初台</v>
          </cell>
          <cell r="G52" t="str">
            <v>03-5351-5661</v>
          </cell>
          <cell r="H52" t="str">
            <v>03-5351-5662</v>
          </cell>
        </row>
        <row r="53">
          <cell r="A53" t="str">
            <v>03-3794-1112</v>
          </cell>
          <cell r="C53" t="str">
            <v>株式会社バレッグス／学芸大学店</v>
          </cell>
          <cell r="D53" t="str">
            <v>152-0004</v>
          </cell>
          <cell r="E53" t="str">
            <v>東京都目黒区鷹番2-5-21</v>
          </cell>
          <cell r="F53" t="str">
            <v xml:space="preserve">学芸大学 </v>
          </cell>
          <cell r="G53" t="str">
            <v>03-3794-1112</v>
          </cell>
          <cell r="H53" t="str">
            <v>03-3794-1113</v>
          </cell>
        </row>
        <row r="54">
          <cell r="A54" t="str">
            <v>03-5444-2888</v>
          </cell>
          <cell r="C54" t="str">
            <v>㈱ヴェリタス・インベントメント</v>
          </cell>
          <cell r="D54" t="str">
            <v>108-0073</v>
          </cell>
          <cell r="E54" t="str">
            <v>東京都港区三田1-3-39</v>
          </cell>
          <cell r="F54" t="str">
            <v>赤羽橋</v>
          </cell>
          <cell r="G54" t="str">
            <v>03-5444-2888</v>
          </cell>
          <cell r="H54" t="str">
            <v>03-5444-2889</v>
          </cell>
        </row>
        <row r="55">
          <cell r="A55" t="str">
            <v>03-5714-7031</v>
          </cell>
          <cell r="C55" t="str">
            <v>ハウスコム株式会社／蒲田店</v>
          </cell>
          <cell r="D55" t="str">
            <v>144-0051</v>
          </cell>
          <cell r="E55" t="str">
            <v>東京都大田区西蒲田7-5-8　コパンビル1F</v>
          </cell>
          <cell r="F55" t="str">
            <v xml:space="preserve">蒲田 </v>
          </cell>
          <cell r="G55" t="str">
            <v>03-5714-7031</v>
          </cell>
          <cell r="H55" t="str">
            <v>03-5703-5808</v>
          </cell>
        </row>
        <row r="56">
          <cell r="A56" t="str">
            <v>03-5830-1057</v>
          </cell>
          <cell r="C56" t="str">
            <v>有限会社パワーホーム／浅草雷門店</v>
          </cell>
          <cell r="D56" t="str">
            <v>111-0034</v>
          </cell>
          <cell r="E56" t="str">
            <v>東京都台東区雷門1-16-8</v>
          </cell>
          <cell r="F56" t="str">
            <v xml:space="preserve">田原町 </v>
          </cell>
          <cell r="G56" t="str">
            <v>03-5830-1057</v>
          </cell>
          <cell r="H56" t="str">
            <v>03-3847-5088</v>
          </cell>
        </row>
        <row r="57">
          <cell r="A57" t="str">
            <v>03-3369-2166</v>
          </cell>
          <cell r="C57" t="str">
            <v>株式会社三高／ピタットハウス東中野店</v>
          </cell>
          <cell r="D57" t="str">
            <v>164-0003</v>
          </cell>
          <cell r="E57" t="str">
            <v>東京都中野区東中野4-4-1　丸新ビル</v>
          </cell>
          <cell r="F57" t="str">
            <v>東中野</v>
          </cell>
          <cell r="G57" t="str">
            <v>03-3369-2166</v>
          </cell>
          <cell r="H57" t="str">
            <v>03-3369-2168</v>
          </cell>
        </row>
        <row r="58">
          <cell r="A58" t="str">
            <v>042-483-3030</v>
          </cell>
          <cell r="C58" t="str">
            <v>有限会社宍戸商事</v>
          </cell>
          <cell r="D58" t="str">
            <v>182-0006</v>
          </cell>
          <cell r="E58" t="str">
            <v>東京都調布市西つつじヶ丘3-30-4</v>
          </cell>
          <cell r="F58" t="str">
            <v>つつじヶ丘</v>
          </cell>
          <cell r="G58" t="str">
            <v>042-483-3030</v>
          </cell>
          <cell r="H58" t="str">
            <v>042-486-2347</v>
          </cell>
        </row>
        <row r="59">
          <cell r="A59" t="str">
            <v>03-5728-2088</v>
          </cell>
          <cell r="C59" t="str">
            <v>株式会社アブレイズ・コーポレーション</v>
          </cell>
          <cell r="D59" t="str">
            <v>150-0031</v>
          </cell>
          <cell r="E59" t="str">
            <v>東京都渋谷区桜丘町2-3　富士商事ビル502号</v>
          </cell>
          <cell r="F59" t="str">
            <v>桜丘町</v>
          </cell>
          <cell r="G59" t="str">
            <v>03-5728-2088</v>
          </cell>
          <cell r="H59" t="str">
            <v>03-5728-2099</v>
          </cell>
        </row>
        <row r="60">
          <cell r="A60" t="str">
            <v>03-3200-3070</v>
          </cell>
          <cell r="C60" t="str">
            <v>大創ホーム株式会社</v>
          </cell>
          <cell r="D60" t="str">
            <v>169-0072</v>
          </cell>
          <cell r="E60" t="str">
            <v>東京都新宿区大久保1-1-11</v>
          </cell>
          <cell r="F60" t="str">
            <v>東新宿</v>
          </cell>
          <cell r="G60" t="str">
            <v>03-3200-3070</v>
          </cell>
          <cell r="H60" t="str">
            <v>03-3200-2820</v>
          </cell>
        </row>
        <row r="61">
          <cell r="A61" t="str">
            <v>03-5413-5666</v>
          </cell>
          <cell r="C61" t="str">
            <v>株式会社ケン・コーポレーション／外国部</v>
          </cell>
          <cell r="D61" t="str">
            <v>106-0031</v>
          </cell>
          <cell r="E61" t="str">
            <v>東京都港区西麻布1-2-7</v>
          </cell>
          <cell r="F61" t="str">
            <v>六本木</v>
          </cell>
          <cell r="G61" t="str">
            <v>03-5413-5666</v>
          </cell>
          <cell r="H61" t="str">
            <v>03-5413-5660</v>
          </cell>
        </row>
        <row r="62">
          <cell r="A62" t="str">
            <v>03-5368-2825</v>
          </cell>
          <cell r="C62" t="str">
            <v>株式会社プロスペリート／新宿東口店</v>
          </cell>
          <cell r="D62" t="str">
            <v>160-0022</v>
          </cell>
          <cell r="E62" t="str">
            <v>東京都新宿区新宿3-22-11　R・Sビル3F</v>
          </cell>
          <cell r="F62" t="str">
            <v xml:space="preserve">新宿 </v>
          </cell>
          <cell r="G62" t="str">
            <v>03-5368-2825</v>
          </cell>
          <cell r="H62" t="str">
            <v>03-5368-2826</v>
          </cell>
        </row>
        <row r="63">
          <cell r="A63" t="str">
            <v>03-6418-5811</v>
          </cell>
          <cell r="C63" t="str">
            <v>株式会社アルピナコーポレーション</v>
          </cell>
          <cell r="D63" t="str">
            <v>150-0002</v>
          </cell>
          <cell r="E63" t="str">
            <v>東京都渋谷区渋谷2-22-13　渋谷東口マイアミビル5F</v>
          </cell>
          <cell r="F63" t="str">
            <v xml:space="preserve">渋谷 </v>
          </cell>
          <cell r="G63" t="str">
            <v>03-6418-5811</v>
          </cell>
          <cell r="H63" t="str">
            <v>03-6418-5812</v>
          </cell>
        </row>
        <row r="64">
          <cell r="A64" t="str">
            <v>03-5781-0977</v>
          </cell>
          <cell r="C64" t="str">
            <v>株式会社エイブル／青物横丁品川シーサイド店</v>
          </cell>
          <cell r="D64" t="str">
            <v>140-0004</v>
          </cell>
          <cell r="E64" t="str">
            <v>東京都品川区南品川3-6-1　J・NACビル4階</v>
          </cell>
          <cell r="F64" t="str">
            <v>青物横丁</v>
          </cell>
          <cell r="G64" t="str">
            <v>03-5781-0977</v>
          </cell>
          <cell r="H64" t="str">
            <v>03-5781-0979</v>
          </cell>
        </row>
        <row r="65">
          <cell r="A65" t="str">
            <v>03-5799-3600</v>
          </cell>
          <cell r="C65" t="str">
            <v>株式会社清照／経堂店</v>
          </cell>
          <cell r="D65" t="str">
            <v>156-0052</v>
          </cell>
          <cell r="E65" t="str">
            <v>東京都世田谷区経堂1-25-19</v>
          </cell>
          <cell r="F65" t="str">
            <v>経堂</v>
          </cell>
          <cell r="G65" t="str">
            <v>03-5799-3600</v>
          </cell>
          <cell r="H65" t="str">
            <v>03-5799-3610</v>
          </cell>
        </row>
        <row r="66">
          <cell r="A66" t="str">
            <v>03-3476-2900</v>
          </cell>
          <cell r="C66" t="str">
            <v>株式会社ワイエヌ企画</v>
          </cell>
          <cell r="D66" t="str">
            <v>150-0031</v>
          </cell>
          <cell r="E66" t="str">
            <v>東京都渋谷区桜丘町24-3</v>
          </cell>
          <cell r="F66" t="str">
            <v>渋谷</v>
          </cell>
          <cell r="G66" t="str">
            <v>03-3476-2900</v>
          </cell>
          <cell r="H66" t="str">
            <v>03-3476-2901</v>
          </cell>
        </row>
        <row r="67">
          <cell r="A67" t="str">
            <v>03-3364-1616</v>
          </cell>
          <cell r="C67" t="str">
            <v>株式会社FFJ／賃貸部</v>
          </cell>
          <cell r="D67" t="str">
            <v>160-0023</v>
          </cell>
          <cell r="E67" t="str">
            <v>東京都新宿区西新宿7-1-10　守矢ビル5F</v>
          </cell>
          <cell r="F67" t="str">
            <v>新宿</v>
          </cell>
          <cell r="G67" t="str">
            <v>03-3364-1616</v>
          </cell>
          <cell r="H67" t="str">
            <v>03-3364-1636</v>
          </cell>
          <cell r="I67" t="str">
            <v>佐藤 由佳</v>
          </cell>
          <cell r="J67" t="str">
            <v>y.sato@c21-smica.com</v>
          </cell>
          <cell r="K67">
            <v>57201700</v>
          </cell>
          <cell r="L67">
            <v>57214604</v>
          </cell>
          <cell r="M67" t="str">
            <v>東京都知事（3）第76661号</v>
          </cell>
          <cell r="O67">
            <v>0</v>
          </cell>
        </row>
        <row r="68">
          <cell r="A68" t="str">
            <v>03-5720-1079</v>
          </cell>
          <cell r="C68" t="str">
            <v>株式会社スミカ・クリエイト／中目黒店</v>
          </cell>
          <cell r="D68" t="str">
            <v>160-0023</v>
          </cell>
          <cell r="E68" t="str">
            <v>東京都目黒区上目黒2-13-3　井内ビル1階</v>
          </cell>
          <cell r="F68" t="str">
            <v>新宿</v>
          </cell>
          <cell r="G68" t="str">
            <v>03-5720-1079</v>
          </cell>
          <cell r="H68" t="str">
            <v>03-5721-4604</v>
          </cell>
          <cell r="I68" t="str">
            <v>佐藤 由佳</v>
          </cell>
          <cell r="J68" t="str">
            <v>y.sato@c21-smica.com</v>
          </cell>
          <cell r="K68">
            <v>57201700</v>
          </cell>
          <cell r="L68">
            <v>57214604</v>
          </cell>
          <cell r="M68" t="str">
            <v>東京都知事（3）第76661号</v>
          </cell>
          <cell r="O68">
            <v>0</v>
          </cell>
        </row>
        <row r="69">
          <cell r="A69" t="str">
            <v>042-660-1129</v>
          </cell>
          <cell r="C69" t="str">
            <v>セントラルハウス株式会社</v>
          </cell>
          <cell r="D69" t="str">
            <v>192-0082</v>
          </cell>
          <cell r="E69" t="str">
            <v>東京都八王子市東町12-5</v>
          </cell>
          <cell r="F69" t="str">
            <v>八王子</v>
          </cell>
          <cell r="G69" t="str">
            <v>042-660-1129</v>
          </cell>
          <cell r="H69" t="str">
            <v>042-660-1184</v>
          </cell>
          <cell r="I69" t="str">
            <v>佐藤 由佳</v>
          </cell>
          <cell r="J69" t="str">
            <v>y.sato@c21-smica.com</v>
          </cell>
          <cell r="K69">
            <v>57201700</v>
          </cell>
          <cell r="L69">
            <v>57214604</v>
          </cell>
          <cell r="M69" t="str">
            <v>東京都知事（3）第76661号</v>
          </cell>
          <cell r="O69">
            <v>0</v>
          </cell>
        </row>
        <row r="70">
          <cell r="A70" t="str">
            <v>03-5789-3831</v>
          </cell>
          <cell r="C70" t="str">
            <v xml:space="preserve">株式会社三井リハウス東京／賃貸営業部　都心第一グループ </v>
          </cell>
          <cell r="D70" t="str">
            <v>150-0012</v>
          </cell>
          <cell r="E70" t="str">
            <v>東京都渋谷区広尾5-4-12　大成ビル3F</v>
          </cell>
          <cell r="F70" t="str">
            <v>広尾</v>
          </cell>
          <cell r="G70" t="str">
            <v>03-5789-3831</v>
          </cell>
          <cell r="H70" t="str">
            <v>03-5789-3832</v>
          </cell>
        </row>
        <row r="71">
          <cell r="A71" t="str">
            <v>03-5342-3219</v>
          </cell>
          <cell r="C71" t="str">
            <v>株式会社アシスト／中野駅前店</v>
          </cell>
          <cell r="D71" t="str">
            <v>164-0001</v>
          </cell>
          <cell r="E71" t="str">
            <v>東京都中野区中野3-34-30</v>
          </cell>
          <cell r="F71" t="str">
            <v>中野</v>
          </cell>
          <cell r="G71" t="str">
            <v>03-5342-3219</v>
          </cell>
          <cell r="H71" t="str">
            <v>03-5342-3217</v>
          </cell>
        </row>
        <row r="72">
          <cell r="A72" t="str">
            <v>03-3560-3366</v>
          </cell>
          <cell r="C72" t="str">
            <v>株式会社大恵</v>
          </cell>
          <cell r="D72" t="str">
            <v>107-0052</v>
          </cell>
          <cell r="E72" t="str">
            <v>東京都港区赤坂3-16-5</v>
          </cell>
          <cell r="F72" t="str">
            <v>赤坂・赤坂見附</v>
          </cell>
          <cell r="G72" t="str">
            <v>03-3560-3366</v>
          </cell>
          <cell r="H72" t="str">
            <v>03-3560-3367</v>
          </cell>
        </row>
        <row r="73">
          <cell r="A73" t="str">
            <v>03-3560-1199</v>
          </cell>
          <cell r="C73" t="str">
            <v>株式会社ライブラ／赤坂店</v>
          </cell>
          <cell r="D73" t="str">
            <v>107-0052</v>
          </cell>
          <cell r="E73" t="str">
            <v>東京都港区赤坂5-1-5</v>
          </cell>
          <cell r="F73" t="str">
            <v xml:space="preserve">赤坂 </v>
          </cell>
          <cell r="G73" t="str">
            <v>03-3560-1199</v>
          </cell>
          <cell r="H73" t="str">
            <v>03-3560-0120</v>
          </cell>
        </row>
        <row r="74">
          <cell r="A74" t="str">
            <v>03-3255-1313</v>
          </cell>
          <cell r="C74" t="str">
            <v>株式会社東京青山クリエイト／日本橋神田支店　賃貸情報館</v>
          </cell>
          <cell r="D74" t="str">
            <v>101-0044</v>
          </cell>
          <cell r="E74" t="str">
            <v>東京都千代田区鍛冶町1-8-2　スズトミビル7F</v>
          </cell>
          <cell r="F74" t="str">
            <v xml:space="preserve">神田 </v>
          </cell>
          <cell r="G74" t="str">
            <v>03-3255-1313</v>
          </cell>
          <cell r="H74" t="str">
            <v>03-3255-1353</v>
          </cell>
        </row>
        <row r="75">
          <cell r="A75" t="str">
            <v>044-430-6771</v>
          </cell>
          <cell r="C75" t="str">
            <v>株式会社横浜ライブ／武蔵小杉店</v>
          </cell>
          <cell r="D75" t="str">
            <v>211-0044</v>
          </cell>
          <cell r="E75" t="str">
            <v xml:space="preserve">神奈川県川崎市中原区新丸子東2-895-15　乙甲ビル1F </v>
          </cell>
          <cell r="F75" t="str">
            <v>武蔵小杉</v>
          </cell>
          <cell r="G75" t="str">
            <v>044-430-6771</v>
          </cell>
          <cell r="H75" t="str">
            <v>044-430-6772</v>
          </cell>
        </row>
        <row r="76">
          <cell r="A76" t="str">
            <v>03-5850-6712</v>
          </cell>
          <cell r="C76" t="str">
            <v>株式会社スカイタウンホールディングス</v>
          </cell>
          <cell r="D76" t="str">
            <v>116-0014</v>
          </cell>
          <cell r="E76" t="str">
            <v>東京都荒川区東日暮里5-32-10　月安第2ビル6F</v>
          </cell>
          <cell r="F76" t="str">
            <v>日暮里</v>
          </cell>
          <cell r="G76" t="str">
            <v>03-5850-6712</v>
          </cell>
          <cell r="H76" t="str">
            <v>03-5850-6713</v>
          </cell>
        </row>
        <row r="77">
          <cell r="A77" t="str">
            <v>03-5984-7676</v>
          </cell>
          <cell r="C77" t="str">
            <v>有限会社レオハウジング／練馬南口店</v>
          </cell>
          <cell r="D77" t="str">
            <v>176-0001</v>
          </cell>
          <cell r="E77" t="str">
            <v>東京都練馬区練馬1-2-8　若葉ビル1階</v>
          </cell>
          <cell r="F77" t="str">
            <v>練馬</v>
          </cell>
          <cell r="G77" t="str">
            <v>03-5984-7676</v>
          </cell>
          <cell r="H77" t="str">
            <v>03-5984-0606</v>
          </cell>
        </row>
        <row r="78">
          <cell r="A78" t="str">
            <v>03-3440-3232</v>
          </cell>
          <cell r="C78" t="str">
            <v>株式会社ミニミニ城南</v>
          </cell>
          <cell r="D78" t="str">
            <v>141-0022</v>
          </cell>
          <cell r="E78" t="str">
            <v>東京都品川区東五反田5-27-6　第一五反田ビル3F</v>
          </cell>
          <cell r="F78" t="str">
            <v xml:space="preserve">五反田 </v>
          </cell>
          <cell r="G78" t="str">
            <v>03-3440-3232</v>
          </cell>
          <cell r="H78" t="str">
            <v>03-3440-3256</v>
          </cell>
        </row>
        <row r="79">
          <cell r="A79" t="str">
            <v>03-5733-3579</v>
          </cell>
          <cell r="C79" t="str">
            <v>有限会社フィールドアップ</v>
          </cell>
          <cell r="D79" t="str">
            <v>105-0004</v>
          </cell>
          <cell r="E79" t="str">
            <v>東京都港区東新橋2-10-7　中銀第2新橋マンシオン504号室</v>
          </cell>
          <cell r="F79" t="str">
            <v>新橋・汐留</v>
          </cell>
          <cell r="G79" t="str">
            <v>03-5733-3579</v>
          </cell>
          <cell r="H79" t="str">
            <v>03-5283-6677</v>
          </cell>
        </row>
        <row r="80">
          <cell r="A80" t="str">
            <v>03-5414-6221</v>
          </cell>
          <cell r="C80" t="str">
            <v>住友不動産販売株式会社／賃貸青山営業センター</v>
          </cell>
          <cell r="D80" t="str">
            <v>107-0062</v>
          </cell>
          <cell r="E80" t="str">
            <v>東京都港区南青山2-24-15　青山タワービル15階</v>
          </cell>
          <cell r="F80" t="str">
            <v>外苑前</v>
          </cell>
          <cell r="G80" t="str">
            <v>03-5414-6221</v>
          </cell>
          <cell r="H80" t="str">
            <v>03-5414-0745</v>
          </cell>
        </row>
        <row r="81">
          <cell r="A81" t="str">
            <v>03-5413-5611</v>
          </cell>
          <cell r="C81" t="str">
            <v>株式会社ケン・コーポレーション／ビル営業部</v>
          </cell>
          <cell r="D81" t="str">
            <v>106-0031</v>
          </cell>
          <cell r="E81" t="str">
            <v>東京都港区西麻布1-2-7</v>
          </cell>
          <cell r="F81" t="str">
            <v>青山一丁目</v>
          </cell>
          <cell r="G81" t="str">
            <v>03-5413-5611</v>
          </cell>
          <cell r="H81" t="str">
            <v>03-5413-5610</v>
          </cell>
        </row>
        <row r="82">
          <cell r="A82" t="str">
            <v>050-8882-0085</v>
          </cell>
          <cell r="C82" t="str">
            <v>株式会社アパマンショップリーシング ／アパマンショップ飯田橋店</v>
          </cell>
          <cell r="D82" t="str">
            <v>162-0825</v>
          </cell>
          <cell r="E82" t="str">
            <v>東京都新宿区神楽坂1-12　神楽坂1丁目店舗1・2階</v>
          </cell>
          <cell r="F82" t="str">
            <v>神楽坂</v>
          </cell>
          <cell r="G82" t="str">
            <v>050-8882-0085</v>
          </cell>
          <cell r="H82" t="str">
            <v>03-5206-8658</v>
          </cell>
        </row>
        <row r="83">
          <cell r="A83" t="str">
            <v>03-6904-7747</v>
          </cell>
          <cell r="C83" t="str">
            <v>スターフラッシュ株式会社</v>
          </cell>
          <cell r="D83" t="str">
            <v>106-0045</v>
          </cell>
          <cell r="E83" t="str">
            <v>東京都港区麻布十番2-14-2　イデア麻布十番302</v>
          </cell>
          <cell r="F83" t="str">
            <v xml:space="preserve">麻布十番 </v>
          </cell>
          <cell r="G83" t="str">
            <v>03-6904-7747</v>
          </cell>
          <cell r="H83" t="str">
            <v>03-6904-7745</v>
          </cell>
        </row>
        <row r="84">
          <cell r="A84" t="str">
            <v>03-5304-8188</v>
          </cell>
          <cell r="C84" t="str">
            <v>株式会社スタンザ</v>
          </cell>
          <cell r="D84" t="str">
            <v>151-0053</v>
          </cell>
          <cell r="E84" t="str">
            <v>東京都渋谷区代々木2-5-1　羽田ビル201</v>
          </cell>
          <cell r="F84" t="str">
            <v xml:space="preserve">新宿 </v>
          </cell>
          <cell r="G84" t="str">
            <v>03-5304-8188</v>
          </cell>
          <cell r="H84" t="str">
            <v>03-5304-8189</v>
          </cell>
        </row>
        <row r="85">
          <cell r="A85" t="str">
            <v>03-6402-5050</v>
          </cell>
          <cell r="C85" t="str">
            <v>ハウスバンク株式会社</v>
          </cell>
          <cell r="D85" t="str">
            <v>106-0045</v>
          </cell>
          <cell r="E85" t="str">
            <v>東京都港区麻布十番2-14-2　イデア麻布十番302</v>
          </cell>
          <cell r="F85" t="str">
            <v xml:space="preserve">麻布十番 </v>
          </cell>
          <cell r="G85" t="str">
            <v>03-6402-5050</v>
          </cell>
          <cell r="H85" t="str">
            <v>03-6904-7745</v>
          </cell>
        </row>
        <row r="86">
          <cell r="A86" t="str">
            <v>03-5570-6131</v>
          </cell>
          <cell r="C86" t="str">
            <v>株式会社SCRIT／スクリット</v>
          </cell>
          <cell r="D86" t="str">
            <v>107-0052</v>
          </cell>
          <cell r="E86" t="str">
            <v>東京都港区赤坂6-2-5　方栄ビル302号</v>
          </cell>
          <cell r="F86" t="str">
            <v>赤坂</v>
          </cell>
          <cell r="G86" t="str">
            <v>03-5570-6131</v>
          </cell>
          <cell r="H86" t="str">
            <v>03-5570-6435</v>
          </cell>
        </row>
        <row r="87">
          <cell r="A87" t="str">
            <v>03-5987-5622</v>
          </cell>
          <cell r="C87" t="str">
            <v>株式会社HSグローバル／ハウスステーションネットワーク中村橋店</v>
          </cell>
          <cell r="D87" t="str">
            <v>178-0063</v>
          </cell>
          <cell r="E87" t="str">
            <v>東京都練馬区中村北3-23-6-2F</v>
          </cell>
          <cell r="F87" t="str">
            <v>中村橋</v>
          </cell>
          <cell r="G87" t="str">
            <v>03-5987-5622</v>
          </cell>
          <cell r="H87" t="str">
            <v>03-5987-5633</v>
          </cell>
        </row>
        <row r="88">
          <cell r="A88" t="str">
            <v>044-738-3373</v>
          </cell>
          <cell r="C88" t="str">
            <v>サークルホーム／武蔵小杉店</v>
          </cell>
          <cell r="D88" t="str">
            <v>211-0063</v>
          </cell>
          <cell r="E88" t="str">
            <v>神奈川県川崎市中原区小杉町3-430</v>
          </cell>
          <cell r="F88" t="str">
            <v>武蔵小杉</v>
          </cell>
          <cell r="G88" t="str">
            <v>044-738-3373</v>
          </cell>
          <cell r="H88" t="str">
            <v>044-744-1999</v>
          </cell>
        </row>
        <row r="89">
          <cell r="A89" t="str">
            <v>03-5548-2500</v>
          </cell>
          <cell r="C89" t="str">
            <v>株式会社大地環境</v>
          </cell>
          <cell r="D89" t="str">
            <v>104-0052</v>
          </cell>
          <cell r="E89" t="str">
            <v>東京都中央区月島3-23-10　大地環境ビル</v>
          </cell>
          <cell r="F89" t="str">
            <v>月島</v>
          </cell>
          <cell r="G89" t="str">
            <v>03-5548-2500</v>
          </cell>
          <cell r="H89" t="str">
            <v>03-5546-3900</v>
          </cell>
        </row>
        <row r="90">
          <cell r="A90" t="str">
            <v>03-5713-8030</v>
          </cell>
          <cell r="C90" t="str">
            <v>株式会社ルーミング／ルーミングスクエア蒲田店</v>
          </cell>
          <cell r="D90" t="str">
            <v>144-0052</v>
          </cell>
          <cell r="E90" t="str">
            <v>東京都大田区蒲田5-11-10　三州屋本店ビル2階</v>
          </cell>
          <cell r="F90" t="str">
            <v xml:space="preserve">蒲田 </v>
          </cell>
          <cell r="G90" t="str">
            <v>03-5713-8030</v>
          </cell>
          <cell r="H90" t="str">
            <v>03-5713-8040</v>
          </cell>
        </row>
        <row r="91">
          <cell r="A91" t="str">
            <v>03-3226-5671</v>
          </cell>
          <cell r="C91" t="str">
            <v>株式会社ケン・エステート</v>
          </cell>
          <cell r="D91" t="str">
            <v>160-0004</v>
          </cell>
          <cell r="E91" t="str">
            <v>東京都新宿区四谷2-13　大和屋ビル8階</v>
          </cell>
          <cell r="F91" t="str">
            <v>四谷三丁目</v>
          </cell>
          <cell r="G91" t="str">
            <v>03-3226-5671</v>
          </cell>
          <cell r="H91" t="str">
            <v>03-3226-5676</v>
          </cell>
        </row>
        <row r="92">
          <cell r="A92" t="str">
            <v>03-5714-1505</v>
          </cell>
          <cell r="C92" t="str">
            <v>有限会社ハウスショップ／ホームメイト蒲田店</v>
          </cell>
          <cell r="D92" t="str">
            <v>144-0051</v>
          </cell>
          <cell r="E92" t="str">
            <v>東京都大田区西蒲田7-48-7　丸やビル2F</v>
          </cell>
          <cell r="F92" t="str">
            <v xml:space="preserve">蒲田 </v>
          </cell>
          <cell r="G92" t="str">
            <v>03-5714-1505</v>
          </cell>
          <cell r="H92" t="str">
            <v>03-3733-6445</v>
          </cell>
        </row>
        <row r="93">
          <cell r="A93" t="str">
            <v>03-5749-3373</v>
          </cell>
          <cell r="B93">
            <v>622</v>
          </cell>
          <cell r="C93" t="str">
            <v>株式会社ルーミング／ルーミングスクエア旗の台店</v>
          </cell>
          <cell r="D93" t="str">
            <v>142-0064</v>
          </cell>
          <cell r="E93" t="str">
            <v>東京都品川区旗の台3-11-11</v>
          </cell>
          <cell r="F93" t="str">
            <v>旗の台</v>
          </cell>
          <cell r="G93" t="str">
            <v>03-5749-3373</v>
          </cell>
          <cell r="H93" t="str">
            <v>03-5749-3371</v>
          </cell>
          <cell r="I93" t="str">
            <v>清水</v>
          </cell>
          <cell r="J93" t="str">
            <v>info@aishin-bank.co.jp</v>
          </cell>
          <cell r="K93">
            <v>57783131</v>
          </cell>
          <cell r="L93">
            <v>57783134</v>
          </cell>
          <cell r="M93" t="str">
            <v>東京都知事（1）第84549号</v>
          </cell>
          <cell r="N93" t="str">
            <v>媒介</v>
          </cell>
          <cell r="O93">
            <v>0</v>
          </cell>
        </row>
        <row r="94">
          <cell r="A94" t="str">
            <v>03-3366-0171</v>
          </cell>
          <cell r="B94">
            <v>621</v>
          </cell>
          <cell r="C94" t="str">
            <v>有限会社大地</v>
          </cell>
          <cell r="D94" t="str">
            <v>161-0034</v>
          </cell>
          <cell r="E94" t="str">
            <v>東京都新宿区上落合3-8-27</v>
          </cell>
          <cell r="F94" t="str">
            <v>落合</v>
          </cell>
          <cell r="G94" t="str">
            <v>03-3366-0171</v>
          </cell>
          <cell r="H94" t="str">
            <v>03-3366-0171</v>
          </cell>
          <cell r="I94" t="str">
            <v>宮尾</v>
          </cell>
          <cell r="J94" t="str">
            <v>miyao@g-s-e.co.jp</v>
          </cell>
          <cell r="K94">
            <v>64060545</v>
          </cell>
          <cell r="L94">
            <v>64060546</v>
          </cell>
          <cell r="M94" t="str">
            <v>東京都知事（1）第90505号</v>
          </cell>
          <cell r="N94" t="str">
            <v>媒介</v>
          </cell>
          <cell r="O94">
            <v>0</v>
          </cell>
        </row>
        <row r="95">
          <cell r="A95" t="str">
            <v>03-5826-7781</v>
          </cell>
          <cell r="B95">
            <v>620</v>
          </cell>
          <cell r="C95" t="str">
            <v>株式会社シーディーエム／エイブル浅草店</v>
          </cell>
          <cell r="D95" t="str">
            <v>111-0032</v>
          </cell>
          <cell r="E95" t="str">
            <v>東京都台東区浅草1-34-1　中川ビル1F</v>
          </cell>
          <cell r="F95" t="str">
            <v xml:space="preserve">浅草 </v>
          </cell>
          <cell r="G95" t="str">
            <v>03-5826-7781</v>
          </cell>
          <cell r="H95" t="str">
            <v>03-5826-7782</v>
          </cell>
          <cell r="I95" t="str">
            <v>谷藤 禅人</v>
          </cell>
          <cell r="J95" t="str">
            <v>tanifuji@easy-house.jp</v>
          </cell>
          <cell r="K95">
            <v>33692675</v>
          </cell>
          <cell r="L95">
            <v>33692676</v>
          </cell>
          <cell r="M95" t="str">
            <v>東京都知事（2）第82452号</v>
          </cell>
          <cell r="N95" t="str">
            <v>媒介</v>
          </cell>
          <cell r="O95">
            <v>0</v>
          </cell>
        </row>
        <row r="96">
          <cell r="A96" t="str">
            <v>03-3875-6641</v>
          </cell>
          <cell r="B96">
            <v>619</v>
          </cell>
          <cell r="C96" t="str">
            <v>つるぎ不動産株式会社</v>
          </cell>
          <cell r="D96" t="str">
            <v>110-0004</v>
          </cell>
          <cell r="E96" t="str">
            <v>東京都台東区下谷2-5-13</v>
          </cell>
          <cell r="F96" t="str">
            <v xml:space="preserve">鶯谷 </v>
          </cell>
          <cell r="G96" t="str">
            <v>03-3875-6641</v>
          </cell>
          <cell r="H96" t="str">
            <v>03-3875-6661</v>
          </cell>
          <cell r="I96" t="str">
            <v>森角 長生</v>
          </cell>
          <cell r="J96" t="str">
            <v>tohoo@tohoo.jp</v>
          </cell>
          <cell r="K96">
            <v>58341526</v>
          </cell>
          <cell r="L96">
            <v>58341527</v>
          </cell>
          <cell r="M96" t="str">
            <v>東京都知事（1）第83369号</v>
          </cell>
          <cell r="N96" t="str">
            <v>媒介</v>
          </cell>
          <cell r="O96">
            <v>0</v>
          </cell>
        </row>
        <row r="97">
          <cell r="A97" t="str">
            <v>042-442-8077</v>
          </cell>
          <cell r="B97">
            <v>618</v>
          </cell>
          <cell r="C97" t="str">
            <v>調布ハウジング株式会社</v>
          </cell>
          <cell r="D97" t="str">
            <v>182-0006</v>
          </cell>
          <cell r="E97" t="str">
            <v>東京都調布市西つつじヶ丘3-32-8</v>
          </cell>
          <cell r="F97" t="str">
            <v>つつじヶ丘</v>
          </cell>
          <cell r="G97" t="str">
            <v>042-442-8077</v>
          </cell>
          <cell r="H97" t="str">
            <v>042-442-8078</v>
          </cell>
          <cell r="I97" t="str">
            <v>吉井</v>
          </cell>
          <cell r="J97" t="str">
            <v>yoga@idm-net.jp</v>
          </cell>
          <cell r="K97">
            <v>57176730</v>
          </cell>
          <cell r="L97">
            <v>57176731</v>
          </cell>
          <cell r="M97" t="str">
            <v>国土交通大臣（2）第6199号</v>
          </cell>
          <cell r="N97" t="str">
            <v>媒介</v>
          </cell>
          <cell r="O97">
            <v>0</v>
          </cell>
        </row>
        <row r="98">
          <cell r="A98" t="str">
            <v>03-3463-4900</v>
          </cell>
          <cell r="B98">
            <v>617</v>
          </cell>
          <cell r="C98" t="str">
            <v>株式会社アンティ・ホームクリエイト</v>
          </cell>
          <cell r="D98" t="str">
            <v>150-0031</v>
          </cell>
          <cell r="E98" t="str">
            <v>東京都渋谷区桜丘町25-17　富士ビル8F</v>
          </cell>
          <cell r="F98" t="str">
            <v xml:space="preserve">渋谷 </v>
          </cell>
          <cell r="G98" t="str">
            <v>03-3463-4900</v>
          </cell>
          <cell r="H98" t="str">
            <v>03-3463-4911</v>
          </cell>
          <cell r="I98" t="str">
            <v>鈴木敬一</v>
          </cell>
          <cell r="J98" t="str">
            <v>bellhousing@m4.dion.ne.jp</v>
          </cell>
          <cell r="K98">
            <v>57411131</v>
          </cell>
          <cell r="L98">
            <v>57411132</v>
          </cell>
          <cell r="M98" t="str">
            <v>東京都知事（3）第77092号</v>
          </cell>
          <cell r="N98" t="str">
            <v>媒介</v>
          </cell>
          <cell r="O98">
            <v>0</v>
          </cell>
        </row>
        <row r="99">
          <cell r="A99" t="str">
            <v>03-5913-3199</v>
          </cell>
          <cell r="B99">
            <v>616</v>
          </cell>
          <cell r="C99" t="str">
            <v>センチュリー21株式会社ライブレント</v>
          </cell>
          <cell r="D99" t="str">
            <v>164-0001</v>
          </cell>
          <cell r="E99" t="str">
            <v>東京都中野区中野5-65-4 山梨ビル1階</v>
          </cell>
          <cell r="F99" t="str">
            <v>中野</v>
          </cell>
          <cell r="G99" t="str">
            <v>03-5913-3199</v>
          </cell>
          <cell r="H99" t="str">
            <v>03-5913-3201</v>
          </cell>
          <cell r="I99" t="str">
            <v>小山 智子</v>
          </cell>
          <cell r="J99" t="str">
            <v>koyama-tomoko@rehouse.co.jp</v>
          </cell>
          <cell r="K99">
            <v>39473134</v>
          </cell>
          <cell r="L99">
            <v>39473521</v>
          </cell>
          <cell r="M99" t="str">
            <v>国土交通大臣（2）第6076号</v>
          </cell>
          <cell r="N99" t="str">
            <v>媒介</v>
          </cell>
          <cell r="O99">
            <v>0</v>
          </cell>
        </row>
        <row r="100">
          <cell r="A100" t="str">
            <v>03-3494-8126</v>
          </cell>
          <cell r="B100">
            <v>615</v>
          </cell>
          <cell r="C100" t="str">
            <v>株式会社エイブル／目黒店</v>
          </cell>
          <cell r="D100" t="str">
            <v>153-0063</v>
          </cell>
          <cell r="E100" t="str">
            <v>東京都目黒区目黒1-4-16　目黒ビル1F</v>
          </cell>
          <cell r="F100" t="str">
            <v>目黒</v>
          </cell>
          <cell r="G100" t="str">
            <v>03-3494-8126</v>
          </cell>
          <cell r="H100" t="str">
            <v>03-3494-8148</v>
          </cell>
          <cell r="I100" t="str">
            <v>松相</v>
          </cell>
          <cell r="J100" t="str">
            <v>shinagawatakanawaguchi@apamanshop-fc.com</v>
          </cell>
          <cell r="K100">
            <v>54217070</v>
          </cell>
          <cell r="L100">
            <v>54217097</v>
          </cell>
          <cell r="M100" t="str">
            <v>東京都知事（2）第81048号</v>
          </cell>
          <cell r="N100" t="str">
            <v>媒介</v>
          </cell>
          <cell r="O100">
            <v>0</v>
          </cell>
        </row>
        <row r="101">
          <cell r="A101" t="str">
            <v>03-6275-1199</v>
          </cell>
          <cell r="B101">
            <v>659</v>
          </cell>
          <cell r="C101" t="str">
            <v>シマダハウス株式会社／新宿支店</v>
          </cell>
          <cell r="D101" t="str">
            <v>151-0053</v>
          </cell>
          <cell r="E101" t="str">
            <v>東京都渋谷区代々木3-22-7　新宿文化クイントビル14階</v>
          </cell>
          <cell r="F101" t="str">
            <v>新宿</v>
          </cell>
          <cell r="G101" t="str">
            <v>03-6275-1199</v>
          </cell>
          <cell r="H101" t="str">
            <v>03-6275-1190</v>
          </cell>
          <cell r="I101" t="str">
            <v>宇田川</v>
          </cell>
          <cell r="J101" t="str">
            <v>udagawa@shimadahouse.co.jp</v>
          </cell>
          <cell r="K101">
            <v>62751199</v>
          </cell>
          <cell r="L101">
            <v>62751190</v>
          </cell>
          <cell r="M101" t="str">
            <v>東京都知事（13）第12069号</v>
          </cell>
          <cell r="N101" t="str">
            <v>媒介</v>
          </cell>
          <cell r="O101">
            <v>0</v>
          </cell>
        </row>
        <row r="102">
          <cell r="A102" t="str">
            <v>03-5879-0670</v>
          </cell>
          <cell r="B102">
            <v>658</v>
          </cell>
          <cell r="C102" t="str">
            <v>株式会社アパマンショップリーシング／新小岩店</v>
          </cell>
          <cell r="D102" t="str">
            <v>124-0024</v>
          </cell>
          <cell r="E102" t="str">
            <v>東京都葛飾区新小岩1-46-1　ケンコクドービル2F</v>
          </cell>
          <cell r="F102" t="str">
            <v>新小岩</v>
          </cell>
          <cell r="G102" t="str">
            <v>03-5879-0670</v>
          </cell>
          <cell r="H102" t="str">
            <v>03-5879-0671</v>
          </cell>
          <cell r="I102" t="str">
            <v>星野</v>
          </cell>
          <cell r="J102" t="str">
            <v>shinkoiwa@apamanshop-fc.com</v>
          </cell>
          <cell r="K102">
            <v>58790670</v>
          </cell>
          <cell r="L102">
            <v>58790671</v>
          </cell>
          <cell r="M102" t="str">
            <v>国土交通大臣（1）第7144号</v>
          </cell>
          <cell r="N102" t="str">
            <v>媒介</v>
          </cell>
          <cell r="O102">
            <v>0</v>
          </cell>
        </row>
        <row r="103">
          <cell r="A103" t="str">
            <v>03-6418-3411</v>
          </cell>
          <cell r="B103">
            <v>657</v>
          </cell>
          <cell r="C103" t="str">
            <v>株式会社エン／渋谷本店</v>
          </cell>
          <cell r="D103" t="str">
            <v>150-0002</v>
          </cell>
          <cell r="E103" t="str">
            <v>東京都渋谷区渋谷3-18-10　大野ビル2号館4F</v>
          </cell>
          <cell r="F103" t="str">
            <v>渋谷</v>
          </cell>
          <cell r="G103" t="str">
            <v>03-6418-3411</v>
          </cell>
          <cell r="H103" t="str">
            <v>03-6418-3412</v>
          </cell>
          <cell r="I103" t="str">
            <v>林 直樹</v>
          </cell>
          <cell r="J103" t="str">
            <v>info@en-shibuya.com</v>
          </cell>
          <cell r="K103">
            <v>64183411</v>
          </cell>
          <cell r="L103">
            <v>64183412</v>
          </cell>
          <cell r="M103" t="str">
            <v>東京都知事（1）第89989号</v>
          </cell>
          <cell r="N103" t="str">
            <v>媒介</v>
          </cell>
          <cell r="O103">
            <v>0</v>
          </cell>
        </row>
        <row r="104">
          <cell r="A104" t="str">
            <v>03-5297-3231</v>
          </cell>
          <cell r="B104">
            <v>656</v>
          </cell>
          <cell r="C104" t="str">
            <v>株式会社ミニミニ城東／秋葉原店</v>
          </cell>
          <cell r="D104" t="str">
            <v>101-0021</v>
          </cell>
          <cell r="E104" t="str">
            <v>東京都千代田区外神田1-16-8</v>
          </cell>
          <cell r="F104" t="str">
            <v>秋葉原</v>
          </cell>
          <cell r="G104" t="str">
            <v>03-5297-3231</v>
          </cell>
          <cell r="H104" t="str">
            <v>03-5297-3237</v>
          </cell>
          <cell r="I104" t="str">
            <v>中村</v>
          </cell>
          <cell r="J104" t="str">
            <v>akihabara@minimini.jp</v>
          </cell>
          <cell r="K104">
            <v>52973231</v>
          </cell>
          <cell r="L104">
            <v>52973237</v>
          </cell>
          <cell r="M104" t="str">
            <v>国土交通大臣(2）第6271号</v>
          </cell>
          <cell r="N104" t="str">
            <v>媒介</v>
          </cell>
          <cell r="O104">
            <v>0</v>
          </cell>
        </row>
        <row r="105">
          <cell r="A105" t="str">
            <v>03-5148-8701</v>
          </cell>
          <cell r="B105">
            <v>655</v>
          </cell>
          <cell r="C105" t="str">
            <v>株式会社ティーケーピー／TKP銀座ビジネスセンター</v>
          </cell>
          <cell r="D105" t="str">
            <v>104-0061</v>
          </cell>
          <cell r="E105" t="str">
            <v>東京都中央区銀座6-17-2</v>
          </cell>
          <cell r="F105" t="str">
            <v>東銀座</v>
          </cell>
          <cell r="G105" t="str">
            <v>03-5148-8701</v>
          </cell>
          <cell r="H105" t="str">
            <v>03-3248-5766</v>
          </cell>
          <cell r="I105" t="str">
            <v>山科 規康</v>
          </cell>
          <cell r="J105" t="str">
            <v>yamashina@tkp.jp</v>
          </cell>
          <cell r="K105">
            <v>51488701</v>
          </cell>
          <cell r="L105">
            <v>32485766</v>
          </cell>
          <cell r="M105" t="str">
            <v>東京都知事（1）第86680号</v>
          </cell>
          <cell r="N105" t="str">
            <v>媒介</v>
          </cell>
          <cell r="O105">
            <v>0</v>
          </cell>
        </row>
        <row r="106">
          <cell r="A106" t="str">
            <v>03-3410-8891</v>
          </cell>
          <cell r="B106">
            <v>654</v>
          </cell>
          <cell r="C106" t="str">
            <v>有限会社フォーユーホーム</v>
          </cell>
          <cell r="D106" t="str">
            <v>154-0001</v>
          </cell>
          <cell r="E106" t="str">
            <v>東京都世田谷区池尻4-39-6</v>
          </cell>
          <cell r="F106" t="str">
            <v>池ノ上</v>
          </cell>
          <cell r="G106" t="str">
            <v>03-3410-8891</v>
          </cell>
          <cell r="H106" t="str">
            <v>03-3410-8895</v>
          </cell>
          <cell r="I106" t="str">
            <v>矢嶋</v>
          </cell>
          <cell r="J106" t="str">
            <v>foryou-home@crux.ocn.ne.jp</v>
          </cell>
          <cell r="K106">
            <v>34108891</v>
          </cell>
          <cell r="L106">
            <v>34108895</v>
          </cell>
          <cell r="M106" t="str">
            <v>東京都知事（2）第81682号</v>
          </cell>
          <cell r="N106" t="str">
            <v>媒介</v>
          </cell>
          <cell r="O106">
            <v>0</v>
          </cell>
        </row>
        <row r="107">
          <cell r="A107" t="str">
            <v>03-5577-1001</v>
          </cell>
          <cell r="B107">
            <v>653</v>
          </cell>
          <cell r="C107" t="str">
            <v>株式会社ソレイユ／御茶ノ水店</v>
          </cell>
          <cell r="D107" t="str">
            <v>101-0062</v>
          </cell>
          <cell r="E107" t="str">
            <v>東京都千代田区神田駿河台2-3-5</v>
          </cell>
          <cell r="F107" t="str">
            <v>御茶ノ水</v>
          </cell>
          <cell r="G107" t="str">
            <v>03-5577-1001</v>
          </cell>
          <cell r="H107" t="str">
            <v>03-5577-1002</v>
          </cell>
          <cell r="I107" t="str">
            <v>櫻井 淳</v>
          </cell>
          <cell r="J107" t="str">
            <v>s-ocha@aeras-group.com</v>
          </cell>
          <cell r="K107">
            <v>55771001</v>
          </cell>
          <cell r="L107">
            <v>55771002</v>
          </cell>
          <cell r="M107" t="str">
            <v>国土交通大臣（1）第7031号</v>
          </cell>
          <cell r="N107" t="str">
            <v>媒介</v>
          </cell>
          <cell r="O107">
            <v>0</v>
          </cell>
        </row>
        <row r="108">
          <cell r="A108" t="str">
            <v>03-5827-3126</v>
          </cell>
          <cell r="B108">
            <v>652</v>
          </cell>
          <cell r="C108" t="str">
            <v>株式会社ハートフルランド</v>
          </cell>
          <cell r="D108" t="str">
            <v>111-0034</v>
          </cell>
          <cell r="E108" t="str">
            <v>東京都台東区雷門2-19-14</v>
          </cell>
          <cell r="F108" t="str">
            <v>浅草</v>
          </cell>
          <cell r="G108" t="str">
            <v>03-5827-3126</v>
          </cell>
          <cell r="H108" t="str">
            <v>03-5828-3193</v>
          </cell>
          <cell r="I108" t="str">
            <v>佐々木</v>
          </cell>
          <cell r="J108" t="str">
            <v>info@heartfulland.com</v>
          </cell>
          <cell r="K108">
            <v>58273126</v>
          </cell>
          <cell r="L108">
            <v>58283193</v>
          </cell>
          <cell r="M108" t="str">
            <v>東京都知事（1）第89083号</v>
          </cell>
          <cell r="N108" t="str">
            <v>媒介</v>
          </cell>
          <cell r="O108">
            <v>0</v>
          </cell>
        </row>
        <row r="109">
          <cell r="A109" t="str">
            <v>03-3445-1155</v>
          </cell>
          <cell r="B109">
            <v>651</v>
          </cell>
          <cell r="C109" t="str">
            <v>リノックス株式会社／白金高輪店</v>
          </cell>
          <cell r="D109" t="str">
            <v>108-0073</v>
          </cell>
          <cell r="E109" t="str">
            <v>東京都港区三田4-7-22　内村ビル2F</v>
          </cell>
          <cell r="F109" t="str">
            <v>白金高輪</v>
          </cell>
          <cell r="G109" t="str">
            <v>03-3445-1155</v>
          </cell>
          <cell r="H109" t="str">
            <v>03-3445-1156</v>
          </cell>
          <cell r="I109" t="str">
            <v>平野</v>
          </cell>
          <cell r="J109" t="str">
            <v>linox@s7.dion.ne.jp</v>
          </cell>
          <cell r="K109">
            <v>34451155</v>
          </cell>
          <cell r="L109">
            <v>34451156</v>
          </cell>
          <cell r="M109" t="str">
            <v>東京都知事（2）第82093号</v>
          </cell>
          <cell r="N109" t="str">
            <v>媒介</v>
          </cell>
          <cell r="O109">
            <v>0</v>
          </cell>
        </row>
        <row r="110">
          <cell r="A110" t="str">
            <v>03-5367-8335</v>
          </cell>
          <cell r="B110">
            <v>650</v>
          </cell>
          <cell r="C110" t="str">
            <v>FRESH UP株式会社／ビッグルーム</v>
          </cell>
          <cell r="D110" t="str">
            <v>160-0022</v>
          </cell>
          <cell r="E110" t="str">
            <v>東京都新宿区新宿3-23-1</v>
          </cell>
          <cell r="F110" t="str">
            <v>新宿</v>
          </cell>
          <cell r="G110" t="str">
            <v>03-5367-8335</v>
          </cell>
          <cell r="H110" t="str">
            <v>03-5367-8363</v>
          </cell>
          <cell r="I110" t="str">
            <v>伊藤</v>
          </cell>
          <cell r="J110" t="str">
            <v>freshup@mx1.alpha-web.ne.jp</v>
          </cell>
          <cell r="K110">
            <v>53678335</v>
          </cell>
          <cell r="L110">
            <v>53678363</v>
          </cell>
          <cell r="M110" t="str">
            <v>東京都知事（3）第77258号</v>
          </cell>
          <cell r="N110" t="str">
            <v>媒介</v>
          </cell>
          <cell r="O110">
            <v>0</v>
          </cell>
        </row>
        <row r="111">
          <cell r="A111" t="str">
            <v>03-5456-6446</v>
          </cell>
          <cell r="B111">
            <v>649</v>
          </cell>
          <cell r="C111" t="str">
            <v>株式会社アクアヴィジョン／渋谷本店</v>
          </cell>
          <cell r="D111" t="str">
            <v>150-0042</v>
          </cell>
          <cell r="E111" t="str">
            <v>東京都渋谷区宇田川町16-8　渋谷センタービル5F</v>
          </cell>
          <cell r="F111" t="str">
            <v>渋谷</v>
          </cell>
          <cell r="G111" t="str">
            <v>03-5456-6446</v>
          </cell>
          <cell r="H111" t="str">
            <v>03-5456-6447</v>
          </cell>
          <cell r="I111" t="str">
            <v>船内 基圭</v>
          </cell>
          <cell r="J111" t="str">
            <v>info@aqavision.com</v>
          </cell>
          <cell r="K111">
            <v>54566446</v>
          </cell>
          <cell r="L111">
            <v>54566447</v>
          </cell>
          <cell r="M111" t="str">
            <v>東京都知事（1）第90216号</v>
          </cell>
          <cell r="N111" t="str">
            <v>媒介</v>
          </cell>
          <cell r="O111">
            <v>0</v>
          </cell>
        </row>
        <row r="112">
          <cell r="A112" t="str">
            <v>045-260-5688</v>
          </cell>
          <cell r="B112">
            <v>648</v>
          </cell>
          <cell r="C112" t="str">
            <v>株式会社ア・ライズエステート／横浜店</v>
          </cell>
          <cell r="D112" t="str">
            <v>231-0048</v>
          </cell>
          <cell r="E112" t="str">
            <v>神奈川県横浜市中区蓬莱町1-1-7</v>
          </cell>
          <cell r="F112" t="str">
            <v>関内</v>
          </cell>
          <cell r="G112" t="str">
            <v>045-260-5688</v>
          </cell>
          <cell r="H112" t="str">
            <v>045-260-5689</v>
          </cell>
          <cell r="I112" t="str">
            <v>西本</v>
          </cell>
          <cell r="J112" t="str">
            <v>nishimoto@arise-yokohama.com</v>
          </cell>
          <cell r="K112">
            <v>2605688</v>
          </cell>
          <cell r="L112">
            <v>2605689</v>
          </cell>
          <cell r="M112" t="str">
            <v>国土交通大臣（1）第7235号</v>
          </cell>
          <cell r="N112" t="str">
            <v>媒介</v>
          </cell>
          <cell r="O112">
            <v>0</v>
          </cell>
        </row>
        <row r="113">
          <cell r="A113" t="str">
            <v>03-5807-7070</v>
          </cell>
          <cell r="B113">
            <v>647</v>
          </cell>
          <cell r="C113" t="str">
            <v>アットルーム倶楽部有限会社</v>
          </cell>
          <cell r="D113" t="str">
            <v>110-0005</v>
          </cell>
          <cell r="E113" t="str">
            <v>東京都台東区上野6-9-1　内山ビル2階</v>
          </cell>
          <cell r="F113" t="str">
            <v>御徒町</v>
          </cell>
          <cell r="G113" t="str">
            <v>03-5807-7070</v>
          </cell>
          <cell r="H113" t="str">
            <v>03-5807-7071</v>
          </cell>
          <cell r="I113" t="str">
            <v>松本</v>
          </cell>
          <cell r="J113" t="str">
            <v>iiheya@atroom.jp</v>
          </cell>
          <cell r="K113">
            <v>58077070</v>
          </cell>
          <cell r="L113">
            <v>58077071</v>
          </cell>
          <cell r="M113" t="str">
            <v>東京都知事（1）第83809号</v>
          </cell>
          <cell r="N113" t="str">
            <v>媒介</v>
          </cell>
          <cell r="O113">
            <v>0</v>
          </cell>
        </row>
        <row r="114">
          <cell r="A114" t="str">
            <v>03-5712-7211</v>
          </cell>
          <cell r="B114">
            <v>646</v>
          </cell>
          <cell r="C114" t="str">
            <v>株式会社デザインハウスコーポレーション／ピタットハウス松陰神社前店</v>
          </cell>
          <cell r="D114" t="str">
            <v>154-0023</v>
          </cell>
          <cell r="E114" t="str">
            <v>東京都世田谷区若林4-15-5</v>
          </cell>
          <cell r="F114" t="str">
            <v>松陰神社前</v>
          </cell>
          <cell r="G114" t="str">
            <v>03-5712-7211</v>
          </cell>
          <cell r="H114" t="str">
            <v>03-5712-7213</v>
          </cell>
          <cell r="I114" t="str">
            <v>藤原</v>
          </cell>
          <cell r="J114" t="str">
            <v>info@designhouse-co.jp</v>
          </cell>
          <cell r="K114">
            <v>57127211</v>
          </cell>
          <cell r="L114">
            <v>57127213</v>
          </cell>
          <cell r="M114" t="str">
            <v>東京都知事（1）第83573号</v>
          </cell>
          <cell r="N114" t="str">
            <v>媒介</v>
          </cell>
          <cell r="O114">
            <v>0</v>
          </cell>
        </row>
        <row r="115">
          <cell r="A115" t="str">
            <v>03-6427-9944</v>
          </cell>
          <cell r="B115">
            <v>645</v>
          </cell>
          <cell r="C115" t="str">
            <v>株式会社リアライズ／リビングスタイル渋谷店</v>
          </cell>
          <cell r="D115" t="str">
            <v>150-0002</v>
          </cell>
          <cell r="E115" t="str">
            <v>東京都渋谷区渋谷2-22-13　3F</v>
          </cell>
          <cell r="F115" t="str">
            <v>渋谷</v>
          </cell>
          <cell r="G115" t="str">
            <v>03-6427-9944</v>
          </cell>
          <cell r="H115" t="str">
            <v>03-6427-9945</v>
          </cell>
          <cell r="I115" t="str">
            <v>近藤</v>
          </cell>
          <cell r="J115" t="str">
            <v>kondo@realize-style.jp</v>
          </cell>
          <cell r="K115">
            <v>64279944</v>
          </cell>
          <cell r="L115">
            <v>64279945</v>
          </cell>
          <cell r="M115" t="str">
            <v>東京都知事（1）第87868号</v>
          </cell>
          <cell r="N115" t="str">
            <v>媒介</v>
          </cell>
          <cell r="O115">
            <v>0</v>
          </cell>
        </row>
        <row r="116">
          <cell r="A116" t="str">
            <v>03-5447-8800</v>
          </cell>
          <cell r="B116">
            <v>644</v>
          </cell>
          <cell r="C116" t="str">
            <v>株式会社リブ・マックス／五反田店</v>
          </cell>
          <cell r="D116" t="str">
            <v>141-0022</v>
          </cell>
          <cell r="E116" t="str">
            <v>東京都品川区東五反田1-11-12　大力ビル4F</v>
          </cell>
          <cell r="F116" t="str">
            <v>五反田</v>
          </cell>
          <cell r="G116" t="str">
            <v>03-5447-8800</v>
          </cell>
          <cell r="H116" t="str">
            <v>03-5447-0202</v>
          </cell>
          <cell r="I116" t="str">
            <v>石橋 裕佑</v>
          </cell>
          <cell r="J116" t="str">
            <v>gotanda@livemax.co.jp</v>
          </cell>
          <cell r="K116">
            <v>54478800</v>
          </cell>
          <cell r="L116">
            <v>54470202</v>
          </cell>
          <cell r="M116" t="str">
            <v>国土交通大臣（1）第7032号</v>
          </cell>
          <cell r="N116" t="str">
            <v>媒介</v>
          </cell>
          <cell r="O116">
            <v>0</v>
          </cell>
        </row>
        <row r="117">
          <cell r="A117" t="str">
            <v>03-3573-2666</v>
          </cell>
          <cell r="B117">
            <v>643</v>
          </cell>
          <cell r="C117" t="str">
            <v>株式会社ラピス／新橋店</v>
          </cell>
          <cell r="D117" t="str">
            <v>105-0004</v>
          </cell>
          <cell r="E117" t="str">
            <v>東京都港区新橋1-11-3　岩井ビル5階</v>
          </cell>
          <cell r="F117" t="str">
            <v>新橋</v>
          </cell>
          <cell r="G117" t="str">
            <v>03-3573-2666</v>
          </cell>
          <cell r="H117" t="str">
            <v>03-3573-2667</v>
          </cell>
          <cell r="I117" t="str">
            <v>前田</v>
          </cell>
          <cell r="J117" t="str">
            <v>shinbashi@lapis.ne.jp</v>
          </cell>
          <cell r="K117">
            <v>35732666</v>
          </cell>
          <cell r="L117">
            <v>35732667</v>
          </cell>
          <cell r="M117" t="str">
            <v>東京都知事（1）第89154号</v>
          </cell>
          <cell r="N117" t="str">
            <v>媒介</v>
          </cell>
          <cell r="O117">
            <v>0</v>
          </cell>
        </row>
        <row r="118">
          <cell r="A118" t="str">
            <v>045-624-2071</v>
          </cell>
          <cell r="B118">
            <v>642</v>
          </cell>
          <cell r="C118" t="str">
            <v>株式会社イー・ホームズ</v>
          </cell>
          <cell r="D118" t="str">
            <v>231-0806</v>
          </cell>
          <cell r="E118" t="str">
            <v>神奈川県横浜市中区本牧町1-37-1</v>
          </cell>
          <cell r="F118" t="str">
            <v>山手</v>
          </cell>
          <cell r="G118" t="str">
            <v>045-624-2071</v>
          </cell>
          <cell r="H118" t="str">
            <v>045-624-2072</v>
          </cell>
          <cell r="I118" t="str">
            <v>野村</v>
          </cell>
          <cell r="J118" t="str">
            <v>nomura@e-homes.ne.jp</v>
          </cell>
          <cell r="K118">
            <v>6242071</v>
          </cell>
          <cell r="L118">
            <v>6242072</v>
          </cell>
          <cell r="M118" t="str">
            <v>神奈川県知事（2）第24156号</v>
          </cell>
          <cell r="N118" t="str">
            <v>媒介</v>
          </cell>
          <cell r="O118">
            <v>0</v>
          </cell>
        </row>
        <row r="119">
          <cell r="A119" t="str">
            <v>03-5428-6628</v>
          </cell>
          <cell r="B119">
            <v>641</v>
          </cell>
          <cell r="C119" t="str">
            <v>株式会社S-FIT／法人営業部渋谷支店</v>
          </cell>
          <cell r="D119" t="str">
            <v>150-0041</v>
          </cell>
          <cell r="E119" t="str">
            <v>東京都渋谷区神南1-12-14　渋谷宮田ビル8階</v>
          </cell>
          <cell r="F119" t="str">
            <v>渋谷</v>
          </cell>
          <cell r="G119" t="str">
            <v>03-5428-6628</v>
          </cell>
          <cell r="H119" t="str">
            <v>03-5428-6656</v>
          </cell>
          <cell r="I119" t="str">
            <v>中園</v>
          </cell>
          <cell r="J119" t="str">
            <v>nakazono@sfit.co.jp</v>
          </cell>
          <cell r="K119">
            <v>54286628</v>
          </cell>
          <cell r="L119">
            <v>54286656</v>
          </cell>
          <cell r="M119" t="str">
            <v>国土交通大臣（1）第7352号</v>
          </cell>
          <cell r="N119" t="str">
            <v>媒介</v>
          </cell>
          <cell r="O119">
            <v>0</v>
          </cell>
        </row>
        <row r="120">
          <cell r="A120" t="str">
            <v>03-3707-9880</v>
          </cell>
          <cell r="B120">
            <v>640</v>
          </cell>
          <cell r="C120" t="str">
            <v>北山ハウス産業株式会社／世田谷店</v>
          </cell>
          <cell r="D120" t="str">
            <v>158-0097</v>
          </cell>
          <cell r="E120" t="str">
            <v>東京都世田谷区用賀4-5-21　第一小林ビル2階</v>
          </cell>
          <cell r="F120" t="str">
            <v>用賀</v>
          </cell>
          <cell r="G120" t="str">
            <v>03-3707-9880</v>
          </cell>
          <cell r="H120" t="str">
            <v>03-3707-9881</v>
          </cell>
          <cell r="I120" t="str">
            <v>衛藤</v>
          </cell>
          <cell r="J120" t="str">
            <v>etou@kitayamahouse.com</v>
          </cell>
          <cell r="K120">
            <v>37079880</v>
          </cell>
          <cell r="L120">
            <v>37079881</v>
          </cell>
          <cell r="M120" t="str">
            <v>国土交通大臣（7）第3369号</v>
          </cell>
          <cell r="N120" t="str">
            <v>媒介</v>
          </cell>
          <cell r="O120">
            <v>0</v>
          </cell>
        </row>
        <row r="121">
          <cell r="A121" t="str">
            <v>03-5827-4491</v>
          </cell>
          <cell r="B121">
            <v>639</v>
          </cell>
          <cell r="C121" t="str">
            <v>フォーラム・ネットワーク株式会社／ピタットハウス浅草駒形店</v>
          </cell>
          <cell r="D121" t="str">
            <v>111-0043</v>
          </cell>
          <cell r="E121" t="str">
            <v>東京都台東区駒形2-6-3　ゴールドホース伊東1F</v>
          </cell>
          <cell r="F121" t="str">
            <v>浅草</v>
          </cell>
          <cell r="G121" t="str">
            <v>03-5827-4491</v>
          </cell>
          <cell r="H121" t="str">
            <v>03-5827-4492</v>
          </cell>
          <cell r="I121" t="str">
            <v>山本</v>
          </cell>
          <cell r="J121" t="str">
            <v>yamamoto@forumnetwork.co.jp</v>
          </cell>
          <cell r="K121">
            <v>58274491</v>
          </cell>
          <cell r="L121">
            <v>58274492</v>
          </cell>
          <cell r="M121" t="str">
            <v>東京都知事（3）第75602号</v>
          </cell>
          <cell r="N121" t="str">
            <v>媒介</v>
          </cell>
          <cell r="O121">
            <v>0</v>
          </cell>
        </row>
        <row r="122">
          <cell r="A122" t="str">
            <v>03-3417-0536</v>
          </cell>
          <cell r="B122">
            <v>638</v>
          </cell>
          <cell r="C122" t="str">
            <v>有限会社ライフホーム</v>
          </cell>
          <cell r="D122" t="str">
            <v>157-0073</v>
          </cell>
          <cell r="E122" t="str">
            <v>東京都世田谷区砧1-4-2</v>
          </cell>
          <cell r="F122" t="str">
            <v>祖師ヶ谷大蔵</v>
          </cell>
          <cell r="G122" t="str">
            <v>03-3417-0536</v>
          </cell>
          <cell r="H122" t="str">
            <v>03-3417-0537</v>
          </cell>
          <cell r="I122" t="str">
            <v>海老名 敏光</v>
          </cell>
          <cell r="J122" t="str">
            <v>info@lifehome.org</v>
          </cell>
          <cell r="K122">
            <v>34170536</v>
          </cell>
          <cell r="L122">
            <v>34170537</v>
          </cell>
          <cell r="M122" t="str">
            <v>東京都知事（2）第81807号</v>
          </cell>
          <cell r="N122" t="str">
            <v>媒介</v>
          </cell>
          <cell r="O122">
            <v>0</v>
          </cell>
        </row>
        <row r="123">
          <cell r="A123" t="str">
            <v>03-5723-6555</v>
          </cell>
          <cell r="B123">
            <v>637</v>
          </cell>
          <cell r="C123" t="str">
            <v>株式会社ライフクリエイター／目黒支店</v>
          </cell>
          <cell r="D123" t="str">
            <v>153-0062</v>
          </cell>
          <cell r="E123" t="str">
            <v>東京都目黒区三田2-5-11　吉田ビル１階</v>
          </cell>
          <cell r="F123" t="str">
            <v>目黒</v>
          </cell>
          <cell r="G123" t="str">
            <v>03-5723-6555</v>
          </cell>
          <cell r="H123" t="str">
            <v>03-5723-6505</v>
          </cell>
          <cell r="I123" t="str">
            <v>小松</v>
          </cell>
          <cell r="J123" t="str">
            <v>komatsu@licre.jp</v>
          </cell>
          <cell r="K123">
            <v>57236555</v>
          </cell>
          <cell r="L123">
            <v>57236505</v>
          </cell>
          <cell r="M123" t="str">
            <v>東京都知事（4）第70829号</v>
          </cell>
          <cell r="N123" t="str">
            <v>媒介</v>
          </cell>
          <cell r="O123">
            <v>0</v>
          </cell>
        </row>
        <row r="124">
          <cell r="A124" t="str">
            <v>03-6304-0661</v>
          </cell>
          <cell r="B124">
            <v>636</v>
          </cell>
          <cell r="C124" t="str">
            <v>株式会社ユニオンアセット</v>
          </cell>
          <cell r="D124" t="str">
            <v>169-0075</v>
          </cell>
          <cell r="E124" t="str">
            <v>東京都新宿区高田馬場3-2-1　大和ビル4F</v>
          </cell>
          <cell r="F124" t="str">
            <v>高田馬場</v>
          </cell>
          <cell r="G124" t="str">
            <v>03-6304-0661</v>
          </cell>
          <cell r="H124" t="str">
            <v>03-5389-4456</v>
          </cell>
          <cell r="I124" t="str">
            <v>染谷</v>
          </cell>
          <cell r="J124" t="str">
            <v>info@u-asset.co.jp</v>
          </cell>
          <cell r="K124">
            <v>63040661</v>
          </cell>
          <cell r="L124">
            <v>53894456</v>
          </cell>
          <cell r="M124" t="str">
            <v>東京都知事（1）第83385号</v>
          </cell>
          <cell r="N124" t="str">
            <v>媒介</v>
          </cell>
          <cell r="O124">
            <v>0</v>
          </cell>
        </row>
        <row r="125">
          <cell r="A125" t="str">
            <v>03-5414-6511</v>
          </cell>
          <cell r="B125">
            <v>635</v>
          </cell>
          <cell r="C125" t="str">
            <v>株式会社イースタジア・プロパティ･マネジメント</v>
          </cell>
          <cell r="D125" t="str">
            <v>106-0032</v>
          </cell>
          <cell r="E125" t="str">
            <v>東京都港区六本木4-8-7　六本木三河台ビル4階</v>
          </cell>
          <cell r="F125" t="str">
            <v>六本木</v>
          </cell>
          <cell r="G125" t="str">
            <v>03-5414-6511</v>
          </cell>
          <cell r="H125" t="str">
            <v>03-5414-6512</v>
          </cell>
          <cell r="I125" t="str">
            <v>小松</v>
          </cell>
          <cell r="J125" t="str">
            <v>komatsu@eastasia-pm.jp</v>
          </cell>
          <cell r="K125">
            <v>54146511</v>
          </cell>
          <cell r="L125">
            <v>54146512</v>
          </cell>
          <cell r="M125" t="str">
            <v>東京都知事（1）第89172号</v>
          </cell>
          <cell r="N125" t="str">
            <v>媒介</v>
          </cell>
          <cell r="O125">
            <v>0</v>
          </cell>
        </row>
        <row r="126">
          <cell r="A126" t="str">
            <v>03-5950-2386</v>
          </cell>
          <cell r="B126">
            <v>634</v>
          </cell>
          <cell r="C126" t="str">
            <v>東輝商事株式会社／本店</v>
          </cell>
          <cell r="D126" t="str">
            <v>171-0014</v>
          </cell>
          <cell r="E126" t="str">
            <v>東京都豊島区西池袋3-25-15</v>
          </cell>
          <cell r="F126" t="str">
            <v>池袋</v>
          </cell>
          <cell r="G126" t="str">
            <v>03-5950-2386</v>
          </cell>
          <cell r="H126" t="str">
            <v>03-5950-2387</v>
          </cell>
          <cell r="I126" t="str">
            <v>小林</v>
          </cell>
          <cell r="J126" t="str">
            <v>info@touki-shoji.com</v>
          </cell>
          <cell r="K126">
            <v>59502386</v>
          </cell>
          <cell r="L126">
            <v>59502387</v>
          </cell>
          <cell r="M126" t="str">
            <v>東京都知事（1）第87772号</v>
          </cell>
          <cell r="N126" t="str">
            <v>媒介</v>
          </cell>
          <cell r="O126">
            <v>0</v>
          </cell>
        </row>
        <row r="127">
          <cell r="A127" t="str">
            <v>03-3517-5535</v>
          </cell>
          <cell r="B127">
            <v>633</v>
          </cell>
          <cell r="C127" t="str">
            <v>株式会社東京２３区学生会／日本橋支店</v>
          </cell>
          <cell r="D127" t="str">
            <v>103-0022</v>
          </cell>
          <cell r="E127" t="str">
            <v>東京都中央区日本橋室町4-3-11　日本橋室四ビル1階</v>
          </cell>
          <cell r="F127" t="str">
            <v>神田</v>
          </cell>
          <cell r="G127" t="str">
            <v>03-3517-5535</v>
          </cell>
          <cell r="H127" t="str">
            <v>03-3517-5536</v>
          </cell>
          <cell r="I127" t="str">
            <v>谷田貝</v>
          </cell>
          <cell r="J127" t="str">
            <v>nihonbashi@tk.co.jp</v>
          </cell>
          <cell r="K127">
            <v>35175535</v>
          </cell>
          <cell r="L127">
            <v>35175536</v>
          </cell>
          <cell r="M127" t="str">
            <v>東京都知事（1）第88585号</v>
          </cell>
          <cell r="N127" t="str">
            <v>媒介</v>
          </cell>
          <cell r="O127">
            <v>0</v>
          </cell>
        </row>
        <row r="128">
          <cell r="A128" t="str">
            <v>03-6436-4363</v>
          </cell>
          <cell r="B128">
            <v>632</v>
          </cell>
          <cell r="C128" t="str">
            <v>株式会社ウェルフューチャー／ホームメイト田町駅前店</v>
          </cell>
          <cell r="D128" t="str">
            <v>108-0014</v>
          </cell>
          <cell r="E128" t="str">
            <v>東京都港区芝5-31-16　YCCビル5階</v>
          </cell>
          <cell r="F128" t="str">
            <v>田町</v>
          </cell>
          <cell r="G128" t="str">
            <v>03-6436-4363</v>
          </cell>
          <cell r="H128" t="str">
            <v>03-6436-4366</v>
          </cell>
          <cell r="I128" t="str">
            <v>宮田 敦夫</v>
          </cell>
          <cell r="J128" t="str">
            <v>otoiawase@welfuture.co.jp</v>
          </cell>
          <cell r="K128">
            <v>64364363</v>
          </cell>
          <cell r="L128">
            <v>64364366</v>
          </cell>
          <cell r="M128" t="str">
            <v>東京都知事（1）第90355号</v>
          </cell>
          <cell r="N128" t="str">
            <v>媒介</v>
          </cell>
          <cell r="O128">
            <v>0</v>
          </cell>
        </row>
        <row r="129">
          <cell r="A129" t="str">
            <v>03-3518-4688</v>
          </cell>
          <cell r="B129">
            <v>631</v>
          </cell>
          <cell r="C129" t="str">
            <v>ロイズブラザーズ</v>
          </cell>
          <cell r="D129" t="str">
            <v>262-0032</v>
          </cell>
          <cell r="E129" t="str">
            <v>千葉市花見川区幕張町5-200-4</v>
          </cell>
          <cell r="F129" t="str">
            <v>幕張</v>
          </cell>
          <cell r="G129" t="str">
            <v>03-3518-4688</v>
          </cell>
          <cell r="H129" t="str">
            <v>03-3518-4689</v>
          </cell>
          <cell r="I129" t="str">
            <v>菅村</v>
          </cell>
          <cell r="J129" t="str">
            <v>onoda@lloyd-bros.com</v>
          </cell>
          <cell r="K129">
            <v>43605771</v>
          </cell>
          <cell r="L129">
            <v>43605301</v>
          </cell>
          <cell r="M129" t="str">
            <v>東京都知事（2）第82643号</v>
          </cell>
          <cell r="N129" t="str">
            <v>媒介</v>
          </cell>
          <cell r="O129">
            <v>0</v>
          </cell>
        </row>
        <row r="130">
          <cell r="A130" t="str">
            <v>03-5766-7180</v>
          </cell>
          <cell r="B130">
            <v>630</v>
          </cell>
          <cell r="C130" t="str">
            <v>オーシャンズ株式会社</v>
          </cell>
          <cell r="D130" t="str">
            <v>150-0002</v>
          </cell>
          <cell r="E130" t="str">
            <v>東京都渋谷区渋谷1-4-7</v>
          </cell>
          <cell r="F130" t="str">
            <v>渋谷</v>
          </cell>
          <cell r="G130" t="str">
            <v>03-5766-7180</v>
          </cell>
          <cell r="H130" t="str">
            <v>03-5766-7188</v>
          </cell>
          <cell r="I130" t="str">
            <v>松葉</v>
          </cell>
          <cell r="J130" t="str">
            <v>sales@oceans.co.jp</v>
          </cell>
          <cell r="K130">
            <v>57667180</v>
          </cell>
          <cell r="L130">
            <v>57667188</v>
          </cell>
          <cell r="M130" t="str">
            <v>東京都知事（2）第81441号</v>
          </cell>
          <cell r="N130" t="str">
            <v>媒介</v>
          </cell>
          <cell r="O130">
            <v>0</v>
          </cell>
        </row>
        <row r="131">
          <cell r="A131" t="str">
            <v>03-3363-3457</v>
          </cell>
          <cell r="B131">
            <v>629</v>
          </cell>
          <cell r="C131" t="str">
            <v>住友不動産建物サービス株式会社／東日本第一管理本部賃貸事業部</v>
          </cell>
          <cell r="D131" t="str">
            <v>160-0023</v>
          </cell>
          <cell r="E131" t="str">
            <v>東京都新宿区西新宿7-22-12</v>
          </cell>
          <cell r="F131" t="str">
            <v>西新宿</v>
          </cell>
          <cell r="G131" t="str">
            <v>03-3363-3457</v>
          </cell>
          <cell r="H131" t="str">
            <v>03-3363-3462</v>
          </cell>
          <cell r="I131" t="str">
            <v>大澤 健実</v>
          </cell>
          <cell r="J131" t="str">
            <v>osawat@dsumitate.co.jp</v>
          </cell>
          <cell r="K131">
            <v>33633457</v>
          </cell>
          <cell r="L131">
            <v>33633462</v>
          </cell>
          <cell r="M131" t="str">
            <v>国土交通大臣（5）第4024号</v>
          </cell>
          <cell r="N131" t="str">
            <v>媒介</v>
          </cell>
          <cell r="O131">
            <v>0</v>
          </cell>
        </row>
        <row r="132">
          <cell r="A132" t="str">
            <v>03-5292-0929</v>
          </cell>
          <cell r="B132">
            <v>628</v>
          </cell>
          <cell r="C132" t="str">
            <v>株式会社アルファ・プロパティマネージメント／早稲田支店</v>
          </cell>
          <cell r="D132" t="str">
            <v>169-0051</v>
          </cell>
          <cell r="E132" t="str">
            <v>東京都新宿区西早稲田3-1-18 ALPHABLD.</v>
          </cell>
          <cell r="F132" t="str">
            <v>早稲田</v>
          </cell>
          <cell r="G132" t="str">
            <v>03-5292-0929</v>
          </cell>
          <cell r="H132" t="str">
            <v>03-5292-0930</v>
          </cell>
          <cell r="I132" t="str">
            <v>小山</v>
          </cell>
          <cell r="J132" t="str">
            <v>koyama@alpha-pm.co.jp</v>
          </cell>
          <cell r="K132">
            <v>52920929</v>
          </cell>
          <cell r="L132">
            <v>52920930</v>
          </cell>
          <cell r="M132" t="str">
            <v>東京都知事（1）第87627号</v>
          </cell>
          <cell r="N132" t="str">
            <v>媒介</v>
          </cell>
          <cell r="O132">
            <v>0</v>
          </cell>
        </row>
        <row r="133">
          <cell r="A133" t="str">
            <v>03-5960-1555</v>
          </cell>
          <cell r="B133">
            <v>627</v>
          </cell>
          <cell r="C133" t="str">
            <v>株式会社都ホーム</v>
          </cell>
          <cell r="D133" t="str">
            <v>170-0013</v>
          </cell>
          <cell r="E133" t="str">
            <v>東京都豊島区東池袋1-25-3</v>
          </cell>
          <cell r="F133" t="str">
            <v>池袋</v>
          </cell>
          <cell r="G133" t="str">
            <v>03-5960-1555</v>
          </cell>
          <cell r="H133" t="str">
            <v>03-5960-1557</v>
          </cell>
          <cell r="I133" t="str">
            <v>中山</v>
          </cell>
          <cell r="J133" t="str">
            <v>nakayama@myk-home.com</v>
          </cell>
          <cell r="K133">
            <v>59601555</v>
          </cell>
          <cell r="L133">
            <v>59601557</v>
          </cell>
          <cell r="M133" t="str">
            <v>東京都知事（1）第84581号</v>
          </cell>
          <cell r="N133" t="str">
            <v>媒介</v>
          </cell>
          <cell r="O133">
            <v>0</v>
          </cell>
        </row>
        <row r="134">
          <cell r="A134" t="str">
            <v>03-5819-8456</v>
          </cell>
          <cell r="B134">
            <v>626</v>
          </cell>
          <cell r="C134" t="str">
            <v>ハウスコム株式会社／押上店</v>
          </cell>
          <cell r="D134" t="str">
            <v>130-0002</v>
          </cell>
          <cell r="E134" t="str">
            <v>東京都墨田区業平4-16-2　1F</v>
          </cell>
          <cell r="F134" t="str">
            <v>押上</v>
          </cell>
          <cell r="G134" t="str">
            <v>03-5819-8456</v>
          </cell>
          <cell r="H134" t="str">
            <v>03-5819-8460</v>
          </cell>
          <cell r="I134" t="str">
            <v>高澤</v>
          </cell>
          <cell r="J134" t="str">
            <v>oshiage@housecom.co.jp</v>
          </cell>
          <cell r="K134">
            <v>58198456</v>
          </cell>
          <cell r="L134">
            <v>58198460</v>
          </cell>
          <cell r="M134" t="str">
            <v>国土交通大臣（2）第6094号</v>
          </cell>
          <cell r="N134" t="str">
            <v>媒介</v>
          </cell>
          <cell r="O134">
            <v>0</v>
          </cell>
        </row>
        <row r="135">
          <cell r="A135" t="str">
            <v>047-135-5778</v>
          </cell>
          <cell r="B135">
            <v>625</v>
          </cell>
          <cell r="C135" t="str">
            <v>イーサイトホーム株式会社</v>
          </cell>
          <cell r="D135" t="str">
            <v>277-0872</v>
          </cell>
          <cell r="E135" t="str">
            <v>千葉県柏市十余二254-100</v>
          </cell>
          <cell r="F135" t="str">
            <v>柏</v>
          </cell>
          <cell r="G135" t="str">
            <v>047-135-5778</v>
          </cell>
          <cell r="H135" t="str">
            <v>047-135-5779</v>
          </cell>
          <cell r="I135" t="str">
            <v>森 正貴</v>
          </cell>
          <cell r="J135" t="str">
            <v>esitehome@dream.jp</v>
          </cell>
          <cell r="K135">
            <v>71355778</v>
          </cell>
          <cell r="L135">
            <v>71355779</v>
          </cell>
          <cell r="M135" t="str">
            <v>千葉県知事（1）第15792号</v>
          </cell>
          <cell r="N135" t="str">
            <v>媒介</v>
          </cell>
          <cell r="O135">
            <v>0</v>
          </cell>
        </row>
        <row r="136">
          <cell r="A136" t="str">
            <v>03-5749-3939</v>
          </cell>
          <cell r="B136">
            <v>624</v>
          </cell>
          <cell r="C136" t="str">
            <v>株式会社アシスト／武蔵小山店</v>
          </cell>
          <cell r="D136" t="str">
            <v>142-0063</v>
          </cell>
          <cell r="E136" t="str">
            <v>東京都品川区荏原3-3-21</v>
          </cell>
          <cell r="F136" t="str">
            <v>武蔵小山</v>
          </cell>
          <cell r="G136" t="str">
            <v>03-5749-3939</v>
          </cell>
          <cell r="H136" t="str">
            <v>03-5749-3933</v>
          </cell>
          <cell r="I136" t="str">
            <v>蔵 正嗣</v>
          </cell>
          <cell r="J136" t="str">
            <v>musako3939@assist-jpn.com</v>
          </cell>
          <cell r="K136">
            <v>57493939</v>
          </cell>
          <cell r="L136">
            <v>57493933</v>
          </cell>
          <cell r="M136" t="str">
            <v>東京都知事（4）第71068号</v>
          </cell>
          <cell r="N136" t="str">
            <v>媒介</v>
          </cell>
          <cell r="O136">
            <v>0</v>
          </cell>
        </row>
        <row r="137">
          <cell r="A137" t="str">
            <v>03-5207-9700</v>
          </cell>
          <cell r="B137">
            <v>623</v>
          </cell>
          <cell r="C137" t="str">
            <v>株式会社アットスタイル／秋葉原店</v>
          </cell>
          <cell r="D137" t="str">
            <v>110-0023</v>
          </cell>
          <cell r="E137" t="str">
            <v>東京都千代田区神田松永町７　8F</v>
          </cell>
          <cell r="F137" t="str">
            <v>秋葉原</v>
          </cell>
          <cell r="G137" t="str">
            <v>03-5207-9700</v>
          </cell>
          <cell r="H137" t="str">
            <v>03-5207-9700</v>
          </cell>
          <cell r="I137" t="str">
            <v>池内</v>
          </cell>
          <cell r="J137" t="str">
            <v>akiba@atstyle.cc</v>
          </cell>
          <cell r="K137">
            <v>52079700</v>
          </cell>
          <cell r="L137">
            <v>52079700</v>
          </cell>
          <cell r="M137" t="str">
            <v>国土交通大臣（2）第78768号</v>
          </cell>
          <cell r="N137" t="str">
            <v>媒介</v>
          </cell>
          <cell r="O137">
            <v>0</v>
          </cell>
        </row>
        <row r="138">
          <cell r="A138" t="str">
            <v>03-5778-3131</v>
          </cell>
          <cell r="B138">
            <v>622</v>
          </cell>
          <cell r="C138" t="str">
            <v>株式会社アイシンバンク</v>
          </cell>
          <cell r="D138" t="str">
            <v>150-0002</v>
          </cell>
          <cell r="E138" t="str">
            <v>東京都渋谷区渋谷2-22-6</v>
          </cell>
          <cell r="F138" t="str">
            <v>渋谷</v>
          </cell>
          <cell r="G138" t="str">
            <v>03-5778-3131</v>
          </cell>
          <cell r="H138" t="str">
            <v>03-5778-3134</v>
          </cell>
          <cell r="I138" t="str">
            <v>清水</v>
          </cell>
          <cell r="J138" t="str">
            <v>info@aishin-bank.co.jp</v>
          </cell>
          <cell r="K138">
            <v>57783131</v>
          </cell>
          <cell r="L138">
            <v>57783134</v>
          </cell>
          <cell r="M138" t="str">
            <v>東京都知事（1）第84549号</v>
          </cell>
          <cell r="N138" t="str">
            <v>媒介</v>
          </cell>
          <cell r="O138">
            <v>0</v>
          </cell>
        </row>
        <row r="139">
          <cell r="A139" t="str">
            <v>03-6406-0545</v>
          </cell>
          <cell r="B139">
            <v>621</v>
          </cell>
          <cell r="C139" t="str">
            <v>株式会社グローバルステーションネットワーク</v>
          </cell>
          <cell r="D139" t="str">
            <v>106-0045</v>
          </cell>
          <cell r="E139" t="str">
            <v>東京都港区麻布十番2－5－12　7F</v>
          </cell>
          <cell r="F139" t="str">
            <v>麻布十番</v>
          </cell>
          <cell r="G139" t="str">
            <v>03-6406-0545</v>
          </cell>
          <cell r="H139" t="str">
            <v>03-6406-0546</v>
          </cell>
          <cell r="I139" t="str">
            <v>宮尾</v>
          </cell>
          <cell r="J139" t="str">
            <v>miyao@g-s-e.co.jp</v>
          </cell>
          <cell r="K139">
            <v>64060545</v>
          </cell>
          <cell r="L139">
            <v>64060546</v>
          </cell>
          <cell r="M139" t="str">
            <v>東京都知事（1）第90505号</v>
          </cell>
          <cell r="N139" t="str">
            <v>媒介</v>
          </cell>
          <cell r="O139">
            <v>0</v>
          </cell>
        </row>
        <row r="140">
          <cell r="A140" t="str">
            <v>03-3369-2675</v>
          </cell>
          <cell r="B140">
            <v>620</v>
          </cell>
          <cell r="C140" t="str">
            <v>有限会社イージーハウス／新宿店</v>
          </cell>
          <cell r="D140" t="str">
            <v>160-0023</v>
          </cell>
          <cell r="E140" t="str">
            <v>東京都新宿区西新宿7-10-16　千徳ビル5階</v>
          </cell>
          <cell r="F140" t="str">
            <v>新宿</v>
          </cell>
          <cell r="G140" t="str">
            <v>03-3369-2675</v>
          </cell>
          <cell r="H140" t="str">
            <v>03-3369-2676</v>
          </cell>
          <cell r="I140" t="str">
            <v>谷藤 禅人</v>
          </cell>
          <cell r="J140" t="str">
            <v>tanifuji@easy-house.jp</v>
          </cell>
          <cell r="K140">
            <v>33692675</v>
          </cell>
          <cell r="L140">
            <v>33692676</v>
          </cell>
          <cell r="M140" t="str">
            <v>東京都知事（2）第82452号</v>
          </cell>
          <cell r="N140" t="str">
            <v>媒介</v>
          </cell>
          <cell r="O140">
            <v>0</v>
          </cell>
        </row>
        <row r="141">
          <cell r="A141" t="str">
            <v>03-5834-1526</v>
          </cell>
          <cell r="B141">
            <v>619</v>
          </cell>
          <cell r="C141" t="str">
            <v>有限会社杜方</v>
          </cell>
          <cell r="D141" t="str">
            <v>116-0013</v>
          </cell>
          <cell r="E141" t="str">
            <v>東京都荒川区西日暮里4-1-17　第二近藤ビル101号</v>
          </cell>
          <cell r="F141" t="str">
            <v>西日暮里</v>
          </cell>
          <cell r="G141" t="str">
            <v>03-5834-1526</v>
          </cell>
          <cell r="H141" t="str">
            <v>03-5834-1527</v>
          </cell>
          <cell r="I141" t="str">
            <v>森角 長生</v>
          </cell>
          <cell r="J141" t="str">
            <v>tohoo@tohoo.jp</v>
          </cell>
          <cell r="K141">
            <v>58341526</v>
          </cell>
          <cell r="L141">
            <v>58341527</v>
          </cell>
          <cell r="M141" t="str">
            <v>東京都知事（1）第83369号</v>
          </cell>
          <cell r="N141" t="str">
            <v>媒介</v>
          </cell>
          <cell r="O141">
            <v>0</v>
          </cell>
        </row>
        <row r="142">
          <cell r="A142" t="str">
            <v>03-5717-6730</v>
          </cell>
          <cell r="B142">
            <v>618</v>
          </cell>
          <cell r="C142" t="str">
            <v>株式会社アイディーエム／フィールズ用賀店</v>
          </cell>
          <cell r="D142" t="str">
            <v>158-0097</v>
          </cell>
          <cell r="E142" t="str">
            <v>東京都世田谷区用賀4-11-12</v>
          </cell>
          <cell r="F142" t="str">
            <v>用賀</v>
          </cell>
          <cell r="G142" t="str">
            <v>03-5717-6730</v>
          </cell>
          <cell r="H142" t="str">
            <v>03-5717-6731</v>
          </cell>
          <cell r="I142" t="str">
            <v>吉井</v>
          </cell>
          <cell r="J142" t="str">
            <v>yoga@idm-net.jp</v>
          </cell>
          <cell r="K142">
            <v>57176730</v>
          </cell>
          <cell r="L142">
            <v>57176731</v>
          </cell>
          <cell r="M142" t="str">
            <v>国土交通大臣（2）第6199号</v>
          </cell>
          <cell r="N142" t="str">
            <v>媒介</v>
          </cell>
          <cell r="O142">
            <v>0</v>
          </cell>
        </row>
        <row r="143">
          <cell r="A143" t="str">
            <v>03-5741-1131</v>
          </cell>
          <cell r="B143">
            <v>617</v>
          </cell>
          <cell r="C143" t="str">
            <v>有限会社ベルハウジング</v>
          </cell>
          <cell r="D143" t="str">
            <v>146-0093</v>
          </cell>
          <cell r="E143" t="str">
            <v>東京都大田区矢口1-7-8</v>
          </cell>
          <cell r="F143" t="str">
            <v>武蔵新田</v>
          </cell>
          <cell r="G143" t="str">
            <v>03-5741-1131</v>
          </cell>
          <cell r="H143" t="str">
            <v>03-5741-1132</v>
          </cell>
          <cell r="I143" t="str">
            <v>鈴木敬一</v>
          </cell>
          <cell r="J143" t="str">
            <v>bellhousing@m4.dion.ne.jp</v>
          </cell>
          <cell r="K143">
            <v>57411131</v>
          </cell>
          <cell r="L143">
            <v>57411132</v>
          </cell>
          <cell r="M143" t="str">
            <v>東京都知事（3）第77092号</v>
          </cell>
          <cell r="N143" t="str">
            <v>媒介</v>
          </cell>
          <cell r="O143">
            <v>0</v>
          </cell>
        </row>
        <row r="144">
          <cell r="A144" t="str">
            <v>03-3947-3134</v>
          </cell>
          <cell r="B144">
            <v>616</v>
          </cell>
          <cell r="C144" t="str">
            <v>株式会社三井リハウス東京／駒込店</v>
          </cell>
          <cell r="D144" t="str">
            <v>113-0021</v>
          </cell>
          <cell r="E144" t="str">
            <v>東京都文京区本駒込6-25-6　イトービル1階</v>
          </cell>
          <cell r="F144" t="str">
            <v>駒込</v>
          </cell>
          <cell r="G144" t="str">
            <v>03-3947-3134</v>
          </cell>
          <cell r="H144" t="str">
            <v>03-3947-3521</v>
          </cell>
          <cell r="I144" t="str">
            <v>小山 智子</v>
          </cell>
          <cell r="J144" t="str">
            <v>koyama-tomoko@rehouse.co.jp</v>
          </cell>
          <cell r="K144">
            <v>39473134</v>
          </cell>
          <cell r="L144">
            <v>39473521</v>
          </cell>
          <cell r="M144" t="str">
            <v>国土交通大臣（2）第6076号</v>
          </cell>
          <cell r="N144" t="str">
            <v>媒介</v>
          </cell>
          <cell r="O144">
            <v>0</v>
          </cell>
        </row>
        <row r="145">
          <cell r="A145" t="str">
            <v>03-5421-7070</v>
          </cell>
          <cell r="B145">
            <v>615</v>
          </cell>
          <cell r="C145" t="str">
            <v>有限会社ミヤビエンタープライズ／アパマンショップ品川高輪口店</v>
          </cell>
          <cell r="D145" t="str">
            <v>108-0074</v>
          </cell>
          <cell r="E145" t="str">
            <v>東京都港区高輪4-23-5</v>
          </cell>
          <cell r="F145" t="str">
            <v>品川</v>
          </cell>
          <cell r="G145" t="str">
            <v>03-5421-7070</v>
          </cell>
          <cell r="H145" t="str">
            <v>03-5421-7097</v>
          </cell>
          <cell r="I145" t="str">
            <v>松相</v>
          </cell>
          <cell r="J145" t="str">
            <v>shinagawatakanawaguchi@apamanshop-fc.com</v>
          </cell>
          <cell r="K145">
            <v>54217070</v>
          </cell>
          <cell r="L145">
            <v>54217097</v>
          </cell>
          <cell r="M145" t="str">
            <v>東京都知事（2）第81048号</v>
          </cell>
          <cell r="N145" t="str">
            <v>媒介</v>
          </cell>
          <cell r="O145">
            <v>0</v>
          </cell>
        </row>
        <row r="146">
          <cell r="A146" t="str">
            <v>03-5391-2101</v>
          </cell>
          <cell r="B146">
            <v>614</v>
          </cell>
          <cell r="C146" t="str">
            <v>有限会社グランドエステート</v>
          </cell>
          <cell r="D146" t="str">
            <v>171-0021</v>
          </cell>
          <cell r="E146" t="str">
            <v>東京都豊島区西池袋3‐23-8　4階</v>
          </cell>
          <cell r="F146" t="str">
            <v>池袋</v>
          </cell>
          <cell r="G146" t="str">
            <v>03-5391-2101</v>
          </cell>
          <cell r="H146" t="str">
            <v>03-5391-2103</v>
          </cell>
          <cell r="I146" t="str">
            <v>川口</v>
          </cell>
          <cell r="J146" t="str">
            <v>info@ｇroundo-esutste.com</v>
          </cell>
          <cell r="K146">
            <v>53912101</v>
          </cell>
          <cell r="L146">
            <v>53912103</v>
          </cell>
          <cell r="M146" t="str">
            <v>東京都知事（6）第51796号</v>
          </cell>
          <cell r="N146" t="str">
            <v>媒介</v>
          </cell>
          <cell r="O146">
            <v>0</v>
          </cell>
        </row>
        <row r="147">
          <cell r="A147" t="str">
            <v>03-5715-0051</v>
          </cell>
          <cell r="B147">
            <v>613</v>
          </cell>
          <cell r="C147" t="str">
            <v>株式会社ミルフォード・リアルエステート／本社</v>
          </cell>
          <cell r="D147" t="str">
            <v>140-0011</v>
          </cell>
          <cell r="E147" t="str">
            <v>東京都品川区東大井5-7-9</v>
          </cell>
          <cell r="F147" t="str">
            <v>大井町</v>
          </cell>
          <cell r="G147" t="str">
            <v>03-5715-0051</v>
          </cell>
          <cell r="H147" t="str">
            <v>03-5715-0052</v>
          </cell>
          <cell r="I147" t="str">
            <v>市川 寛樹</v>
          </cell>
          <cell r="J147" t="str">
            <v>h-ichikawa@milford.co.jp</v>
          </cell>
          <cell r="K147">
            <v>57150051</v>
          </cell>
          <cell r="L147">
            <v>57150052</v>
          </cell>
          <cell r="M147" t="str">
            <v>東京都知事（2）第78530号</v>
          </cell>
          <cell r="N147" t="str">
            <v>媒介</v>
          </cell>
          <cell r="O147">
            <v>0</v>
          </cell>
        </row>
        <row r="148">
          <cell r="A148" t="str">
            <v>03-6427-9757</v>
          </cell>
          <cell r="B148">
            <v>612</v>
          </cell>
          <cell r="C148" t="str">
            <v>株式会社ホームリンクス</v>
          </cell>
          <cell r="D148" t="str">
            <v>107-0062</v>
          </cell>
          <cell r="E148" t="str">
            <v>東京都港区南青山5-12-6</v>
          </cell>
          <cell r="F148" t="str">
            <v>表参道</v>
          </cell>
          <cell r="G148" t="str">
            <v>03-6427-9757</v>
          </cell>
          <cell r="H148" t="str">
            <v>03-6427-9758</v>
          </cell>
          <cell r="I148" t="str">
            <v>松下</v>
          </cell>
          <cell r="J148" t="str">
            <v>info@home-links.sakura.ne.jp</v>
          </cell>
          <cell r="K148">
            <v>64279757</v>
          </cell>
          <cell r="L148">
            <v>64279758</v>
          </cell>
          <cell r="M148" t="str">
            <v>東京都知事（1）第89797号</v>
          </cell>
          <cell r="N148" t="str">
            <v>媒介</v>
          </cell>
          <cell r="O148">
            <v>0</v>
          </cell>
        </row>
        <row r="149">
          <cell r="A149" t="str">
            <v>03-5774-6925</v>
          </cell>
          <cell r="B149">
            <v>611</v>
          </cell>
          <cell r="C149" t="str">
            <v>有限会社ネヴァーランド／渋谷支店</v>
          </cell>
          <cell r="D149" t="str">
            <v>150-0002</v>
          </cell>
          <cell r="E149" t="str">
            <v>東京都渋谷区渋谷2-19-20</v>
          </cell>
          <cell r="F149" t="str">
            <v>渋谷</v>
          </cell>
          <cell r="G149" t="str">
            <v>03-5774-6925</v>
          </cell>
          <cell r="H149" t="str">
            <v>03-5774-6926</v>
          </cell>
          <cell r="I149" t="str">
            <v>一瀬</v>
          </cell>
          <cell r="J149" t="str">
            <v>ichinose.a@neverland-rent.com</v>
          </cell>
          <cell r="K149">
            <v>57746925</v>
          </cell>
          <cell r="L149">
            <v>57746926</v>
          </cell>
          <cell r="M149" t="str">
            <v>東京都知事（1）第84303号</v>
          </cell>
          <cell r="N149" t="str">
            <v>媒介</v>
          </cell>
          <cell r="O149">
            <v>0</v>
          </cell>
        </row>
        <row r="150">
          <cell r="A150" t="str">
            <v>03-5468-6097</v>
          </cell>
          <cell r="B150">
            <v>610</v>
          </cell>
          <cell r="C150" t="str">
            <v>株式会社アーデント</v>
          </cell>
          <cell r="D150" t="str">
            <v>150-0002</v>
          </cell>
          <cell r="E150" t="str">
            <v>東京都渋谷区渋谷3-6-16　エメラルドアオキビル602号室</v>
          </cell>
          <cell r="F150" t="str">
            <v>渋谷</v>
          </cell>
          <cell r="G150" t="str">
            <v>03-5468-6097</v>
          </cell>
          <cell r="H150" t="str">
            <v>03-5468-6098</v>
          </cell>
          <cell r="I150" t="str">
            <v>柳井</v>
          </cell>
          <cell r="J150" t="str">
            <v>yanai@ardent.jp</v>
          </cell>
          <cell r="K150">
            <v>54686097</v>
          </cell>
          <cell r="L150">
            <v>54686098</v>
          </cell>
          <cell r="M150" t="str">
            <v>東京都知事（1）第86290号</v>
          </cell>
          <cell r="N150" t="str">
            <v>媒介</v>
          </cell>
          <cell r="O150">
            <v>0</v>
          </cell>
        </row>
        <row r="151">
          <cell r="A151" t="str">
            <v>03-5788-2728</v>
          </cell>
          <cell r="B151">
            <v>609</v>
          </cell>
          <cell r="C151" t="str">
            <v>有限会社湘南プランニング／西小山店</v>
          </cell>
          <cell r="D151" t="str">
            <v>142-0062</v>
          </cell>
          <cell r="E151" t="str">
            <v>東京都品川区小山6-2-1</v>
          </cell>
          <cell r="F151" t="str">
            <v>西小山</v>
          </cell>
          <cell r="G151" t="str">
            <v>03-5788-2728</v>
          </cell>
          <cell r="H151" t="str">
            <v>03-5788-2729</v>
          </cell>
          <cell r="I151" t="str">
            <v>滑川</v>
          </cell>
          <cell r="J151" t="str">
            <v>nisiko1@pshonan.co.jp</v>
          </cell>
          <cell r="K151">
            <v>57882728</v>
          </cell>
          <cell r="L151">
            <v>57882729</v>
          </cell>
          <cell r="M151" t="str">
            <v>東京都知事（2）第82447号</v>
          </cell>
          <cell r="N151" t="str">
            <v>媒介</v>
          </cell>
          <cell r="O151">
            <v>0</v>
          </cell>
        </row>
        <row r="152">
          <cell r="A152" t="str">
            <v>03-5957-3310</v>
          </cell>
          <cell r="B152">
            <v>608</v>
          </cell>
          <cell r="C152" t="str">
            <v>株式会社ケイズホーム／池袋店</v>
          </cell>
          <cell r="D152" t="str">
            <v>171-0022</v>
          </cell>
          <cell r="E152" t="str">
            <v>東京都豊島区南池袋2-27-4　青柳池袋駅前ビル2階</v>
          </cell>
          <cell r="F152" t="str">
            <v>池袋</v>
          </cell>
          <cell r="G152" t="str">
            <v>03-5957-3310</v>
          </cell>
          <cell r="H152" t="str">
            <v>03-5957-3313</v>
          </cell>
          <cell r="I152" t="str">
            <v>田谷 清志</v>
          </cell>
          <cell r="J152" t="str">
            <v>ikebukuro@kshome.ne.jp</v>
          </cell>
          <cell r="K152">
            <v>59573310</v>
          </cell>
          <cell r="L152">
            <v>59573313</v>
          </cell>
          <cell r="M152" t="str">
            <v>東京都知事（2）第81953号</v>
          </cell>
          <cell r="N152" t="str">
            <v>媒介</v>
          </cell>
          <cell r="O152">
            <v>0</v>
          </cell>
        </row>
        <row r="153">
          <cell r="A153" t="str">
            <v>03-5957-3900</v>
          </cell>
          <cell r="B153">
            <v>607</v>
          </cell>
          <cell r="C153" t="str">
            <v>株式会社プロスペリート／池袋西口店</v>
          </cell>
          <cell r="D153" t="str">
            <v>171-0021</v>
          </cell>
          <cell r="E153" t="str">
            <v>東京都豊島区西池袋5-1-5　第2春谷ビル5F</v>
          </cell>
          <cell r="F153" t="str">
            <v>池袋</v>
          </cell>
          <cell r="G153" t="str">
            <v>03-5957-3900</v>
          </cell>
          <cell r="H153" t="str">
            <v>03-5957-3901</v>
          </cell>
          <cell r="I153" t="str">
            <v>澤井 利一</v>
          </cell>
          <cell r="J153" t="str">
            <v>sawai@raku-chin.info</v>
          </cell>
          <cell r="K153">
            <v>59573900</v>
          </cell>
          <cell r="L153">
            <v>59573901</v>
          </cell>
          <cell r="M153" t="str">
            <v>東京都知事（2）第81784号</v>
          </cell>
          <cell r="N153" t="str">
            <v>媒介</v>
          </cell>
          <cell r="O153">
            <v>0</v>
          </cell>
        </row>
        <row r="154">
          <cell r="A154" t="str">
            <v>03-5575-2340</v>
          </cell>
          <cell r="B154">
            <v>606</v>
          </cell>
          <cell r="C154" t="str">
            <v>株式会社エイチアンドアールコンサルタンツ／東京支店</v>
          </cell>
          <cell r="D154" t="str">
            <v>106-0041</v>
          </cell>
          <cell r="E154" t="str">
            <v>東京都港区麻布台1-11-10　日総22ビル4階</v>
          </cell>
          <cell r="F154" t="str">
            <v>神谷町</v>
          </cell>
          <cell r="G154" t="str">
            <v>03-5575-2340</v>
          </cell>
          <cell r="H154" t="str">
            <v>03-5575-2341</v>
          </cell>
          <cell r="I154" t="str">
            <v>松重 勇一郎</v>
          </cell>
          <cell r="J154" t="str">
            <v>property_info_tokyo@hrconslt.com</v>
          </cell>
          <cell r="K154">
            <v>55752340</v>
          </cell>
          <cell r="L154">
            <v>55752341</v>
          </cell>
          <cell r="M154" t="str">
            <v>国土交通大臣（2）第5999号</v>
          </cell>
          <cell r="N154" t="str">
            <v>媒介</v>
          </cell>
          <cell r="O154">
            <v>0</v>
          </cell>
        </row>
        <row r="155">
          <cell r="A155" t="str">
            <v>03-3991-5810</v>
          </cell>
          <cell r="B155">
            <v>605</v>
          </cell>
          <cell r="C155" t="str">
            <v>株式会社エイブル／練馬店</v>
          </cell>
          <cell r="D155" t="str">
            <v>176-0001</v>
          </cell>
          <cell r="E155" t="str">
            <v>東京都練馬区練馬1-4-2　福澤ビル3F</v>
          </cell>
          <cell r="F155" t="str">
            <v>練馬</v>
          </cell>
          <cell r="G155" t="str">
            <v>03-3991-5810</v>
          </cell>
          <cell r="H155" t="str">
            <v>03-3991-6781</v>
          </cell>
          <cell r="I155" t="str">
            <v>松本</v>
          </cell>
          <cell r="J155" t="str">
            <v>shop012@able.co.jp</v>
          </cell>
          <cell r="K155">
            <v>39915810</v>
          </cell>
          <cell r="L155">
            <v>39916781</v>
          </cell>
          <cell r="M155" t="str">
            <v>国土交通大臣（4）第5338号</v>
          </cell>
          <cell r="N155" t="str">
            <v>媒介</v>
          </cell>
          <cell r="O155">
            <v>0</v>
          </cell>
        </row>
        <row r="156">
          <cell r="A156" t="str">
            <v>03-5728-6560</v>
          </cell>
          <cell r="B156">
            <v>604</v>
          </cell>
          <cell r="C156" t="str">
            <v>株式会社トラスト／高橋不動産</v>
          </cell>
          <cell r="D156" t="str">
            <v>150-0041</v>
          </cell>
          <cell r="E156" t="str">
            <v>東京都渋谷区神南1-20-16</v>
          </cell>
          <cell r="F156" t="str">
            <v>渋谷</v>
          </cell>
          <cell r="G156" t="str">
            <v>03-5728-6560</v>
          </cell>
          <cell r="H156" t="str">
            <v>03-3462-7565</v>
          </cell>
          <cell r="I156" t="str">
            <v>沖野</v>
          </cell>
          <cell r="J156" t="str">
            <v>okino-e@trust-homes.com</v>
          </cell>
          <cell r="K156">
            <v>57286560</v>
          </cell>
          <cell r="L156">
            <v>34627565</v>
          </cell>
          <cell r="M156" t="str">
            <v>東京都知事（1）第86738号</v>
          </cell>
          <cell r="N156" t="str">
            <v>媒介</v>
          </cell>
          <cell r="O156">
            <v>0</v>
          </cell>
        </row>
        <row r="157">
          <cell r="A157" t="str">
            <v>03-5467-1153</v>
          </cell>
          <cell r="B157">
            <v>603</v>
          </cell>
          <cell r="C157" t="str">
            <v>株式会社ビージーアイプランニング</v>
          </cell>
          <cell r="D157" t="str">
            <v>107-0062</v>
          </cell>
          <cell r="E157" t="str">
            <v>東京都港区南青山5-6-24　バルビゾンビル5F</v>
          </cell>
          <cell r="F157" t="str">
            <v>表参道</v>
          </cell>
          <cell r="G157" t="str">
            <v>03-5467-1153</v>
          </cell>
          <cell r="H157" t="str">
            <v>03-5467-1155</v>
          </cell>
          <cell r="I157" t="str">
            <v>松下 紘也</v>
          </cell>
          <cell r="J157" t="str">
            <v>hmatsushita@bgi.co.jp</v>
          </cell>
          <cell r="K157">
            <v>54671153</v>
          </cell>
          <cell r="L157">
            <v>54671155</v>
          </cell>
          <cell r="M157" t="str">
            <v>東京都知事（1）第88850号</v>
          </cell>
          <cell r="N157" t="str">
            <v>媒介</v>
          </cell>
          <cell r="O157">
            <v>0</v>
          </cell>
        </row>
        <row r="158">
          <cell r="A158" t="str">
            <v>03-6724-5100</v>
          </cell>
          <cell r="B158">
            <v>602</v>
          </cell>
          <cell r="C158" t="str">
            <v>株式会社ケイズホーム／銀座店</v>
          </cell>
          <cell r="D158" t="str">
            <v>104-0061</v>
          </cell>
          <cell r="E158" t="str">
            <v>東京都中央区銀座5-10-1</v>
          </cell>
          <cell r="F158" t="str">
            <v>銀座</v>
          </cell>
          <cell r="G158" t="str">
            <v>03-6724-5100</v>
          </cell>
          <cell r="H158" t="str">
            <v>03-6274-5200</v>
          </cell>
          <cell r="I158" t="str">
            <v>櫻松 克美</v>
          </cell>
          <cell r="J158" t="str">
            <v>ginza@kshome.ne.jp</v>
          </cell>
          <cell r="K158">
            <v>67245100</v>
          </cell>
          <cell r="L158">
            <v>62745200</v>
          </cell>
          <cell r="M158" t="str">
            <v>東京都知事（2）第81953号</v>
          </cell>
          <cell r="N158" t="str">
            <v>媒介</v>
          </cell>
          <cell r="O158">
            <v>0</v>
          </cell>
        </row>
        <row r="159">
          <cell r="A159" t="str">
            <v>03-3358-6699</v>
          </cell>
          <cell r="B159">
            <v>601</v>
          </cell>
          <cell r="C159" t="str">
            <v>株式会社タウンハウジング／新宿営業所</v>
          </cell>
          <cell r="D159" t="str">
            <v>160-0022</v>
          </cell>
          <cell r="E159" t="str">
            <v>東京都新宿区新宿2-5-11　甲州屋ビル2F</v>
          </cell>
          <cell r="F159" t="str">
            <v>新宿三丁目</v>
          </cell>
          <cell r="G159" t="str">
            <v>03-3358-6699</v>
          </cell>
          <cell r="H159" t="str">
            <v>03-3358-6630</v>
          </cell>
          <cell r="I159" t="str">
            <v>野澤</v>
          </cell>
          <cell r="J159" t="str">
            <v>nozawa@town-web.co.jp</v>
          </cell>
          <cell r="K159">
            <v>33586699</v>
          </cell>
          <cell r="L159">
            <v>33586630</v>
          </cell>
          <cell r="M159" t="str">
            <v>東京都知事（4）第71880号</v>
          </cell>
          <cell r="N159" t="str">
            <v>媒介</v>
          </cell>
          <cell r="O159">
            <v>0</v>
          </cell>
        </row>
        <row r="160">
          <cell r="A160" t="str">
            <v>03-3834-0022</v>
          </cell>
          <cell r="B160">
            <v>600</v>
          </cell>
          <cell r="C160" t="str">
            <v>株式会社光国／アドバンミツクニ上野店</v>
          </cell>
          <cell r="D160" t="str">
            <v>110-0005</v>
          </cell>
          <cell r="E160" t="str">
            <v>東京都台東区上の6-7-18　メッツビル2F</v>
          </cell>
          <cell r="F160" t="str">
            <v>上野</v>
          </cell>
          <cell r="G160" t="str">
            <v>03-3834-0022</v>
          </cell>
          <cell r="H160" t="str">
            <v>03-3834-0023</v>
          </cell>
          <cell r="I160" t="str">
            <v>石渡</v>
          </cell>
          <cell r="J160" t="str">
            <v>ishiwatari-jun@adban-mitsukuni.com</v>
          </cell>
          <cell r="K160">
            <v>38340022</v>
          </cell>
          <cell r="L160">
            <v>38340023</v>
          </cell>
          <cell r="M160" t="str">
            <v>国土交通大臣（1）第7785号</v>
          </cell>
          <cell r="N160" t="str">
            <v>媒介</v>
          </cell>
          <cell r="O160">
            <v>0</v>
          </cell>
        </row>
        <row r="161">
          <cell r="A161" t="str">
            <v>03-3375-3331</v>
          </cell>
          <cell r="B161">
            <v>599</v>
          </cell>
          <cell r="C161" t="str">
            <v>株式会社良和コーポレーション</v>
          </cell>
          <cell r="D161" t="str">
            <v>151-0071</v>
          </cell>
          <cell r="E161" t="str">
            <v>東京都渋谷区本町1-18-2</v>
          </cell>
          <cell r="F161" t="str">
            <v>幡ヶ谷駅</v>
          </cell>
          <cell r="G161" t="str">
            <v>03-3375-3331</v>
          </cell>
          <cell r="H161" t="str">
            <v>03-3375-7771</v>
          </cell>
          <cell r="I161" t="str">
            <v>片山</v>
          </cell>
          <cell r="J161" t="str">
            <v>info@ryowa.net</v>
          </cell>
          <cell r="K161">
            <v>33753331</v>
          </cell>
          <cell r="L161">
            <v>33757771</v>
          </cell>
          <cell r="M161" t="str">
            <v>東京都知事（4）第73831号</v>
          </cell>
          <cell r="N161" t="str">
            <v>媒介</v>
          </cell>
          <cell r="O161">
            <v>0</v>
          </cell>
        </row>
        <row r="162">
          <cell r="A162" t="str">
            <v>03-3449-0950</v>
          </cell>
          <cell r="B162">
            <v>598</v>
          </cell>
          <cell r="C162" t="str">
            <v>株式会社ザ・ハウス／広尾店</v>
          </cell>
          <cell r="D162" t="str">
            <v>150-0012</v>
          </cell>
          <cell r="E162" t="str">
            <v>東京都渋谷区広尾5-21-2　長谷部第二ビル7F</v>
          </cell>
          <cell r="F162" t="str">
            <v>広尾</v>
          </cell>
          <cell r="G162" t="str">
            <v>03-3449-0950</v>
          </cell>
          <cell r="H162" t="str">
            <v>03-3449-0951</v>
          </cell>
          <cell r="I162" t="str">
            <v>田口 浩</v>
          </cell>
          <cell r="J162" t="str">
            <v>taguchi@thehouse.co.jp</v>
          </cell>
          <cell r="K162">
            <v>34490950</v>
          </cell>
          <cell r="L162">
            <v>34490951</v>
          </cell>
          <cell r="M162" t="str">
            <v>東京都知事（1）第83171号</v>
          </cell>
          <cell r="N162" t="str">
            <v>媒介</v>
          </cell>
          <cell r="O162">
            <v>0</v>
          </cell>
        </row>
        <row r="163">
          <cell r="A163" t="str">
            <v>03-5729-3232</v>
          </cell>
          <cell r="B163">
            <v>597</v>
          </cell>
          <cell r="C163" t="str">
            <v>株式会社ミニミニ城南／自由が丘店</v>
          </cell>
          <cell r="D163" t="str">
            <v>152-0035</v>
          </cell>
          <cell r="E163" t="str">
            <v>東京都目黒区自由が丘2-13-3　自由が丘エスビル1F</v>
          </cell>
          <cell r="F163" t="str">
            <v>自由が丘</v>
          </cell>
          <cell r="G163" t="str">
            <v>03-5729-3232</v>
          </cell>
          <cell r="H163" t="str">
            <v>03-5729-3233</v>
          </cell>
          <cell r="I163" t="str">
            <v>店長</v>
          </cell>
          <cell r="J163" t="str">
            <v>jiyugaoka@minimini.jp</v>
          </cell>
          <cell r="K163">
            <v>57293232</v>
          </cell>
          <cell r="L163">
            <v>57293233</v>
          </cell>
          <cell r="M163" t="str">
            <v>東京都知事（2）第81641号</v>
          </cell>
          <cell r="N163" t="str">
            <v>媒介</v>
          </cell>
          <cell r="O163">
            <v>0</v>
          </cell>
        </row>
        <row r="164">
          <cell r="A164" t="str">
            <v>03-5812-9878</v>
          </cell>
          <cell r="B164">
            <v>596</v>
          </cell>
          <cell r="C164" t="str">
            <v>スターツピタットハウス株式会社／上野昭和通り店</v>
          </cell>
          <cell r="D164" t="str">
            <v>110-0005</v>
          </cell>
          <cell r="E164" t="str">
            <v>東京都台東区上野6-16-18</v>
          </cell>
          <cell r="F164" t="str">
            <v>上野</v>
          </cell>
          <cell r="G164" t="str">
            <v>03-5812-9878</v>
          </cell>
          <cell r="H164" t="str">
            <v>03-3831-2554</v>
          </cell>
          <cell r="I164" t="str">
            <v>左右田</v>
          </cell>
          <cell r="J164" t="str">
            <v>ph-uenoshowadori@starts.co.jp</v>
          </cell>
          <cell r="K164">
            <v>58129878</v>
          </cell>
          <cell r="L164">
            <v>38312554</v>
          </cell>
          <cell r="M164" t="str">
            <v>国土交通大臣（1）第7129号</v>
          </cell>
          <cell r="N164" t="str">
            <v>媒介</v>
          </cell>
          <cell r="O164">
            <v>0</v>
          </cell>
        </row>
        <row r="165">
          <cell r="A165" t="str">
            <v>03-5428-0010</v>
          </cell>
          <cell r="B165">
            <v>595</v>
          </cell>
          <cell r="C165" t="str">
            <v>株式会社ビオ・エステート／渋谷店</v>
          </cell>
          <cell r="D165" t="str">
            <v>150-0041</v>
          </cell>
          <cell r="E165" t="str">
            <v>東京都渋谷区神南1-12-16　和光ビル5階</v>
          </cell>
          <cell r="F165" t="str">
            <v>渋谷</v>
          </cell>
          <cell r="G165" t="str">
            <v>03-5428-0010</v>
          </cell>
          <cell r="H165" t="str">
            <v>03-5428-0030</v>
          </cell>
          <cell r="I165" t="str">
            <v>藤崎</v>
          </cell>
          <cell r="J165" t="str">
            <v>info@bios-estate.com</v>
          </cell>
          <cell r="K165">
            <v>54280010</v>
          </cell>
          <cell r="L165">
            <v>54280030</v>
          </cell>
          <cell r="M165" t="str">
            <v>東京都知事（1）第85550号</v>
          </cell>
          <cell r="N165" t="str">
            <v>媒介</v>
          </cell>
          <cell r="O165">
            <v>0</v>
          </cell>
        </row>
        <row r="166">
          <cell r="A166" t="str">
            <v>03-3590-5991</v>
          </cell>
          <cell r="B166">
            <v>594</v>
          </cell>
          <cell r="C166" t="str">
            <v>株式会社大介／池袋店</v>
          </cell>
          <cell r="D166" t="str">
            <v>171-0021</v>
          </cell>
          <cell r="E166" t="str">
            <v>東京都豊島区西池袋3-26-6　サンサーラ西池袋6階</v>
          </cell>
          <cell r="F166" t="str">
            <v>池袋</v>
          </cell>
          <cell r="G166" t="str">
            <v>03-3590-5991</v>
          </cell>
          <cell r="H166" t="str">
            <v>03-3590-5992</v>
          </cell>
          <cell r="I166" t="str">
            <v>濱岸</v>
          </cell>
          <cell r="J166" t="str">
            <v>ike-west@daisuke.co.jp</v>
          </cell>
          <cell r="K166">
            <v>35905991</v>
          </cell>
          <cell r="L166">
            <v>35905992</v>
          </cell>
          <cell r="M166" t="str">
            <v>東京都知事（3）第74346号</v>
          </cell>
          <cell r="N166" t="str">
            <v>媒介</v>
          </cell>
          <cell r="O166">
            <v>0</v>
          </cell>
        </row>
        <row r="167">
          <cell r="A167" t="str">
            <v>03-5456-6085</v>
          </cell>
          <cell r="B167">
            <v>593</v>
          </cell>
          <cell r="C167" t="str">
            <v>株式会社ナンバーワンソリューションズ</v>
          </cell>
          <cell r="D167" t="str">
            <v>153-0044</v>
          </cell>
          <cell r="E167" t="str">
            <v>東京都目黒区大橋1-7-4　久保ビル4Ａ</v>
          </cell>
          <cell r="F167" t="str">
            <v>池尻大橋</v>
          </cell>
          <cell r="G167" t="str">
            <v>03-5456-6085</v>
          </cell>
          <cell r="H167" t="str">
            <v>03-5456-6086</v>
          </cell>
          <cell r="I167" t="str">
            <v>小林</v>
          </cell>
          <cell r="J167" t="str">
            <v>kobayashi@no1-s.co.jp</v>
          </cell>
          <cell r="K167">
            <v>54566085</v>
          </cell>
          <cell r="L167">
            <v>54566086</v>
          </cell>
          <cell r="M167" t="str">
            <v>東京都知事（1）第85895号</v>
          </cell>
          <cell r="N167" t="str">
            <v>媒介</v>
          </cell>
          <cell r="O167">
            <v>0</v>
          </cell>
        </row>
        <row r="168">
          <cell r="A168" t="str">
            <v>03-5213-3228</v>
          </cell>
          <cell r="B168">
            <v>592</v>
          </cell>
          <cell r="C168" t="str">
            <v>リンクアセットマネジメント株式会社</v>
          </cell>
          <cell r="D168" t="str">
            <v>102-0073</v>
          </cell>
          <cell r="E168" t="str">
            <v>東京都千代田区九段北1-9-2　中西ビル2F</v>
          </cell>
          <cell r="F168" t="str">
            <v>九段下</v>
          </cell>
          <cell r="G168" t="str">
            <v>03-5213-3228</v>
          </cell>
          <cell r="H168" t="str">
            <v>03-5213-3315</v>
          </cell>
          <cell r="I168" t="str">
            <v>大杉 卓弥</v>
          </cell>
          <cell r="J168" t="str">
            <v>oosugi@link-asset.co.jp</v>
          </cell>
          <cell r="K168">
            <v>52133228</v>
          </cell>
          <cell r="L168">
            <v>52133315</v>
          </cell>
          <cell r="M168" t="str">
            <v>東京都知事（1）第88489号</v>
          </cell>
          <cell r="N168" t="str">
            <v>媒介</v>
          </cell>
          <cell r="O168">
            <v>0</v>
          </cell>
        </row>
        <row r="169">
          <cell r="A169" t="str">
            <v>03-5940-5101</v>
          </cell>
          <cell r="B169">
            <v>591</v>
          </cell>
          <cell r="C169" t="str">
            <v xml:space="preserve">アクティトライファミリー株式会社／アパマンショップ巣鴨店 </v>
          </cell>
          <cell r="D169" t="str">
            <v>170-0002</v>
          </cell>
          <cell r="E169" t="str">
            <v>東京都豊島区巣鴨1-11-4-3F</v>
          </cell>
          <cell r="F169" t="str">
            <v>巣鴨</v>
          </cell>
          <cell r="G169" t="str">
            <v>03-5940-5101</v>
          </cell>
          <cell r="H169" t="str">
            <v>03-5940-5102</v>
          </cell>
          <cell r="I169" t="str">
            <v>出口</v>
          </cell>
          <cell r="J169" t="str">
            <v>sugamo@apamanshop-fc.com</v>
          </cell>
          <cell r="K169">
            <v>59405101</v>
          </cell>
          <cell r="L169">
            <v>59405102</v>
          </cell>
          <cell r="M169" t="str">
            <v>東京都知事（2）第82643号</v>
          </cell>
          <cell r="N169" t="str">
            <v>媒介</v>
          </cell>
          <cell r="O169">
            <v>0</v>
          </cell>
        </row>
        <row r="170">
          <cell r="A170" t="str">
            <v>03-3496-1255</v>
          </cell>
          <cell r="B170">
            <v>590</v>
          </cell>
          <cell r="C170" t="str">
            <v>株式会社エヌ建築企画</v>
          </cell>
          <cell r="D170" t="str">
            <v>150-0041</v>
          </cell>
          <cell r="E170" t="str">
            <v>東京都渋谷区神南1-10-8　エフビル4F</v>
          </cell>
          <cell r="F170" t="str">
            <v>渋谷</v>
          </cell>
          <cell r="G170" t="str">
            <v>03-3496-1255</v>
          </cell>
          <cell r="H170" t="str">
            <v>03-3496-1744</v>
          </cell>
          <cell r="I170" t="str">
            <v>金（コン）</v>
          </cell>
          <cell r="J170" t="str">
            <v>nkenchikukikaku@yahoo.co.jp</v>
          </cell>
          <cell r="K170">
            <v>34961255</v>
          </cell>
          <cell r="L170">
            <v>34961744</v>
          </cell>
          <cell r="M170" t="str">
            <v>東京都知事（5）第48733号</v>
          </cell>
          <cell r="N170" t="str">
            <v>媒介</v>
          </cell>
          <cell r="O170">
            <v>0</v>
          </cell>
        </row>
        <row r="171">
          <cell r="A171" t="str">
            <v>03-3221-7960</v>
          </cell>
          <cell r="B171">
            <v>589</v>
          </cell>
          <cell r="C171" t="str">
            <v>株式会社クレディール</v>
          </cell>
          <cell r="D171" t="str">
            <v>102-0074</v>
          </cell>
          <cell r="E171" t="str">
            <v>東京都千代田区九段南3-8-10-11F</v>
          </cell>
          <cell r="F171" t="str">
            <v>市ヶ谷</v>
          </cell>
          <cell r="G171" t="str">
            <v>03-3221-7960</v>
          </cell>
          <cell r="H171" t="str">
            <v>03-3221-7970</v>
          </cell>
          <cell r="I171" t="str">
            <v>寺岡 早織</v>
          </cell>
          <cell r="J171" t="str">
            <v>info@credearl.co.jp</v>
          </cell>
          <cell r="K171">
            <v>32217960</v>
          </cell>
          <cell r="L171">
            <v>32217970</v>
          </cell>
          <cell r="M171" t="str">
            <v>東京都知事（１）第89452号</v>
          </cell>
          <cell r="N171" t="str">
            <v>媒介</v>
          </cell>
          <cell r="O171">
            <v>0</v>
          </cell>
        </row>
        <row r="172">
          <cell r="A172" t="str">
            <v>03-5790-5103</v>
          </cell>
          <cell r="B172">
            <v>588</v>
          </cell>
          <cell r="C172" t="str">
            <v>アーキオス株式会社</v>
          </cell>
          <cell r="D172" t="str">
            <v>150-0046</v>
          </cell>
          <cell r="E172" t="str">
            <v>東京都渋谷区松涛1-21-6　ラ・レジデンス松濤101</v>
          </cell>
          <cell r="F172" t="str">
            <v>渋谷</v>
          </cell>
          <cell r="G172" t="str">
            <v>03-5790-5103</v>
          </cell>
          <cell r="H172" t="str">
            <v>03-5790-5104</v>
          </cell>
          <cell r="I172" t="str">
            <v>白田</v>
          </cell>
          <cell r="J172" t="str">
            <v>info@arkios.co.jp</v>
          </cell>
          <cell r="K172">
            <v>57905103</v>
          </cell>
          <cell r="L172">
            <v>57905104</v>
          </cell>
          <cell r="M172" t="str">
            <v>東京都知事（2）第80376号</v>
          </cell>
          <cell r="N172" t="str">
            <v>媒介</v>
          </cell>
          <cell r="O172">
            <v>0</v>
          </cell>
        </row>
        <row r="173">
          <cell r="A173" t="str">
            <v>03-3456-5980</v>
          </cell>
          <cell r="B173">
            <v>587</v>
          </cell>
          <cell r="C173" t="str">
            <v>株式会社マイライフ・ハウジング ／芝浦店</v>
          </cell>
          <cell r="D173" t="str">
            <v>108-0023</v>
          </cell>
          <cell r="E173" t="str">
            <v>東京都港区芝浦2-7-11</v>
          </cell>
          <cell r="F173" t="str">
            <v>田町</v>
          </cell>
          <cell r="G173" t="str">
            <v>03-3456-5980</v>
          </cell>
          <cell r="H173" t="str">
            <v>03-3456-5981</v>
          </cell>
          <cell r="I173" t="str">
            <v>村上</v>
          </cell>
          <cell r="J173" t="str">
            <v>murakami@mylife-housing.co.jp</v>
          </cell>
          <cell r="K173">
            <v>34565980</v>
          </cell>
          <cell r="L173">
            <v>34565981</v>
          </cell>
          <cell r="M173" t="str">
            <v>国土交通大臣（4）第5235号</v>
          </cell>
          <cell r="N173" t="str">
            <v>媒介</v>
          </cell>
          <cell r="O173">
            <v>0</v>
          </cell>
        </row>
        <row r="174">
          <cell r="A174" t="str">
            <v>03-3518-4688</v>
          </cell>
          <cell r="B174">
            <v>586</v>
          </cell>
          <cell r="C174" t="str">
            <v xml:space="preserve">アクティトライファミリー株式会社／アパマンショップ御茶ノ水店  </v>
          </cell>
          <cell r="D174" t="str">
            <v>101-0062</v>
          </cell>
          <cell r="E174" t="str">
            <v>東京都千代田区神田駿河台2-3-1-301</v>
          </cell>
          <cell r="F174" t="str">
            <v>御茶ノ水</v>
          </cell>
          <cell r="G174" t="str">
            <v>03-3518-4688</v>
          </cell>
          <cell r="H174" t="str">
            <v>03-3518-4689</v>
          </cell>
          <cell r="I174" t="str">
            <v>菅村</v>
          </cell>
          <cell r="J174" t="str">
            <v>ochanomizu@apamanshop-fc.com</v>
          </cell>
          <cell r="K174">
            <v>35184688</v>
          </cell>
          <cell r="L174">
            <v>35184689</v>
          </cell>
          <cell r="M174" t="str">
            <v>東京都知事（2）第82643号</v>
          </cell>
          <cell r="N174" t="str">
            <v>媒介</v>
          </cell>
          <cell r="O174">
            <v>0</v>
          </cell>
        </row>
        <row r="175">
          <cell r="A175" t="str">
            <v>03-5449-7570</v>
          </cell>
          <cell r="B175">
            <v>585</v>
          </cell>
          <cell r="C175" t="str">
            <v>株式会社フォールウッド／ホームメイトＦＣ恵比寿駅東口店</v>
          </cell>
          <cell r="D175" t="str">
            <v>150-0013</v>
          </cell>
          <cell r="E175" t="str">
            <v>東京都渋谷区恵比寿4-27-8　1F</v>
          </cell>
          <cell r="F175" t="str">
            <v>恵比寿</v>
          </cell>
          <cell r="G175" t="str">
            <v>03-5449-7570</v>
          </cell>
          <cell r="H175" t="str">
            <v>03-5449-2090</v>
          </cell>
          <cell r="I175" t="str">
            <v>小田切</v>
          </cell>
          <cell r="J175" t="str">
            <v>yamazakir.fallwood@nifty.com</v>
          </cell>
          <cell r="K175">
            <v>54497570</v>
          </cell>
          <cell r="L175">
            <v>54492090</v>
          </cell>
          <cell r="M175" t="str">
            <v>東京都知事（1）第83639号</v>
          </cell>
          <cell r="N175" t="str">
            <v>媒介</v>
          </cell>
          <cell r="O175">
            <v>0</v>
          </cell>
        </row>
        <row r="176">
          <cell r="A176" t="str">
            <v>03-5304-4981</v>
          </cell>
          <cell r="B176">
            <v>584</v>
          </cell>
          <cell r="C176" t="str">
            <v>株式会社ジーピーアセット</v>
          </cell>
          <cell r="D176" t="str">
            <v>151-0053</v>
          </cell>
          <cell r="E176" t="str">
            <v>東京都渋谷区代々木1-29-4号　鈴木ビル5F</v>
          </cell>
          <cell r="F176" t="str">
            <v>代々木</v>
          </cell>
          <cell r="G176" t="str">
            <v>03-5304-4981</v>
          </cell>
          <cell r="H176" t="str">
            <v>03-5304-4966</v>
          </cell>
          <cell r="I176" t="str">
            <v>小室 雄一</v>
          </cell>
          <cell r="J176" t="str">
            <v>y-komuro@gp-asset.co.jp</v>
          </cell>
          <cell r="K176">
            <v>53044981</v>
          </cell>
          <cell r="L176">
            <v>53044966</v>
          </cell>
          <cell r="M176" t="str">
            <v>東京都知事（2）第81884号</v>
          </cell>
          <cell r="N176" t="str">
            <v>媒介</v>
          </cell>
          <cell r="O176">
            <v>0</v>
          </cell>
        </row>
        <row r="177">
          <cell r="A177" t="str">
            <v>045-222-6565</v>
          </cell>
          <cell r="B177">
            <v>583</v>
          </cell>
          <cell r="C177" t="str">
            <v>株式会社Let's ／関内駅前店</v>
          </cell>
          <cell r="D177" t="str">
            <v>231-0033</v>
          </cell>
          <cell r="E177" t="str">
            <v>神奈川県横浜市横浜市中区真砂町2-12　関内駅前第一ビル1F</v>
          </cell>
          <cell r="F177" t="str">
            <v>関内</v>
          </cell>
          <cell r="G177" t="str">
            <v>045-222-6565</v>
          </cell>
          <cell r="H177" t="str">
            <v>045-222-6622</v>
          </cell>
          <cell r="I177" t="str">
            <v>向 武史</v>
          </cell>
          <cell r="J177" t="str">
            <v>kannai-info@L-777.co.jp</v>
          </cell>
          <cell r="K177">
            <v>2226565</v>
          </cell>
          <cell r="L177">
            <v>2226622</v>
          </cell>
          <cell r="M177" t="str">
            <v>神奈川県知事（5）第19961号</v>
          </cell>
          <cell r="N177" t="str">
            <v>媒介</v>
          </cell>
          <cell r="O177">
            <v>0</v>
          </cell>
        </row>
        <row r="178">
          <cell r="A178" t="str">
            <v>03-5433-1344</v>
          </cell>
          <cell r="B178">
            <v>582</v>
          </cell>
          <cell r="C178" t="str">
            <v>株式会社エイブル／駒沢大学店</v>
          </cell>
          <cell r="D178" t="str">
            <v>154-0011</v>
          </cell>
          <cell r="E178" t="str">
            <v>東京都世田谷区上馬4-3-4</v>
          </cell>
          <cell r="F178" t="str">
            <v>駒沢大学</v>
          </cell>
          <cell r="G178" t="str">
            <v>03-5433-1344</v>
          </cell>
          <cell r="H178" t="str">
            <v>03-5433-1345</v>
          </cell>
          <cell r="I178" t="str">
            <v>茂呂</v>
          </cell>
          <cell r="J178" t="str">
            <v>shop675@able.co.jp</v>
          </cell>
          <cell r="K178">
            <v>54331344</v>
          </cell>
          <cell r="L178">
            <v>54331345</v>
          </cell>
          <cell r="M178" t="str">
            <v>国土交通大臣（4）第5338号</v>
          </cell>
          <cell r="N178" t="str">
            <v>媒介</v>
          </cell>
          <cell r="O178">
            <v>0</v>
          </cell>
        </row>
        <row r="179">
          <cell r="A179" t="str">
            <v>03-3378-2711</v>
          </cell>
          <cell r="B179">
            <v>581</v>
          </cell>
          <cell r="C179" t="str">
            <v>株式会社アシスト／初台店</v>
          </cell>
          <cell r="D179" t="str">
            <v>151-0061</v>
          </cell>
          <cell r="E179" t="str">
            <v>東京都渋谷区初台1-39-11</v>
          </cell>
          <cell r="F179" t="str">
            <v>初台</v>
          </cell>
          <cell r="G179" t="str">
            <v>03-3378-2711</v>
          </cell>
          <cell r="H179" t="str">
            <v>03-3378-2712</v>
          </cell>
          <cell r="I179" t="str">
            <v>後藤、塩谷 雄平</v>
          </cell>
          <cell r="J179" t="str">
            <v>hatsu2711@assist-jpn.com</v>
          </cell>
          <cell r="K179">
            <v>33782711</v>
          </cell>
          <cell r="L179">
            <v>33782712</v>
          </cell>
          <cell r="M179" t="str">
            <v>東京都知事（4）第71068号</v>
          </cell>
          <cell r="N179" t="str">
            <v>媒介</v>
          </cell>
          <cell r="O179">
            <v>0</v>
          </cell>
        </row>
        <row r="180">
          <cell r="A180" t="str">
            <v>03-5447-7118</v>
          </cell>
          <cell r="B180">
            <v>580</v>
          </cell>
          <cell r="C180" t="str">
            <v>ホームサーチ株式会社</v>
          </cell>
          <cell r="D180" t="str">
            <v>108-0074</v>
          </cell>
          <cell r="E180" t="str">
            <v>東京都港区高輪2-16-49　カムロ高輪ビル2F</v>
          </cell>
          <cell r="F180" t="str">
            <v>泉岳寺</v>
          </cell>
          <cell r="G180" t="str">
            <v>03-5447-7118</v>
          </cell>
          <cell r="H180" t="str">
            <v>03-5447-7119</v>
          </cell>
          <cell r="I180" t="str">
            <v>重野 忠勝</v>
          </cell>
          <cell r="J180" t="str">
            <v>info@homesearch.co.jp</v>
          </cell>
          <cell r="K180">
            <v>54477118</v>
          </cell>
          <cell r="L180">
            <v>54477119</v>
          </cell>
          <cell r="M180" t="str">
            <v>東京都知事（1）第88551号</v>
          </cell>
          <cell r="N180" t="str">
            <v>媒介</v>
          </cell>
          <cell r="O180">
            <v>0</v>
          </cell>
        </row>
        <row r="181">
          <cell r="A181" t="str">
            <v>044-733-4580</v>
          </cell>
          <cell r="B181">
            <v>579</v>
          </cell>
          <cell r="C181" t="str">
            <v>株式会社ポートホームズ／武蔵小杉店</v>
          </cell>
          <cell r="D181" t="str">
            <v>211-0063</v>
          </cell>
          <cell r="E181" t="str">
            <v>神奈川県川崎市中原区小杉町3-430-1　千里ビル4F</v>
          </cell>
          <cell r="F181" t="str">
            <v>武蔵小杉</v>
          </cell>
          <cell r="G181" t="str">
            <v>044-733-4580</v>
          </cell>
          <cell r="H181" t="str">
            <v>044-733-4530</v>
          </cell>
          <cell r="I181" t="str">
            <v>江畑</v>
          </cell>
          <cell r="J181" t="str">
            <v>kimikazu@porthomes.co.jp</v>
          </cell>
          <cell r="K181">
            <v>7334580</v>
          </cell>
          <cell r="L181">
            <v>7334530</v>
          </cell>
          <cell r="M181" t="str">
            <v xml:space="preserve">国土交通大臣（1）第7326号 </v>
          </cell>
          <cell r="N181" t="str">
            <v>媒介</v>
          </cell>
          <cell r="O181">
            <v>0</v>
          </cell>
        </row>
        <row r="182">
          <cell r="A182" t="str">
            <v>03-5425-1202</v>
          </cell>
          <cell r="B182">
            <v>578</v>
          </cell>
          <cell r="C182" t="str">
            <v>株式会社エクセル・コミュニティー／浜松町店</v>
          </cell>
          <cell r="D182" t="str">
            <v>105-0013</v>
          </cell>
          <cell r="E182" t="str">
            <v>東京都港区浜松町2-1-16　SVAX浜松町Ⅱビル4F</v>
          </cell>
          <cell r="F182" t="str">
            <v>浜松町</v>
          </cell>
          <cell r="G182" t="str">
            <v>03-5425-1202</v>
          </cell>
          <cell r="H182" t="str">
            <v>03-5425-1227</v>
          </cell>
          <cell r="I182" t="str">
            <v>深谷</v>
          </cell>
          <cell r="J182" t="str">
            <v>info@excel-c.net</v>
          </cell>
          <cell r="K182">
            <v>54251202</v>
          </cell>
          <cell r="L182">
            <v>54251227</v>
          </cell>
          <cell r="M182" t="str">
            <v>国土交通大臣（4）第5430号</v>
          </cell>
          <cell r="N182" t="str">
            <v>媒介</v>
          </cell>
          <cell r="O182">
            <v>0</v>
          </cell>
        </row>
        <row r="183">
          <cell r="A183" t="str">
            <v>03-5337-7755</v>
          </cell>
          <cell r="B183">
            <v>577</v>
          </cell>
          <cell r="C183" t="str">
            <v>株式会社ワイエス・ホーム／中野坂上店</v>
          </cell>
          <cell r="D183" t="str">
            <v>164-0011</v>
          </cell>
          <cell r="E183" t="str">
            <v>東京都中野区中央2-2-31　中野NSBビル5F</v>
          </cell>
          <cell r="F183" t="str">
            <v>中野坂上</v>
          </cell>
          <cell r="G183" t="str">
            <v>03-5337-7755</v>
          </cell>
          <cell r="H183" t="str">
            <v>03-5337-7756</v>
          </cell>
          <cell r="I183" t="str">
            <v>田中</v>
          </cell>
          <cell r="J183" t="str">
            <v>nakanosakaue@yshome.co.jp</v>
          </cell>
          <cell r="K183">
            <v>53377755</v>
          </cell>
          <cell r="L183">
            <v>53377756</v>
          </cell>
          <cell r="M183" t="str">
            <v>東京都知事（3）第76855号</v>
          </cell>
          <cell r="N183" t="str">
            <v>媒介</v>
          </cell>
          <cell r="O183">
            <v>0</v>
          </cell>
        </row>
        <row r="184">
          <cell r="A184" t="str">
            <v>03-5485-0700</v>
          </cell>
          <cell r="B184">
            <v>576</v>
          </cell>
          <cell r="C184" t="str">
            <v>有限会社オフィスファイブ／ファイブホーム渋谷</v>
          </cell>
          <cell r="D184" t="str">
            <v>150-0002</v>
          </cell>
          <cell r="E184" t="str">
            <v>東京都渋谷区渋谷3-18-7　窪島ビル7F</v>
          </cell>
          <cell r="F184" t="str">
            <v>渋谷</v>
          </cell>
          <cell r="G184" t="str">
            <v>03-5485-0700</v>
          </cell>
          <cell r="H184" t="str">
            <v>03-5485-0719</v>
          </cell>
          <cell r="I184" t="str">
            <v>中島</v>
          </cell>
          <cell r="J184" t="str">
            <v>officefive@luck.ocn.ne.jp</v>
          </cell>
          <cell r="K184">
            <v>54850700</v>
          </cell>
          <cell r="L184">
            <v>54850719</v>
          </cell>
          <cell r="M184" t="str">
            <v>東京都知事（1）第83072号</v>
          </cell>
          <cell r="N184" t="str">
            <v>媒介</v>
          </cell>
          <cell r="O184">
            <v>0</v>
          </cell>
        </row>
        <row r="185">
          <cell r="A185" t="str">
            <v>03-5325-4060</v>
          </cell>
          <cell r="B185">
            <v>575</v>
          </cell>
          <cell r="C185" t="str">
            <v>株式会社リーヴライフﾄゥエンティーワン／新宿店</v>
          </cell>
          <cell r="D185" t="str">
            <v>160-0023</v>
          </cell>
          <cell r="E185" t="str">
            <v>東京都新宿区西新宿1-10-1　MY新宿第二ビルB1F</v>
          </cell>
          <cell r="F185" t="str">
            <v>新宿</v>
          </cell>
          <cell r="G185" t="str">
            <v>03-5325-4060</v>
          </cell>
          <cell r="H185" t="str">
            <v>03-5325-4065</v>
          </cell>
          <cell r="I185" t="str">
            <v>稲垣</v>
          </cell>
          <cell r="J185" t="str">
            <v>inagaki@leavelife21.com</v>
          </cell>
          <cell r="K185">
            <v>53254060</v>
          </cell>
          <cell r="L185">
            <v>53254065</v>
          </cell>
          <cell r="M185" t="str">
            <v>国土交通大臣（2）第6250号</v>
          </cell>
          <cell r="N185" t="str">
            <v>媒介</v>
          </cell>
          <cell r="O185">
            <v>0</v>
          </cell>
        </row>
        <row r="186">
          <cell r="A186" t="str">
            <v>03-3362-7300</v>
          </cell>
          <cell r="B186">
            <v>574</v>
          </cell>
          <cell r="C186" t="str">
            <v>有限会社ハウスメディア</v>
          </cell>
          <cell r="D186" t="str">
            <v>160-0023</v>
          </cell>
          <cell r="E186" t="str">
            <v>東京都新宿区西新宿7-1-7　ダイカンプラザA館812号</v>
          </cell>
          <cell r="F186" t="str">
            <v>新宿</v>
          </cell>
          <cell r="G186" t="str">
            <v>03-3362-7300</v>
          </cell>
          <cell r="H186" t="str">
            <v>03-3362-7301</v>
          </cell>
          <cell r="I186" t="str">
            <v>等々力</v>
          </cell>
          <cell r="J186" t="str">
            <v>todoroki@house-media.jp</v>
          </cell>
          <cell r="K186">
            <v>33627300</v>
          </cell>
          <cell r="L186">
            <v>33627301</v>
          </cell>
          <cell r="M186" t="str">
            <v xml:space="preserve">東京都知事（2）第82430号 </v>
          </cell>
          <cell r="N186" t="str">
            <v>媒介</v>
          </cell>
          <cell r="O186">
            <v>0</v>
          </cell>
        </row>
        <row r="187">
          <cell r="A187" t="str">
            <v>03-5830-2991</v>
          </cell>
          <cell r="B187">
            <v>573</v>
          </cell>
          <cell r="C187" t="str">
            <v>株式会社リアルサポート</v>
          </cell>
          <cell r="D187" t="str">
            <v>111-0042</v>
          </cell>
          <cell r="E187" t="str">
            <v xml:space="preserve">東京都台東区寿2-2-5　アーバンハイツ田原町1F </v>
          </cell>
          <cell r="F187" t="str">
            <v>田原町</v>
          </cell>
          <cell r="G187" t="str">
            <v>03-5830-2991</v>
          </cell>
          <cell r="H187" t="str">
            <v>03-5830-4917</v>
          </cell>
          <cell r="I187" t="str">
            <v>渡辺</v>
          </cell>
          <cell r="J187" t="str">
            <v>r.watanabe@lily.ocn.ne.jp</v>
          </cell>
          <cell r="K187">
            <v>58302991</v>
          </cell>
          <cell r="L187">
            <v>58304917</v>
          </cell>
          <cell r="M187" t="str">
            <v>東京都知事（2）第80552号</v>
          </cell>
          <cell r="N187" t="str">
            <v>媒介</v>
          </cell>
          <cell r="O187">
            <v>0</v>
          </cell>
        </row>
        <row r="188">
          <cell r="A188" t="str">
            <v>03-6658-5509</v>
          </cell>
          <cell r="B188">
            <v>572</v>
          </cell>
          <cell r="C188" t="str">
            <v>ハーベストホーム株式会社</v>
          </cell>
          <cell r="D188" t="str">
            <v>108-0075</v>
          </cell>
          <cell r="E188" t="str">
            <v>東京都港区港南4-1-10　リバージュ品川801</v>
          </cell>
          <cell r="F188" t="str">
            <v>品川</v>
          </cell>
          <cell r="G188" t="str">
            <v>03-6658-5509</v>
          </cell>
          <cell r="H188" t="str">
            <v>03-5462-0030</v>
          </cell>
          <cell r="I188" t="str">
            <v>坂本</v>
          </cell>
          <cell r="J188" t="str">
            <v>kk.ohsawa-ts2@nifty.com</v>
          </cell>
          <cell r="K188">
            <v>66585509</v>
          </cell>
          <cell r="L188">
            <v>54620030</v>
          </cell>
          <cell r="M188" t="str">
            <v>東京都知事（1）第84885号</v>
          </cell>
          <cell r="N188" t="str">
            <v>媒介</v>
          </cell>
          <cell r="O188">
            <v>0</v>
          </cell>
        </row>
        <row r="189">
          <cell r="A189" t="str">
            <v>03-5203-7601</v>
          </cell>
          <cell r="B189">
            <v>571</v>
          </cell>
          <cell r="C189" t="str">
            <v>株式会社S-FIT／ヘヤギメ東京駅前店／法人営業部</v>
          </cell>
          <cell r="D189" t="str">
            <v>103-0028</v>
          </cell>
          <cell r="E189" t="str">
            <v>東京都中央区八重洲1-6-17</v>
          </cell>
          <cell r="F189" t="str">
            <v>東京</v>
          </cell>
          <cell r="G189" t="str">
            <v>03-5203-7601</v>
          </cell>
          <cell r="H189" t="str">
            <v>03-5203-7602</v>
          </cell>
          <cell r="I189" t="str">
            <v>松浦</v>
          </cell>
          <cell r="J189" t="str">
            <v>matsuura@sfit.co.jp</v>
          </cell>
          <cell r="K189">
            <v>52037601</v>
          </cell>
          <cell r="L189">
            <v>52037602</v>
          </cell>
          <cell r="M189" t="str">
            <v>国土交通大臣（1）第7352号</v>
          </cell>
          <cell r="N189" t="str">
            <v>媒介</v>
          </cell>
          <cell r="O189">
            <v>0</v>
          </cell>
        </row>
        <row r="190">
          <cell r="A190" t="str">
            <v>03-5747-1600</v>
          </cell>
          <cell r="B190">
            <v>570</v>
          </cell>
          <cell r="C190" t="str">
            <v>株式会社リーベハウス／アパマンショップ千鳥町店</v>
          </cell>
          <cell r="D190" t="str">
            <v>146-0083</v>
          </cell>
          <cell r="E190" t="str">
            <v>東京都大田区千鳥1-4-4　生駒ビル1F</v>
          </cell>
          <cell r="F190" t="str">
            <v>千鳥町</v>
          </cell>
          <cell r="G190" t="str">
            <v>03-5747-1600</v>
          </cell>
          <cell r="H190" t="str">
            <v>03-5747-1601</v>
          </cell>
          <cell r="I190" t="str">
            <v>大山 哲</v>
          </cell>
          <cell r="J190" t="str">
            <v>chidoricho@apamanshop-fc.com</v>
          </cell>
          <cell r="K190">
            <v>57471600</v>
          </cell>
          <cell r="L190">
            <v>57471601</v>
          </cell>
          <cell r="M190" t="str">
            <v>東京都知事（2）第77453号</v>
          </cell>
          <cell r="N190" t="str">
            <v>媒介</v>
          </cell>
          <cell r="O190">
            <v>0</v>
          </cell>
        </row>
        <row r="191">
          <cell r="A191" t="str">
            <v>03-6230-1591</v>
          </cell>
          <cell r="B191">
            <v>569</v>
          </cell>
          <cell r="C191" t="str">
            <v>株式会社オデッセー不動産</v>
          </cell>
          <cell r="D191" t="str">
            <v>106-0044</v>
          </cell>
          <cell r="E191" t="str">
            <v>東京都港区東麻布1-7-3</v>
          </cell>
          <cell r="F191" t="str">
            <v>赤羽橋</v>
          </cell>
          <cell r="G191" t="str">
            <v>03-6230-1591</v>
          </cell>
          <cell r="H191" t="str">
            <v>03-6230-1592</v>
          </cell>
          <cell r="I191" t="str">
            <v>田中</v>
          </cell>
          <cell r="J191" t="str">
            <v>s-tanaka@ufg.co.jp</v>
          </cell>
          <cell r="K191">
            <v>62301591</v>
          </cell>
          <cell r="L191">
            <v>62301592</v>
          </cell>
          <cell r="M191" t="str">
            <v>東京都知事（1）第83308号</v>
          </cell>
          <cell r="N191" t="str">
            <v>媒介</v>
          </cell>
          <cell r="O191">
            <v>0</v>
          </cell>
        </row>
        <row r="192">
          <cell r="A192" t="str">
            <v>042-490-1600</v>
          </cell>
          <cell r="B192">
            <v>568</v>
          </cell>
          <cell r="C192" t="str">
            <v>有限会社テストムハウス／つつじヶ丘店</v>
          </cell>
          <cell r="D192" t="str">
            <v>182-0006</v>
          </cell>
          <cell r="E192" t="str">
            <v>東京都調布市西つつじヶ丘3-28-13</v>
          </cell>
          <cell r="F192" t="str">
            <v>つつじヶ丘</v>
          </cell>
          <cell r="G192" t="str">
            <v>042-490-1600</v>
          </cell>
          <cell r="H192" t="str">
            <v>042-490-1601</v>
          </cell>
          <cell r="I192" t="str">
            <v>臼田</v>
          </cell>
          <cell r="J192" t="str">
            <v>tutuji@t-sutomu.com</v>
          </cell>
          <cell r="K192">
            <v>4901600</v>
          </cell>
          <cell r="L192">
            <v>4901601</v>
          </cell>
          <cell r="M192" t="str">
            <v>東京都知事（2）第79688号</v>
          </cell>
          <cell r="N192" t="str">
            <v>媒介</v>
          </cell>
          <cell r="O192">
            <v>0</v>
          </cell>
        </row>
        <row r="193">
          <cell r="A193" t="str">
            <v>03-5292-3718</v>
          </cell>
          <cell r="B193">
            <v>567</v>
          </cell>
          <cell r="C193" t="str">
            <v>アクティトライファミリー株式会社／アパマンショップ高田馬場早稲田通り店</v>
          </cell>
          <cell r="D193" t="str">
            <v>169-0075</v>
          </cell>
          <cell r="E193" t="str">
            <v>東京都新宿区高田馬場1-25　7F</v>
          </cell>
          <cell r="F193" t="str">
            <v>高田馬場</v>
          </cell>
          <cell r="G193" t="str">
            <v>03-5292-3718</v>
          </cell>
          <cell r="H193" t="str">
            <v>03-5292-3719</v>
          </cell>
          <cell r="I193" t="str">
            <v>小林</v>
          </cell>
          <cell r="J193" t="str">
            <v>takadanobabawasedadori@apamanshop-fc.com</v>
          </cell>
          <cell r="K193">
            <v>52923718</v>
          </cell>
          <cell r="L193">
            <v>52923719</v>
          </cell>
          <cell r="M193" t="str">
            <v>東京都知事（2）第82643号</v>
          </cell>
          <cell r="N193" t="str">
            <v>媒介</v>
          </cell>
          <cell r="O193">
            <v>0</v>
          </cell>
        </row>
        <row r="194">
          <cell r="A194" t="str">
            <v>03-5348-2360</v>
          </cell>
          <cell r="B194">
            <v>566</v>
          </cell>
          <cell r="C194" t="str">
            <v>株式会社ラピス／新宿本店</v>
          </cell>
          <cell r="D194" t="str">
            <v>160-0023</v>
          </cell>
          <cell r="E194" t="str">
            <v>東京都新宿区西新宿7-1-4　ゼンコウビル2階</v>
          </cell>
          <cell r="F194" t="str">
            <v>新宿</v>
          </cell>
          <cell r="G194" t="str">
            <v>03-5348-2360</v>
          </cell>
          <cell r="H194" t="str">
            <v>03-5348-2363</v>
          </cell>
          <cell r="I194" t="str">
            <v>加納</v>
          </cell>
          <cell r="J194" t="str">
            <v>info@lapis.ne.jp</v>
          </cell>
          <cell r="K194">
            <v>53482360</v>
          </cell>
          <cell r="L194">
            <v>53482363</v>
          </cell>
          <cell r="M194" t="str">
            <v>東京都知事（1）第89154号</v>
          </cell>
          <cell r="N194" t="str">
            <v>媒介</v>
          </cell>
          <cell r="O194">
            <v>0</v>
          </cell>
        </row>
        <row r="195">
          <cell r="A195" t="str">
            <v>03-6402-7475</v>
          </cell>
          <cell r="B195">
            <v>565</v>
          </cell>
          <cell r="C195" t="str">
            <v>株式会社ジャムス</v>
          </cell>
          <cell r="D195" t="str">
            <v>105-0002</v>
          </cell>
          <cell r="E195" t="str">
            <v>東京都港区愛宕1-2-2　松崎ビル6階</v>
          </cell>
          <cell r="F195" t="str">
            <v>虎ノ門</v>
          </cell>
          <cell r="G195" t="str">
            <v>03-6402-7475</v>
          </cell>
          <cell r="H195" t="str">
            <v>03-3438-0802</v>
          </cell>
          <cell r="I195" t="str">
            <v>申 相喜</v>
          </cell>
          <cell r="J195" t="str">
            <v>jams_kor@hotmail.com</v>
          </cell>
          <cell r="K195">
            <v>64027475</v>
          </cell>
          <cell r="L195">
            <v>34380802</v>
          </cell>
          <cell r="M195" t="str">
            <v>東京都知事（1）第89339号</v>
          </cell>
          <cell r="N195" t="str">
            <v>媒介</v>
          </cell>
          <cell r="O195">
            <v>0</v>
          </cell>
        </row>
        <row r="196">
          <cell r="A196" t="str">
            <v>03-5784-1515</v>
          </cell>
          <cell r="B196">
            <v>564</v>
          </cell>
          <cell r="C196" t="str">
            <v>株式会社ラドゥーノ</v>
          </cell>
          <cell r="D196" t="str">
            <v>150-0033</v>
          </cell>
          <cell r="E196" t="str">
            <v>東京都渋谷区猿楽町23-5</v>
          </cell>
          <cell r="F196" t="str">
            <v>代官山</v>
          </cell>
          <cell r="G196" t="str">
            <v>03-5784-1515</v>
          </cell>
          <cell r="H196" t="str">
            <v>03-5784-1516</v>
          </cell>
          <cell r="I196" t="str">
            <v>山崎</v>
          </cell>
          <cell r="J196" t="str">
            <v>info@daikanyama-raduno.com</v>
          </cell>
          <cell r="K196">
            <v>57841515</v>
          </cell>
          <cell r="L196">
            <v>57841516</v>
          </cell>
          <cell r="M196" t="str">
            <v>東京都知事（1）第87007号</v>
          </cell>
          <cell r="N196" t="str">
            <v>媒介</v>
          </cell>
          <cell r="O196">
            <v>0</v>
          </cell>
        </row>
        <row r="197">
          <cell r="A197" t="str">
            <v>03-5979-4711</v>
          </cell>
          <cell r="B197">
            <v>563</v>
          </cell>
          <cell r="C197" t="str">
            <v>株式会社マイルドシティ／池袋西口店</v>
          </cell>
          <cell r="D197" t="str">
            <v>171-0021</v>
          </cell>
          <cell r="E197" t="str">
            <v>東京都豊島区西池袋1-15-7</v>
          </cell>
          <cell r="F197" t="str">
            <v>池袋</v>
          </cell>
          <cell r="G197" t="str">
            <v>03-5979-4711</v>
          </cell>
          <cell r="H197" t="str">
            <v>03-5979-4712</v>
          </cell>
          <cell r="I197" t="str">
            <v>鈴木</v>
          </cell>
          <cell r="J197" t="str">
            <v>suzuki@mildcity.co.jp</v>
          </cell>
          <cell r="K197">
            <v>59794711</v>
          </cell>
          <cell r="L197">
            <v>59794712</v>
          </cell>
          <cell r="M197" t="str">
            <v>国土交通大臣（2）第6133号</v>
          </cell>
          <cell r="N197" t="str">
            <v>媒介</v>
          </cell>
          <cell r="O197">
            <v>0</v>
          </cell>
        </row>
        <row r="198">
          <cell r="A198" t="str">
            <v>03-6914-1981</v>
          </cell>
          <cell r="B198">
            <v>562</v>
          </cell>
          <cell r="C198" t="str">
            <v xml:space="preserve">株式会社ランドスクエア／ランドネックス </v>
          </cell>
          <cell r="D198" t="str">
            <v>141-0031</v>
          </cell>
          <cell r="E198" t="str">
            <v>東京都品川区西五反田2-7-9　クワハラビル5F</v>
          </cell>
          <cell r="F198" t="str">
            <v>五反田</v>
          </cell>
          <cell r="G198" t="str">
            <v>03-6914-1981</v>
          </cell>
          <cell r="H198" t="str">
            <v>03-6914-1982</v>
          </cell>
          <cell r="I198" t="str">
            <v>松根</v>
          </cell>
          <cell r="J198" t="str">
            <v>chintai@landsquare.jp</v>
          </cell>
          <cell r="K198">
            <v>69141981</v>
          </cell>
          <cell r="L198">
            <v>69141982</v>
          </cell>
          <cell r="M198" t="str">
            <v>東京都知事（1）第86369号</v>
          </cell>
          <cell r="N198" t="str">
            <v>媒介</v>
          </cell>
          <cell r="O198">
            <v>0</v>
          </cell>
        </row>
        <row r="199">
          <cell r="A199" t="str">
            <v>03-3498-8068</v>
          </cell>
          <cell r="B199">
            <v>561</v>
          </cell>
          <cell r="C199" t="str">
            <v>光ホーム株式会社／ヒカリホーム青山支店</v>
          </cell>
          <cell r="D199" t="str">
            <v>107-0061</v>
          </cell>
          <cell r="E199" t="str">
            <v>東京都港区北青山3-9-8</v>
          </cell>
          <cell r="F199" t="str">
            <v>表参道</v>
          </cell>
          <cell r="G199" t="str">
            <v>03-3498-8068</v>
          </cell>
          <cell r="H199" t="str">
            <v>03-3498-8069</v>
          </cell>
          <cell r="I199" t="str">
            <v>杉山</v>
          </cell>
          <cell r="J199" t="str">
            <v>sugiyama@hikarihome.co.jp</v>
          </cell>
          <cell r="K199">
            <v>34988068</v>
          </cell>
          <cell r="L199">
            <v>34988069</v>
          </cell>
          <cell r="M199" t="str">
            <v>兵庫県知事（7）第450444号</v>
          </cell>
          <cell r="N199" t="str">
            <v>媒介</v>
          </cell>
          <cell r="O199">
            <v>0</v>
          </cell>
        </row>
        <row r="200">
          <cell r="A200" t="str">
            <v>03-5985-0525</v>
          </cell>
          <cell r="B200">
            <v>560</v>
          </cell>
          <cell r="C200" t="str">
            <v>アクティトライファミリー株式会社／アパマンショップ池袋明治通り店</v>
          </cell>
          <cell r="D200" t="str">
            <v>171-0022</v>
          </cell>
          <cell r="E200" t="str">
            <v>東京都豊島区南池袋1-22-5　鈴木ビル6Ｆ</v>
          </cell>
          <cell r="F200" t="str">
            <v>池袋</v>
          </cell>
          <cell r="G200" t="str">
            <v>03-5985-0525</v>
          </cell>
          <cell r="H200" t="str">
            <v>03-5985-0526</v>
          </cell>
          <cell r="I200" t="str">
            <v>佐々木</v>
          </cell>
          <cell r="J200" t="str">
            <v>ikebukuromeijidori@apamanshop-fc.com</v>
          </cell>
          <cell r="K200">
            <v>59850525</v>
          </cell>
          <cell r="L200">
            <v>59850526</v>
          </cell>
          <cell r="M200" t="str">
            <v>東京都知事（2）第82643号</v>
          </cell>
          <cell r="N200" t="str">
            <v>媒介</v>
          </cell>
          <cell r="O200">
            <v>0</v>
          </cell>
        </row>
        <row r="201">
          <cell r="A201" t="str">
            <v>03-5781-0321</v>
          </cell>
          <cell r="B201">
            <v>559</v>
          </cell>
          <cell r="C201" t="str">
            <v>株式会社エイブル／大井町店</v>
          </cell>
          <cell r="D201" t="str">
            <v>140-0011</v>
          </cell>
          <cell r="E201" t="str">
            <v>東京都品川区東大井5-17-6</v>
          </cell>
          <cell r="F201" t="str">
            <v>大井町</v>
          </cell>
          <cell r="G201" t="str">
            <v>03-5781-0321</v>
          </cell>
          <cell r="H201" t="str">
            <v>03-5781-0323</v>
          </cell>
          <cell r="I201" t="str">
            <v>担当者</v>
          </cell>
          <cell r="J201" t="str">
            <v>shop692@able.co.jp</v>
          </cell>
          <cell r="K201">
            <v>57810321</v>
          </cell>
          <cell r="L201">
            <v>57810323</v>
          </cell>
          <cell r="M201" t="str">
            <v>国土交通大臣（4）第5338号</v>
          </cell>
          <cell r="N201" t="str">
            <v>媒介</v>
          </cell>
          <cell r="O201">
            <v>0</v>
          </cell>
        </row>
        <row r="202">
          <cell r="A202" t="str">
            <v>03-3811-5884</v>
          </cell>
          <cell r="B202">
            <v>558</v>
          </cell>
          <cell r="C202" t="str">
            <v>三慶建物株式会社</v>
          </cell>
          <cell r="D202" t="str">
            <v>113-0001</v>
          </cell>
          <cell r="E202" t="str">
            <v>東京都文京区白山1-33-25</v>
          </cell>
          <cell r="F202" t="str">
            <v>白山</v>
          </cell>
          <cell r="G202" t="str">
            <v>03-3811-5884</v>
          </cell>
          <cell r="H202" t="str">
            <v>03-3811-5918</v>
          </cell>
          <cell r="I202" t="str">
            <v>浜崎 豪</v>
          </cell>
          <cell r="J202" t="str">
            <v>info@sankeitatemono.jp</v>
          </cell>
          <cell r="K202">
            <v>38115884</v>
          </cell>
          <cell r="L202">
            <v>38115918</v>
          </cell>
          <cell r="M202" t="str">
            <v>東京都知事（8）第42589号</v>
          </cell>
          <cell r="N202" t="str">
            <v>媒介</v>
          </cell>
          <cell r="O202">
            <v>0</v>
          </cell>
        </row>
        <row r="203">
          <cell r="A203" t="str">
            <v>03-3486-1661</v>
          </cell>
          <cell r="B203">
            <v>557</v>
          </cell>
          <cell r="C203" t="str">
            <v>株式会社住報</v>
          </cell>
          <cell r="D203" t="str">
            <v>150-0002</v>
          </cell>
          <cell r="E203" t="str">
            <v>東京都渋谷区渋谷3-8-11</v>
          </cell>
          <cell r="F203" t="str">
            <v>渋谷</v>
          </cell>
          <cell r="G203" t="str">
            <v>03-3486-1661</v>
          </cell>
          <cell r="H203" t="str">
            <v>03-3486-0755</v>
          </cell>
          <cell r="I203" t="str">
            <v>保田 晴史</v>
          </cell>
          <cell r="J203" t="str">
            <v>response@juhoh.com</v>
          </cell>
          <cell r="K203">
            <v>34861661</v>
          </cell>
          <cell r="L203">
            <v>34860755</v>
          </cell>
          <cell r="M203" t="str">
            <v>国土交通大臣（5）第4533号</v>
          </cell>
          <cell r="N203" t="str">
            <v>媒介</v>
          </cell>
          <cell r="O203">
            <v>0</v>
          </cell>
        </row>
        <row r="204">
          <cell r="A204" t="str">
            <v>03-5483-3955</v>
          </cell>
          <cell r="B204">
            <v>556</v>
          </cell>
          <cell r="C204" t="str">
            <v>日本ソーシャルハウジング有限会社</v>
          </cell>
          <cell r="D204" t="str">
            <v>145-0072</v>
          </cell>
          <cell r="E204" t="str">
            <v>東京都大田区田園調布本町55-12　3F</v>
          </cell>
          <cell r="F204" t="str">
            <v>御嶽山</v>
          </cell>
          <cell r="G204" t="str">
            <v>03-5483-3955</v>
          </cell>
          <cell r="H204" t="str">
            <v>03-5483-3950</v>
          </cell>
          <cell r="I204" t="str">
            <v>斉藤 広宣</v>
          </cell>
          <cell r="J204" t="str">
            <v>social@jt2.so-net.ne.jp</v>
          </cell>
          <cell r="K204">
            <v>54833955</v>
          </cell>
          <cell r="L204">
            <v>54833950</v>
          </cell>
          <cell r="M204" t="str">
            <v>東京都知事(2)第77470号</v>
          </cell>
          <cell r="N204" t="str">
            <v>媒介</v>
          </cell>
          <cell r="O204">
            <v>0</v>
          </cell>
        </row>
        <row r="205">
          <cell r="A205" t="str">
            <v>03-3779-6821</v>
          </cell>
          <cell r="B205">
            <v>555</v>
          </cell>
          <cell r="C205" t="str">
            <v>住友不動産販売株式会社／目黒営業センター</v>
          </cell>
          <cell r="D205" t="str">
            <v>141-0021</v>
          </cell>
          <cell r="E205" t="str">
            <v>東京都品川区上大崎2-24-11</v>
          </cell>
          <cell r="F205" t="str">
            <v>目黒</v>
          </cell>
          <cell r="G205" t="str">
            <v>03-3779-6821</v>
          </cell>
          <cell r="H205" t="str">
            <v>03-3493-7187</v>
          </cell>
          <cell r="I205" t="str">
            <v>二村</v>
          </cell>
          <cell r="J205" t="str">
            <v>c-meguro@stepon.co.jp</v>
          </cell>
          <cell r="K205">
            <v>37796821</v>
          </cell>
          <cell r="L205">
            <v>34937187</v>
          </cell>
          <cell r="M205" t="str">
            <v>国土交通大臣（10）第2077号</v>
          </cell>
          <cell r="N205" t="str">
            <v>媒介</v>
          </cell>
          <cell r="O205">
            <v>0</v>
          </cell>
        </row>
        <row r="206">
          <cell r="A206" t="str">
            <v>03-5459-3477</v>
          </cell>
          <cell r="B206">
            <v>554</v>
          </cell>
          <cell r="C206" t="str">
            <v>株式会社アロマ／渋谷本店</v>
          </cell>
          <cell r="D206" t="str">
            <v>150-0041</v>
          </cell>
          <cell r="E206" t="str">
            <v>東京都渋谷区神南1-11-5　ダイネス壱番館渋谷</v>
          </cell>
          <cell r="F206" t="str">
            <v>渋谷</v>
          </cell>
          <cell r="G206" t="str">
            <v>03-5459-3477</v>
          </cell>
          <cell r="H206" t="str">
            <v>03-5459-3488</v>
          </cell>
          <cell r="I206" t="str">
            <v>吉村</v>
          </cell>
          <cell r="J206" t="str">
            <v>office@aromainc.co.jp</v>
          </cell>
          <cell r="K206">
            <v>54593477</v>
          </cell>
          <cell r="L206">
            <v>54593488</v>
          </cell>
          <cell r="M206" t="str">
            <v>東京都知事（6）第55487号</v>
          </cell>
          <cell r="N206" t="str">
            <v>媒介</v>
          </cell>
          <cell r="O206">
            <v>0</v>
          </cell>
        </row>
        <row r="207">
          <cell r="A207" t="str">
            <v>03-3470-3221</v>
          </cell>
          <cell r="B207">
            <v>553</v>
          </cell>
          <cell r="C207" t="str">
            <v>有限会社原宿四季建物</v>
          </cell>
          <cell r="D207" t="str">
            <v>150-0001</v>
          </cell>
          <cell r="E207" t="str">
            <v>東京都渋谷区神宮前 3-31-18</v>
          </cell>
          <cell r="F207" t="str">
            <v>原宿</v>
          </cell>
          <cell r="G207" t="str">
            <v>03-3470-3221</v>
          </cell>
          <cell r="H207" t="str">
            <v>03-3470-7900</v>
          </cell>
          <cell r="I207" t="str">
            <v>井浦</v>
          </cell>
          <cell r="J207" t="str">
            <v>info@harajuku-shiki.jp</v>
          </cell>
          <cell r="K207">
            <v>34703221</v>
          </cell>
          <cell r="L207">
            <v>34707900</v>
          </cell>
          <cell r="M207" t="str">
            <v>東京都知事（2）第78624号</v>
          </cell>
          <cell r="N207" t="str">
            <v>媒介</v>
          </cell>
          <cell r="O207">
            <v>0</v>
          </cell>
        </row>
        <row r="208">
          <cell r="A208" t="str">
            <v>03-5704-8855</v>
          </cell>
          <cell r="B208">
            <v>552</v>
          </cell>
          <cell r="C208" t="str">
            <v>株式会社バレッグス／祐天寺支店</v>
          </cell>
          <cell r="D208" t="str">
            <v>153-0052</v>
          </cell>
          <cell r="E208" t="str">
            <v>東京都目黒区祐天寺2-2-7</v>
          </cell>
          <cell r="F208" t="str">
            <v>祐天寺</v>
          </cell>
          <cell r="G208" t="str">
            <v>03-5704-8855</v>
          </cell>
          <cell r="H208" t="str">
            <v>03-5704-8844</v>
          </cell>
          <cell r="I208" t="str">
            <v>安井</v>
          </cell>
          <cell r="J208" t="str">
            <v>yutenji-gr@balleggs.co.jp</v>
          </cell>
          <cell r="K208">
            <v>57048855</v>
          </cell>
          <cell r="L208">
            <v>57048844</v>
          </cell>
          <cell r="M208" t="str">
            <v>東京都知事（5）第62730号</v>
          </cell>
          <cell r="N208" t="str">
            <v>媒介</v>
          </cell>
          <cell r="O208">
            <v>0</v>
          </cell>
        </row>
        <row r="209">
          <cell r="A209" t="str">
            <v>03-5731-5211</v>
          </cell>
          <cell r="B209">
            <v>551</v>
          </cell>
          <cell r="C209" t="str">
            <v>株式会社明和住販流通センター／自由が丘支店</v>
          </cell>
          <cell r="D209" t="str">
            <v>152-0035</v>
          </cell>
          <cell r="E209" t="str">
            <v>東京都目黒区自由が丘1-8-18　自由が丘マイセンビル2階</v>
          </cell>
          <cell r="F209" t="str">
            <v>自由が丘</v>
          </cell>
          <cell r="G209" t="str">
            <v>03-5731-5211</v>
          </cell>
          <cell r="H209" t="str">
            <v>03-5731-5891</v>
          </cell>
          <cell r="I209" t="str">
            <v>稲富 泰矩</v>
          </cell>
          <cell r="J209" t="str">
            <v>jiyugaoka@meiwa-g.co.jp</v>
          </cell>
          <cell r="K209">
            <v>57315211</v>
          </cell>
          <cell r="L209">
            <v>57315891</v>
          </cell>
          <cell r="M209" t="str">
            <v>東京都知事（4）第70931号</v>
          </cell>
          <cell r="N209" t="str">
            <v>媒介</v>
          </cell>
          <cell r="O209">
            <v>0</v>
          </cell>
        </row>
        <row r="210">
          <cell r="A210" t="str">
            <v>03-5333-2822</v>
          </cell>
          <cell r="B210">
            <v>550</v>
          </cell>
          <cell r="C210" t="str">
            <v>株式会社アエラス／代々木店</v>
          </cell>
          <cell r="D210" t="str">
            <v>151-0053</v>
          </cell>
          <cell r="E210" t="str">
            <v>東京都渋谷区代々木1-38-1</v>
          </cell>
          <cell r="F210" t="str">
            <v>代々木</v>
          </cell>
          <cell r="G210" t="str">
            <v>03-5333-2822</v>
          </cell>
          <cell r="H210" t="str">
            <v>03-5333-2821</v>
          </cell>
          <cell r="I210" t="str">
            <v>北 陽介</v>
          </cell>
          <cell r="J210" t="str">
            <v>y-kita@aeras-group.com</v>
          </cell>
          <cell r="K210">
            <v>53332822</v>
          </cell>
          <cell r="L210">
            <v>53332821</v>
          </cell>
          <cell r="M210" t="str">
            <v>東京都知事（4）第73095号</v>
          </cell>
          <cell r="N210" t="str">
            <v>媒介</v>
          </cell>
          <cell r="O210">
            <v>0</v>
          </cell>
        </row>
        <row r="211">
          <cell r="A211" t="str">
            <v>03-5784-4330</v>
          </cell>
          <cell r="B211">
            <v>549</v>
          </cell>
          <cell r="C211" t="str">
            <v>株式会社ジェイド</v>
          </cell>
          <cell r="D211" t="str">
            <v>150-0042</v>
          </cell>
          <cell r="E211" t="str">
            <v>東京都渋谷区宇田川町36-2</v>
          </cell>
          <cell r="F211" t="str">
            <v>渋谷</v>
          </cell>
          <cell r="G211" t="str">
            <v>03-5784-4330</v>
          </cell>
          <cell r="H211" t="str">
            <v>03-5784-4333</v>
          </cell>
          <cell r="I211" t="str">
            <v>齊藤 清史</v>
          </cell>
          <cell r="J211" t="str">
            <v>info@s-jade.com</v>
          </cell>
          <cell r="K211">
            <v>57844330</v>
          </cell>
          <cell r="L211">
            <v>57844333</v>
          </cell>
          <cell r="M211" t="str">
            <v>東京都知事（1）第88755号</v>
          </cell>
          <cell r="N211" t="str">
            <v>媒介</v>
          </cell>
          <cell r="O211">
            <v>0</v>
          </cell>
        </row>
        <row r="212">
          <cell r="A212" t="str">
            <v>03-3464-2221</v>
          </cell>
          <cell r="B212">
            <v>548</v>
          </cell>
          <cell r="C212" t="str">
            <v>毎日ハウジング株式会社／ホームメイト渋谷ハチ公口店</v>
          </cell>
          <cell r="D212" t="str">
            <v>150-0041</v>
          </cell>
          <cell r="E212" t="str">
            <v>東京都渋谷区神南1-22-8</v>
          </cell>
          <cell r="F212" t="str">
            <v>渋谷</v>
          </cell>
          <cell r="G212" t="str">
            <v>03-3464-2221</v>
          </cell>
          <cell r="H212" t="str">
            <v>03-3464-2295</v>
          </cell>
          <cell r="I212" t="str">
            <v>玉本 結香</v>
          </cell>
          <cell r="J212" t="str">
            <v>fudosan@mainichi-net.co.jp</v>
          </cell>
          <cell r="K212">
            <v>34642221</v>
          </cell>
          <cell r="L212">
            <v>34642295</v>
          </cell>
          <cell r="M212" t="str">
            <v>東京都知事（9）第37901号</v>
          </cell>
          <cell r="N212" t="str">
            <v>媒介</v>
          </cell>
          <cell r="O212">
            <v>0</v>
          </cell>
        </row>
        <row r="213">
          <cell r="A213" t="str">
            <v>03-3775-0321</v>
          </cell>
          <cell r="B213">
            <v>547</v>
          </cell>
          <cell r="C213" t="str">
            <v>三井地所株式会社</v>
          </cell>
          <cell r="D213" t="str">
            <v>140-0014</v>
          </cell>
          <cell r="E213" t="str">
            <v>東京都品川区大井1-23-7</v>
          </cell>
          <cell r="F213" t="str">
            <v>大井町</v>
          </cell>
          <cell r="G213" t="str">
            <v>03-3775-0321</v>
          </cell>
          <cell r="H213" t="str">
            <v>03-3775-0328</v>
          </cell>
          <cell r="I213" t="str">
            <v>三井 豪</v>
          </cell>
          <cell r="J213" t="str">
            <v>mitsuijisho@lagoon.ocn.ne.jp</v>
          </cell>
          <cell r="K213">
            <v>37750321</v>
          </cell>
          <cell r="L213">
            <v>37750328</v>
          </cell>
          <cell r="M213" t="str">
            <v>東京都知事（1）第4601号</v>
          </cell>
          <cell r="N213" t="str">
            <v>媒介</v>
          </cell>
          <cell r="O213">
            <v>0</v>
          </cell>
        </row>
        <row r="214">
          <cell r="A214" t="str">
            <v>03-5941-6770</v>
          </cell>
          <cell r="B214">
            <v>546</v>
          </cell>
          <cell r="C214" t="str">
            <v>株式会社リロ・アール</v>
          </cell>
          <cell r="D214" t="str">
            <v>150-0012</v>
          </cell>
          <cell r="E214" t="str">
            <v>東京都渋谷区広尾5-14-4　SKビル2階</v>
          </cell>
          <cell r="F214" t="str">
            <v>広尾</v>
          </cell>
          <cell r="G214" t="str">
            <v>03-5941-6770</v>
          </cell>
          <cell r="H214" t="str">
            <v>03-5941-6771</v>
          </cell>
          <cell r="I214" t="str">
            <v>翠尾</v>
          </cell>
          <cell r="J214" t="str">
            <v>suio@relo-ar.co.jp</v>
          </cell>
          <cell r="K214">
            <v>59416770</v>
          </cell>
          <cell r="L214">
            <v>59416771</v>
          </cell>
          <cell r="M214" t="str">
            <v xml:space="preserve">東京都知事（1）第90218号 </v>
          </cell>
          <cell r="N214" t="str">
            <v>媒介</v>
          </cell>
          <cell r="O214">
            <v>0</v>
          </cell>
        </row>
        <row r="215">
          <cell r="A215" t="str">
            <v>03-3461-3103</v>
          </cell>
          <cell r="B215">
            <v>545</v>
          </cell>
          <cell r="C215" t="str">
            <v xml:space="preserve">グリーンハウジング </v>
          </cell>
          <cell r="D215" t="str">
            <v>150-0043</v>
          </cell>
          <cell r="E215" t="str">
            <v>東京都渋谷区道玄坂2-29-18　清水ビル1F</v>
          </cell>
          <cell r="F215" t="str">
            <v>渋谷</v>
          </cell>
          <cell r="G215" t="str">
            <v>03-3461-3103</v>
          </cell>
          <cell r="H215" t="str">
            <v>03-3461-3104</v>
          </cell>
          <cell r="I215" t="str">
            <v>佐々木 達也</v>
          </cell>
          <cell r="J215" t="str">
            <v>sasaki@green1188.com</v>
          </cell>
          <cell r="K215">
            <v>34613103</v>
          </cell>
          <cell r="L215">
            <v>34613104</v>
          </cell>
          <cell r="M215" t="str">
            <v>東京都知事（3）第74953号</v>
          </cell>
          <cell r="N215" t="str">
            <v>媒介</v>
          </cell>
          <cell r="O215">
            <v>0</v>
          </cell>
        </row>
        <row r="216">
          <cell r="A216" t="str">
            <v>03-5773-6661</v>
          </cell>
          <cell r="B216">
            <v>544</v>
          </cell>
          <cell r="C216" t="str">
            <v>株式会社ルーム・スタイル／祐天寺店</v>
          </cell>
          <cell r="D216" t="str">
            <v>153-0052</v>
          </cell>
          <cell r="E216" t="str">
            <v>東京都目黒区祐天寺2-14-7　ツインタウン祐天寺ビル1F</v>
          </cell>
          <cell r="F216" t="str">
            <v>祐天寺</v>
          </cell>
          <cell r="G216" t="str">
            <v>03-5773-6661</v>
          </cell>
          <cell r="H216" t="str">
            <v>03-5773-6662</v>
          </cell>
          <cell r="I216" t="str">
            <v>西村</v>
          </cell>
          <cell r="J216" t="str">
            <v>yutenji@roomstyle.co.jp</v>
          </cell>
          <cell r="K216">
            <v>57736661</v>
          </cell>
          <cell r="L216">
            <v>57736662</v>
          </cell>
          <cell r="M216" t="str">
            <v>東京都知事（1）第86495号</v>
          </cell>
          <cell r="N216" t="str">
            <v>媒介</v>
          </cell>
          <cell r="O216">
            <v>0</v>
          </cell>
        </row>
        <row r="217">
          <cell r="A217" t="str">
            <v>03-3724-9970</v>
          </cell>
          <cell r="B217">
            <v>543</v>
          </cell>
          <cell r="C217" t="str">
            <v>株式会社タウンハウジング／大岡山店</v>
          </cell>
          <cell r="D217" t="str">
            <v>145-0062</v>
          </cell>
          <cell r="E217" t="str">
            <v>東京都大田区北千束1-42-3</v>
          </cell>
          <cell r="F217" t="str">
            <v>大岡山</v>
          </cell>
          <cell r="G217" t="str">
            <v>03-3724-9970</v>
          </cell>
          <cell r="H217" t="str">
            <v>03-3724-9971</v>
          </cell>
          <cell r="I217" t="str">
            <v>澤田</v>
          </cell>
          <cell r="J217" t="str">
            <v>hookayama@town-group.jp</v>
          </cell>
          <cell r="K217">
            <v>37249970</v>
          </cell>
          <cell r="L217">
            <v>37249971</v>
          </cell>
          <cell r="M217" t="str">
            <v>国土交通大臣（2）第6225号</v>
          </cell>
          <cell r="N217" t="str">
            <v>媒介</v>
          </cell>
          <cell r="O217">
            <v>0</v>
          </cell>
        </row>
        <row r="218">
          <cell r="A218" t="str">
            <v>03-5365-8080</v>
          </cell>
          <cell r="B218">
            <v>542</v>
          </cell>
          <cell r="C218" t="str">
            <v>株式会社ファーストハウジング／代々木店</v>
          </cell>
          <cell r="D218" t="str">
            <v>151-0053</v>
          </cell>
          <cell r="E218" t="str">
            <v>東京都渋谷区代々木1-38-1　モダンビル1階</v>
          </cell>
          <cell r="F218" t="str">
            <v>代々木</v>
          </cell>
          <cell r="G218" t="str">
            <v>03-5365-8080</v>
          </cell>
          <cell r="H218" t="str">
            <v>03-5365-8081</v>
          </cell>
          <cell r="I218" t="str">
            <v>鈴木</v>
          </cell>
          <cell r="J218" t="str">
            <v>yoyogi@fast-housing.co.jp</v>
          </cell>
          <cell r="K218">
            <v>53658080</v>
          </cell>
          <cell r="L218">
            <v>53658081</v>
          </cell>
          <cell r="M218" t="str">
            <v>東京都知事（2）第81414号</v>
          </cell>
          <cell r="N218" t="str">
            <v>媒介</v>
          </cell>
          <cell r="O218">
            <v>0</v>
          </cell>
        </row>
        <row r="219">
          <cell r="A219" t="str">
            <v>03-5157-0123</v>
          </cell>
          <cell r="B219">
            <v>541</v>
          </cell>
          <cell r="C219" t="str">
            <v>株式会社オンズコンフィアンス</v>
          </cell>
          <cell r="D219" t="str">
            <v>100-0014</v>
          </cell>
          <cell r="E219" t="str">
            <v>東京都千代田区永田町2-14-3　赤坂東急ビル12階</v>
          </cell>
          <cell r="F219" t="str">
            <v>赤坂見附</v>
          </cell>
          <cell r="G219" t="str">
            <v>03-5157-0123</v>
          </cell>
          <cell r="H219" t="str">
            <v>03-5157-0223</v>
          </cell>
          <cell r="I219" t="str">
            <v>田上</v>
          </cell>
          <cell r="J219" t="str">
            <v>tanoue@onze-confiance.co.jp</v>
          </cell>
          <cell r="K219">
            <v>51570123</v>
          </cell>
          <cell r="L219">
            <v>51570223</v>
          </cell>
          <cell r="M219" t="str">
            <v>国土交通大臣（1）第7267号</v>
          </cell>
          <cell r="N219" t="str">
            <v>媒介</v>
          </cell>
          <cell r="O219">
            <v>0</v>
          </cell>
        </row>
        <row r="220">
          <cell r="A220" t="str">
            <v>03-5740-8822</v>
          </cell>
          <cell r="B220">
            <v>540</v>
          </cell>
          <cell r="C220" t="str">
            <v>フォールームス</v>
          </cell>
          <cell r="D220" t="str">
            <v>153-0063</v>
          </cell>
          <cell r="E220" t="str">
            <v>東京都目黒区目黒1-5-16-5F</v>
          </cell>
          <cell r="F220" t="str">
            <v>目黒</v>
          </cell>
          <cell r="G220" t="str">
            <v>03-5740-8822</v>
          </cell>
          <cell r="H220" t="str">
            <v>03-5740-8820</v>
          </cell>
          <cell r="I220" t="str">
            <v>田村</v>
          </cell>
          <cell r="J220" t="str">
            <v>info@4-rooms.jp</v>
          </cell>
          <cell r="K220">
            <v>57408822</v>
          </cell>
          <cell r="L220">
            <v>57408820</v>
          </cell>
          <cell r="M220" t="str">
            <v>東京都知事（1）第89733号</v>
          </cell>
          <cell r="N220" t="str">
            <v>媒介</v>
          </cell>
          <cell r="O220">
            <v>0</v>
          </cell>
        </row>
        <row r="221">
          <cell r="A221" t="str">
            <v>044-870-1781</v>
          </cell>
          <cell r="B221">
            <v>539</v>
          </cell>
          <cell r="C221" t="str">
            <v>株式会社エヌアセット</v>
          </cell>
          <cell r="D221" t="str">
            <v>213-0011</v>
          </cell>
          <cell r="E221" t="str">
            <v>神奈川県川崎市久本1-1-3</v>
          </cell>
          <cell r="F221" t="str">
            <v>溝口</v>
          </cell>
          <cell r="G221" t="str">
            <v>044-870-1781</v>
          </cell>
          <cell r="H221" t="str">
            <v>044-870-1782</v>
          </cell>
          <cell r="I221" t="str">
            <v>横山</v>
          </cell>
          <cell r="J221" t="str">
            <v>yokoyama@n-asset.com</v>
          </cell>
          <cell r="K221">
            <v>48701781</v>
          </cell>
          <cell r="L221">
            <v>48701782</v>
          </cell>
          <cell r="M221" t="str">
            <v>神奈川県知事（1）第26946号</v>
          </cell>
          <cell r="N221" t="str">
            <v>媒介</v>
          </cell>
          <cell r="O221">
            <v>0</v>
          </cell>
        </row>
        <row r="222">
          <cell r="A222" t="str">
            <v>03-3668-0888</v>
          </cell>
          <cell r="B222">
            <v>538</v>
          </cell>
          <cell r="C222" t="str">
            <v>株式会社パルームシティ／人形町店</v>
          </cell>
          <cell r="D222" t="str">
            <v>103-0013</v>
          </cell>
          <cell r="E222" t="str">
            <v>東京都中央区日本橋人形町2-5-2</v>
          </cell>
          <cell r="F222" t="str">
            <v>人形町</v>
          </cell>
          <cell r="G222" t="str">
            <v>03-3668-0888</v>
          </cell>
          <cell r="H222" t="str">
            <v>03-3668-0886</v>
          </cell>
          <cell r="I222" t="str">
            <v>齊藤</v>
          </cell>
          <cell r="J222" t="str">
            <v>nin@paroomcity.com</v>
          </cell>
          <cell r="K222">
            <v>36680888</v>
          </cell>
          <cell r="L222">
            <v>36680886</v>
          </cell>
          <cell r="M222" t="str">
            <v>東京都知事（1）第90126号</v>
          </cell>
          <cell r="N222" t="str">
            <v>媒介</v>
          </cell>
          <cell r="O222">
            <v>0</v>
          </cell>
        </row>
        <row r="223">
          <cell r="A223" t="str">
            <v>03-6825-9800</v>
          </cell>
          <cell r="B223">
            <v>537</v>
          </cell>
          <cell r="C223" t="str">
            <v>株式会社ジェイズ・リレーション／東京本社</v>
          </cell>
          <cell r="D223" t="str">
            <v>150-0011</v>
          </cell>
          <cell r="E223" t="str">
            <v>東京都渋谷区東3-13-11-1F</v>
          </cell>
          <cell r="F223" t="str">
            <v>恵比寿</v>
          </cell>
          <cell r="G223" t="str">
            <v>03-6825-9800</v>
          </cell>
          <cell r="H223" t="str">
            <v>03-6825-9700</v>
          </cell>
          <cell r="I223" t="str">
            <v>井上</v>
          </cell>
          <cell r="J223" t="str">
            <v>s.inoue@jsrelation.com</v>
          </cell>
          <cell r="K223">
            <v>68259800</v>
          </cell>
          <cell r="L223">
            <v>68259700</v>
          </cell>
          <cell r="M223" t="str">
            <v>国土交通大臣（1）第7698号</v>
          </cell>
          <cell r="N223" t="str">
            <v>媒介</v>
          </cell>
          <cell r="O223">
            <v>0</v>
          </cell>
        </row>
        <row r="224">
          <cell r="A224" t="str">
            <v>03-6659-6386</v>
          </cell>
          <cell r="B224">
            <v>536</v>
          </cell>
          <cell r="C224" t="str">
            <v>株式会社ＬＥＧＥＮＤ・Ｇ</v>
          </cell>
          <cell r="D224" t="str">
            <v>151-0053</v>
          </cell>
          <cell r="E224" t="str">
            <v>東京都渋谷区代々木1-45-5</v>
          </cell>
          <cell r="F224" t="str">
            <v>代々木</v>
          </cell>
          <cell r="G224" t="str">
            <v>03-6659-6386</v>
          </cell>
          <cell r="H224" t="str">
            <v>03-6659-6383</v>
          </cell>
          <cell r="I224" t="str">
            <v>佐藤</v>
          </cell>
          <cell r="J224" t="str">
            <v>sato@legend-g.jp</v>
          </cell>
          <cell r="K224">
            <v>66596386</v>
          </cell>
          <cell r="L224">
            <v>66596383</v>
          </cell>
          <cell r="M224" t="str">
            <v>東京都知事（1）第87133号</v>
          </cell>
          <cell r="N224" t="str">
            <v>媒介</v>
          </cell>
          <cell r="O224">
            <v>0</v>
          </cell>
        </row>
        <row r="225">
          <cell r="A225" t="str">
            <v>03-3239-7660</v>
          </cell>
          <cell r="B225">
            <v>535</v>
          </cell>
          <cell r="C225" t="str">
            <v>株式会社ユーユー・スクウェア</v>
          </cell>
          <cell r="D225" t="str">
            <v>102-0075</v>
          </cell>
          <cell r="E225" t="str">
            <v>東京都千代田区三番町24-12　2F</v>
          </cell>
          <cell r="F225" t="str">
            <v>市ヶ谷</v>
          </cell>
          <cell r="G225" t="str">
            <v>03-3239-7660</v>
          </cell>
          <cell r="H225" t="str">
            <v>03-3239-7667</v>
          </cell>
          <cell r="I225" t="str">
            <v>松本</v>
          </cell>
          <cell r="J225" t="str">
            <v>yuyu@sqr.co.jp</v>
          </cell>
          <cell r="K225">
            <v>32397660</v>
          </cell>
          <cell r="L225">
            <v>32397667</v>
          </cell>
          <cell r="M225" t="str">
            <v>東京都知事（2）第82345号</v>
          </cell>
          <cell r="N225" t="str">
            <v>媒介</v>
          </cell>
          <cell r="O225">
            <v>0</v>
          </cell>
        </row>
        <row r="226">
          <cell r="A226" t="str">
            <v>03-5744-5113</v>
          </cell>
          <cell r="B226">
            <v>534</v>
          </cell>
          <cell r="C226" t="str">
            <v>有限会社東成住研</v>
          </cell>
          <cell r="D226" t="str">
            <v>144-0052</v>
          </cell>
          <cell r="E226" t="str">
            <v>東京都大田区蒲田3-3-22</v>
          </cell>
          <cell r="F226" t="str">
            <v>蒲田</v>
          </cell>
          <cell r="G226" t="str">
            <v>03-5744-5113</v>
          </cell>
          <cell r="H226" t="str">
            <v>03-5744-5114</v>
          </cell>
          <cell r="I226" t="str">
            <v>清水 光司</v>
          </cell>
          <cell r="J226" t="str">
            <v>tosei@pluto.plala.or.jp</v>
          </cell>
          <cell r="K226">
            <v>57445113</v>
          </cell>
          <cell r="L226">
            <v>57445114</v>
          </cell>
          <cell r="M226" t="str">
            <v>東京都知事（3）第76528号</v>
          </cell>
          <cell r="N226" t="str">
            <v>媒介</v>
          </cell>
          <cell r="O226">
            <v>0</v>
          </cell>
        </row>
        <row r="227">
          <cell r="A227" t="str">
            <v>03-5414-6650</v>
          </cell>
          <cell r="B227">
            <v>533</v>
          </cell>
          <cell r="C227" t="str">
            <v>株式会社アイワーク</v>
          </cell>
          <cell r="D227" t="str">
            <v>106-0031</v>
          </cell>
          <cell r="E227" t="str">
            <v>東京都港区西麻布1-15-16</v>
          </cell>
          <cell r="F227" t="str">
            <v>六本木・乃木坂</v>
          </cell>
          <cell r="G227" t="str">
            <v>03-5414-6650</v>
          </cell>
          <cell r="H227" t="str">
            <v>03-5414-0880</v>
          </cell>
          <cell r="I227" t="str">
            <v>山崎</v>
          </cell>
          <cell r="J227" t="str">
            <v>aiwork@tribe.ne.jp</v>
          </cell>
          <cell r="K227">
            <v>54146650</v>
          </cell>
          <cell r="L227">
            <v>54140880</v>
          </cell>
          <cell r="M227" t="str">
            <v>東京都知事（1）第88712号</v>
          </cell>
          <cell r="N227" t="str">
            <v>媒介</v>
          </cell>
          <cell r="O227">
            <v>0</v>
          </cell>
        </row>
        <row r="228">
          <cell r="A228" t="str">
            <v>045-308-6393</v>
          </cell>
          <cell r="B228">
            <v>532</v>
          </cell>
          <cell r="C228" t="str">
            <v>東京ハウスマーケット株式会社</v>
          </cell>
          <cell r="D228" t="str">
            <v>223-0062</v>
          </cell>
          <cell r="E228" t="str">
            <v>神奈川県横浜市港北区日吉本町1-4-25</v>
          </cell>
          <cell r="F228" t="str">
            <v>日吉</v>
          </cell>
          <cell r="G228" t="str">
            <v>045-308-6393</v>
          </cell>
          <cell r="H228" t="str">
            <v>045-564-3873</v>
          </cell>
          <cell r="I228" t="str">
            <v>増田</v>
          </cell>
          <cell r="J228" t="str">
            <v>info@tokyo-hm.com</v>
          </cell>
          <cell r="K228">
            <v>3086393</v>
          </cell>
          <cell r="L228">
            <v>5643873</v>
          </cell>
          <cell r="M228" t="str">
            <v>神奈川県知事（1）第26853号</v>
          </cell>
          <cell r="N228" t="str">
            <v>媒介</v>
          </cell>
          <cell r="O228">
            <v>0</v>
          </cell>
        </row>
        <row r="229">
          <cell r="A229" t="str">
            <v>03-5435-7800</v>
          </cell>
          <cell r="B229">
            <v>531</v>
          </cell>
          <cell r="C229" t="str">
            <v>株式会社タウンハウジング／五反田店</v>
          </cell>
          <cell r="D229" t="str">
            <v>141-0031</v>
          </cell>
          <cell r="E229" t="str">
            <v>東京都品川区西五反田1-17-1　第二東栄ビル104号</v>
          </cell>
          <cell r="F229" t="str">
            <v>五反田</v>
          </cell>
          <cell r="G229" t="str">
            <v>03-5435-7800</v>
          </cell>
          <cell r="H229" t="str">
            <v>03-5435-7801</v>
          </cell>
          <cell r="I229" t="str">
            <v>鈴木</v>
          </cell>
          <cell r="J229" t="str">
            <v>hgotanda@town-group.jp</v>
          </cell>
          <cell r="K229">
            <v>54357800</v>
          </cell>
          <cell r="L229">
            <v>54357801</v>
          </cell>
          <cell r="M229" t="str">
            <v>国土交通大臣（2）第6225号</v>
          </cell>
          <cell r="N229" t="str">
            <v>媒介</v>
          </cell>
          <cell r="O229">
            <v>0</v>
          </cell>
        </row>
        <row r="230">
          <cell r="A230" t="str">
            <v>03-5689-0441</v>
          </cell>
          <cell r="B230">
            <v>530</v>
          </cell>
          <cell r="C230" t="str">
            <v>株式会社ケーコーポレーション／本店</v>
          </cell>
          <cell r="D230" t="str">
            <v>113-0001</v>
          </cell>
          <cell r="E230" t="str">
            <v>東京都文京区白山1-33-19</v>
          </cell>
          <cell r="F230" t="str">
            <v>白山</v>
          </cell>
          <cell r="G230" t="str">
            <v>03-5689-0441</v>
          </cell>
          <cell r="H230" t="str">
            <v>03-5689-6809</v>
          </cell>
          <cell r="I230" t="str">
            <v>依田 恭一</v>
          </cell>
          <cell r="J230" t="str">
            <v>k.honten@k-co.jp</v>
          </cell>
          <cell r="K230">
            <v>56890441</v>
          </cell>
          <cell r="L230">
            <v>56896809</v>
          </cell>
          <cell r="M230" t="str">
            <v>東京都知事（6）第54460号</v>
          </cell>
          <cell r="N230" t="str">
            <v>媒介</v>
          </cell>
          <cell r="O230">
            <v>0</v>
          </cell>
        </row>
        <row r="231">
          <cell r="A231" t="str">
            <v>03-5719-8007</v>
          </cell>
          <cell r="B231">
            <v>529</v>
          </cell>
          <cell r="C231" t="str">
            <v>株式会社エーアイアール／五反田店</v>
          </cell>
          <cell r="D231" t="str">
            <v>140-0031</v>
          </cell>
          <cell r="E231" t="str">
            <v>東京都品川区西五反田1-17-6　トミエビル5階</v>
          </cell>
          <cell r="F231" t="str">
            <v>五反田</v>
          </cell>
          <cell r="G231" t="str">
            <v>03-5719-8007</v>
          </cell>
          <cell r="H231" t="str">
            <v>03-5719-8008</v>
          </cell>
          <cell r="I231" t="str">
            <v>穂積</v>
          </cell>
          <cell r="J231" t="str">
            <v>a-gotanda@a-i-r.co.jp</v>
          </cell>
          <cell r="K231">
            <v>57198007</v>
          </cell>
          <cell r="L231">
            <v>57198008</v>
          </cell>
          <cell r="M231" t="str">
            <v>国土交通大臣（2）第6324号</v>
          </cell>
          <cell r="N231" t="str">
            <v>媒介</v>
          </cell>
          <cell r="O231">
            <v>0</v>
          </cell>
        </row>
        <row r="232">
          <cell r="A232" t="str">
            <v>03-5731-9962</v>
          </cell>
          <cell r="B232">
            <v>528</v>
          </cell>
          <cell r="C232" t="str">
            <v>ハウスコム株式会社／自由ヶ丘店</v>
          </cell>
          <cell r="D232" t="str">
            <v>152-0035</v>
          </cell>
          <cell r="E232" t="str">
            <v>東京都目黒区自由が丘1-29-7　藪伊豆ビル4階</v>
          </cell>
          <cell r="F232" t="str">
            <v>自由が丘</v>
          </cell>
          <cell r="G232" t="str">
            <v>03-5731-9962</v>
          </cell>
          <cell r="H232" t="str">
            <v>03-3718-4112</v>
          </cell>
          <cell r="I232" t="str">
            <v>嶋田 大吾</v>
          </cell>
          <cell r="J232" t="str">
            <v>jiyugaoka@housecom.co.jp</v>
          </cell>
          <cell r="K232">
            <v>57319962</v>
          </cell>
          <cell r="L232">
            <v>37184112</v>
          </cell>
          <cell r="M232" t="str">
            <v>国土交通大臣（2）第6094号</v>
          </cell>
          <cell r="N232" t="str">
            <v>媒介</v>
          </cell>
          <cell r="O232">
            <v>0</v>
          </cell>
        </row>
        <row r="233">
          <cell r="A233" t="str">
            <v>03-5704-7900</v>
          </cell>
          <cell r="B233">
            <v>527</v>
          </cell>
          <cell r="C233" t="str">
            <v>株式会社美山／B-RENT</v>
          </cell>
          <cell r="D233" t="str">
            <v>152-0004</v>
          </cell>
          <cell r="E233" t="str">
            <v>東京都目黒区鷹番3-3-16　宮沢ビル3階</v>
          </cell>
          <cell r="F233" t="str">
            <v>学芸大学</v>
          </cell>
          <cell r="G233" t="str">
            <v>03-5704-7900</v>
          </cell>
          <cell r="H233" t="str">
            <v>03-5704-7901</v>
          </cell>
          <cell r="I233" t="str">
            <v>鈴木</v>
          </cell>
          <cell r="J233" t="str">
            <v>info@b-rent.jp</v>
          </cell>
          <cell r="K233">
            <v>57047900</v>
          </cell>
          <cell r="L233">
            <v>57047901</v>
          </cell>
          <cell r="M233" t="str">
            <v>東京都知事（1）第89555号</v>
          </cell>
          <cell r="N233" t="str">
            <v>媒介</v>
          </cell>
          <cell r="O233">
            <v>0</v>
          </cell>
        </row>
        <row r="234">
          <cell r="A234" t="str">
            <v>03-5774-6550</v>
          </cell>
          <cell r="B234">
            <v>526</v>
          </cell>
          <cell r="C234" t="str">
            <v>株式会社AMBITION／渋谷店</v>
          </cell>
          <cell r="D234" t="str">
            <v>150-0002</v>
          </cell>
          <cell r="E234" t="str">
            <v>東京都渋谷区渋谷2-16-8</v>
          </cell>
          <cell r="F234" t="str">
            <v>渋谷</v>
          </cell>
          <cell r="G234" t="str">
            <v>03-5774-6550</v>
          </cell>
          <cell r="H234" t="str">
            <v>03-5774-6552</v>
          </cell>
          <cell r="I234" t="str">
            <v>川合</v>
          </cell>
          <cell r="J234" t="str">
            <v>kawai@am-bition.jp</v>
          </cell>
          <cell r="K234">
            <v>57746550</v>
          </cell>
          <cell r="L234">
            <v>57746552</v>
          </cell>
          <cell r="M234" t="str">
            <v>東京都知事（1）第88386号</v>
          </cell>
          <cell r="N234" t="str">
            <v>媒介</v>
          </cell>
          <cell r="O234">
            <v>0</v>
          </cell>
        </row>
        <row r="235">
          <cell r="A235" t="str">
            <v>03-3493-2571</v>
          </cell>
          <cell r="B235">
            <v>525</v>
          </cell>
          <cell r="C235" t="str">
            <v>株式会社メグロ東和</v>
          </cell>
          <cell r="D235" t="str">
            <v>141-0021</v>
          </cell>
          <cell r="E235" t="str">
            <v>東京都目黒区上大崎2-24-19</v>
          </cell>
          <cell r="F235" t="str">
            <v>目黒</v>
          </cell>
          <cell r="G235" t="str">
            <v>03-3493-2571</v>
          </cell>
          <cell r="H235" t="str">
            <v>03-3493-2573</v>
          </cell>
          <cell r="I235" t="str">
            <v>小野</v>
          </cell>
          <cell r="J235" t="str">
            <v>ono@megurotowa.co.jp</v>
          </cell>
          <cell r="K235">
            <v>34932571</v>
          </cell>
          <cell r="L235">
            <v>34932573</v>
          </cell>
          <cell r="M235" t="str">
            <v>東京都知事（9）第37128号</v>
          </cell>
          <cell r="N235" t="str">
            <v>媒介</v>
          </cell>
          <cell r="O235">
            <v>0</v>
          </cell>
        </row>
        <row r="236">
          <cell r="A236" t="str">
            <v>03-5779-3851</v>
          </cell>
          <cell r="B236">
            <v>524</v>
          </cell>
          <cell r="C236" t="str">
            <v>ハウスコム株式会社／三軒茶屋店</v>
          </cell>
          <cell r="D236" t="str">
            <v>154-0024</v>
          </cell>
          <cell r="E236" t="str">
            <v>東京都世田谷区三軒茶屋1-38-7　ワコーレ三軒茶屋2F</v>
          </cell>
          <cell r="F236" t="str">
            <v>三軒茶屋</v>
          </cell>
          <cell r="G236" t="str">
            <v>03-5779-3851</v>
          </cell>
          <cell r="H236" t="str">
            <v>03-3419-1291</v>
          </cell>
          <cell r="I236" t="str">
            <v>狩野</v>
          </cell>
          <cell r="J236" t="str">
            <v>sangenjaya@housecom.co.jp</v>
          </cell>
          <cell r="K236">
            <v>57793851</v>
          </cell>
          <cell r="L236">
            <v>34191291</v>
          </cell>
          <cell r="M236" t="str">
            <v>国土交通大臣（2）第6094号</v>
          </cell>
          <cell r="N236" t="str">
            <v>媒介</v>
          </cell>
          <cell r="O236">
            <v>0</v>
          </cell>
        </row>
        <row r="237">
          <cell r="A237" t="str">
            <v>03-3944-4792</v>
          </cell>
          <cell r="B237">
            <v>523</v>
          </cell>
          <cell r="C237" t="str">
            <v>有限会社エヌケートータルプラン</v>
          </cell>
          <cell r="D237" t="str">
            <v>113-0021</v>
          </cell>
          <cell r="E237" t="str">
            <v>東京都文京区本駒込2-26-10</v>
          </cell>
          <cell r="F237" t="str">
            <v>駒込・千石</v>
          </cell>
          <cell r="G237" t="str">
            <v>03-3944-4792</v>
          </cell>
          <cell r="H237" t="str">
            <v>03-3944-1576</v>
          </cell>
          <cell r="I237" t="str">
            <v>中嶋</v>
          </cell>
          <cell r="J237" t="str">
            <v>nk-totalplan@na-net.co.jp</v>
          </cell>
          <cell r="K237">
            <v>39444792</v>
          </cell>
          <cell r="L237">
            <v>39441576</v>
          </cell>
          <cell r="M237" t="str">
            <v>東京都知事（5）第58502号</v>
          </cell>
          <cell r="N237" t="str">
            <v>媒介</v>
          </cell>
          <cell r="O237">
            <v>0</v>
          </cell>
        </row>
        <row r="238">
          <cell r="A238" t="str">
            <v>03-5292-5656</v>
          </cell>
          <cell r="B238">
            <v>522</v>
          </cell>
          <cell r="C238" t="str">
            <v>株式会社アエラス／高田馬場店</v>
          </cell>
          <cell r="D238" t="str">
            <v>169-0075</v>
          </cell>
          <cell r="E238" t="str">
            <v>東京都新宿区高田馬場2-14-6　スワンビル5F</v>
          </cell>
          <cell r="F238" t="str">
            <v>高田馬場</v>
          </cell>
          <cell r="G238" t="str">
            <v>03-5292-5656</v>
          </cell>
          <cell r="H238" t="str">
            <v>03-5292-5663</v>
          </cell>
          <cell r="I238" t="str">
            <v>柴山</v>
          </cell>
          <cell r="J238" t="str">
            <v>t-shibayama@aeras-group.com</v>
          </cell>
          <cell r="K238">
            <v>52925656</v>
          </cell>
          <cell r="L238">
            <v>52925663</v>
          </cell>
          <cell r="M238" t="str">
            <v>東京都知事（4）第73095号</v>
          </cell>
          <cell r="N238" t="str">
            <v>媒介</v>
          </cell>
          <cell r="O238">
            <v>0</v>
          </cell>
        </row>
        <row r="239">
          <cell r="A239" t="str">
            <v>03-5459-4466</v>
          </cell>
          <cell r="B239">
            <v>521</v>
          </cell>
          <cell r="C239" t="str">
            <v>株式会社アセットスクエア／渋谷道玄坂店</v>
          </cell>
          <cell r="D239" t="str">
            <v>150-0043</v>
          </cell>
          <cell r="E239" t="str">
            <v>東京都渋谷区道玄坂2-28-5　道玄坂SUN・Jビル5F</v>
          </cell>
          <cell r="F239" t="str">
            <v>渋谷</v>
          </cell>
          <cell r="G239" t="str">
            <v>03-5459-4466</v>
          </cell>
          <cell r="H239" t="str">
            <v>03-5459-4467</v>
          </cell>
          <cell r="I239" t="str">
            <v>小宮山</v>
          </cell>
          <cell r="J239" t="str">
            <v>shibuya@assetsquare.co.jp</v>
          </cell>
          <cell r="K239">
            <v>54594466</v>
          </cell>
          <cell r="L239">
            <v>54594467</v>
          </cell>
          <cell r="M239" t="str">
            <v>東京都知事（1）第84377号</v>
          </cell>
          <cell r="N239" t="str">
            <v>媒介</v>
          </cell>
          <cell r="O239">
            <v>0</v>
          </cell>
        </row>
        <row r="240">
          <cell r="A240" t="str">
            <v>03-5695-7133</v>
          </cell>
          <cell r="B240">
            <v>520</v>
          </cell>
          <cell r="C240" t="str">
            <v>SBCリアルター株式会社</v>
          </cell>
          <cell r="D240" t="str">
            <v>103-0025</v>
          </cell>
          <cell r="E240" t="str">
            <v>東京都中央区日本橋茅場町3-3-5　スズキビル5階</v>
          </cell>
          <cell r="F240" t="str">
            <v>八丁堀</v>
          </cell>
          <cell r="G240" t="str">
            <v>03-5695-7133</v>
          </cell>
          <cell r="H240" t="str">
            <v>03-5695-1066</v>
          </cell>
          <cell r="I240" t="str">
            <v>堀内</v>
          </cell>
          <cell r="J240" t="str">
            <v>horiuchi@sbc-r.com</v>
          </cell>
          <cell r="K240">
            <v>56957133</v>
          </cell>
          <cell r="L240">
            <v>56951066</v>
          </cell>
          <cell r="M240" t="str">
            <v>東京都知事（1）第88197号</v>
          </cell>
          <cell r="N240" t="str">
            <v>媒介</v>
          </cell>
          <cell r="O240">
            <v>0</v>
          </cell>
        </row>
        <row r="241">
          <cell r="A241" t="str">
            <v>03-5724-3361</v>
          </cell>
          <cell r="B241">
            <v>519</v>
          </cell>
          <cell r="C241" t="str">
            <v>株式会社フューチャーレボリューション</v>
          </cell>
          <cell r="D241" t="str">
            <v>150-0022</v>
          </cell>
          <cell r="E241" t="str">
            <v>東京都渋谷区恵比寿南1-24-2　EBISU FORT-B1F</v>
          </cell>
          <cell r="F241" t="str">
            <v>恵比寿</v>
          </cell>
          <cell r="G241" t="str">
            <v>03-5724-3361</v>
          </cell>
          <cell r="H241" t="str">
            <v>03-5773-0680</v>
          </cell>
          <cell r="I241" t="str">
            <v>天川</v>
          </cell>
          <cell r="J241" t="str">
            <v>amakawa@futurerevolution.jp</v>
          </cell>
          <cell r="K241">
            <v>57243361</v>
          </cell>
          <cell r="L241">
            <v>57730680</v>
          </cell>
          <cell r="M241" t="str">
            <v>東京都知事（1）第90044号</v>
          </cell>
          <cell r="N241" t="str">
            <v>媒介</v>
          </cell>
          <cell r="O241">
            <v>0</v>
          </cell>
        </row>
        <row r="242">
          <cell r="A242" t="str">
            <v>03-5433-0727</v>
          </cell>
          <cell r="B242">
            <v>518</v>
          </cell>
          <cell r="C242" t="str">
            <v>株式会社あるあーる東京／三軒茶屋店</v>
          </cell>
          <cell r="D242" t="str">
            <v>154-0024</v>
          </cell>
          <cell r="E242" t="str">
            <v>東京都世田谷区三軒茶屋1-36-3　2階</v>
          </cell>
          <cell r="F242" t="str">
            <v>三軒茶屋</v>
          </cell>
          <cell r="G242" t="str">
            <v>03-5433-0727</v>
          </cell>
          <cell r="H242" t="str">
            <v>03-5433-0726</v>
          </cell>
          <cell r="I242" t="str">
            <v>脇坂 葵</v>
          </cell>
          <cell r="J242" t="str">
            <v>wakisaka@arua-rutokyo.co.jp</v>
          </cell>
          <cell r="K242">
            <v>54330727</v>
          </cell>
          <cell r="L242">
            <v>54330726</v>
          </cell>
          <cell r="M242" t="str">
            <v>東京都知事（1）第89137号</v>
          </cell>
          <cell r="N242" t="str">
            <v>媒介</v>
          </cell>
          <cell r="O242">
            <v>0</v>
          </cell>
        </row>
        <row r="243">
          <cell r="A243" t="str">
            <v>03-3738-8161</v>
          </cell>
          <cell r="B243">
            <v>517</v>
          </cell>
          <cell r="C243" t="str">
            <v>東京アナリスト株式会社</v>
          </cell>
          <cell r="D243" t="str">
            <v>144-0051</v>
          </cell>
          <cell r="E243" t="str">
            <v>東京都大田区西蒲田6-37-8</v>
          </cell>
          <cell r="F243" t="str">
            <v>蒲田</v>
          </cell>
          <cell r="G243" t="str">
            <v>03-3738-8161</v>
          </cell>
          <cell r="H243" t="str">
            <v>03-3738-8163</v>
          </cell>
          <cell r="I243" t="str">
            <v>手塚</v>
          </cell>
          <cell r="J243" t="str">
            <v>otoiawase@analyst.co.jp</v>
          </cell>
          <cell r="K243">
            <v>37388161</v>
          </cell>
          <cell r="L243">
            <v>37388163</v>
          </cell>
          <cell r="M243" t="str">
            <v>東京都知事（3）第71967号</v>
          </cell>
          <cell r="N243" t="str">
            <v>媒介</v>
          </cell>
          <cell r="O243">
            <v>0</v>
          </cell>
        </row>
        <row r="244">
          <cell r="A244" t="str">
            <v>03-3203-3206</v>
          </cell>
          <cell r="B244">
            <v>516</v>
          </cell>
          <cell r="C244" t="str">
            <v>株式会社住まいの森／高田馬場店</v>
          </cell>
          <cell r="D244" t="str">
            <v>169-0075</v>
          </cell>
          <cell r="E244" t="str">
            <v>東京都新宿区高田馬場2-14-8</v>
          </cell>
          <cell r="F244" t="str">
            <v>高田馬場</v>
          </cell>
          <cell r="G244" t="str">
            <v>03-3203-3206</v>
          </cell>
          <cell r="H244" t="str">
            <v>03-3203-3226</v>
          </cell>
          <cell r="I244" t="str">
            <v>相澤</v>
          </cell>
          <cell r="J244" t="str">
            <v>takadanobaba@sumainomori.co.jp</v>
          </cell>
          <cell r="K244">
            <v>32033206</v>
          </cell>
          <cell r="L244">
            <v>32033226</v>
          </cell>
          <cell r="M244" t="str">
            <v>東京都知事（2）第79980号</v>
          </cell>
          <cell r="N244" t="str">
            <v>媒介</v>
          </cell>
          <cell r="O244">
            <v>0</v>
          </cell>
        </row>
        <row r="245">
          <cell r="A245" t="str">
            <v>03-5722-7507</v>
          </cell>
          <cell r="B245">
            <v>515</v>
          </cell>
          <cell r="C245" t="str">
            <v>株式会社ウィルビー／池尻大橋東口店</v>
          </cell>
          <cell r="D245" t="str">
            <v>153-0043</v>
          </cell>
          <cell r="E245" t="str">
            <v>東京都目黒区東山3-15-4　メゾンドカナリ1F</v>
          </cell>
          <cell r="F245" t="str">
            <v>池尻大橋</v>
          </cell>
          <cell r="G245" t="str">
            <v>03-5722-7507</v>
          </cell>
          <cell r="H245" t="str">
            <v>03-5722-7510</v>
          </cell>
          <cell r="I245" t="str">
            <v>竹輪 耕一</v>
          </cell>
          <cell r="J245" t="str">
            <v>takewa@will-be.co.jp</v>
          </cell>
          <cell r="K245">
            <v>57227507</v>
          </cell>
          <cell r="L245">
            <v>57227510</v>
          </cell>
          <cell r="M245" t="str">
            <v>東京都知事（2）第79207号</v>
          </cell>
          <cell r="N245" t="str">
            <v>媒介</v>
          </cell>
          <cell r="O245">
            <v>0</v>
          </cell>
        </row>
        <row r="246">
          <cell r="A246" t="str">
            <v>03-5540-5010</v>
          </cell>
          <cell r="B246">
            <v>514</v>
          </cell>
          <cell r="C246" t="str">
            <v>エムティーホームズ株式会社</v>
          </cell>
          <cell r="D246" t="str">
            <v>104-0032</v>
          </cell>
          <cell r="E246" t="str">
            <v>東京都中央区八丁堀4-14-4　八重洲第二長岡ビル1階</v>
          </cell>
          <cell r="F246" t="str">
            <v>八丁堀</v>
          </cell>
          <cell r="G246" t="str">
            <v>03-5540-5010</v>
          </cell>
          <cell r="H246" t="str">
            <v>03-5540-5011</v>
          </cell>
          <cell r="I246" t="str">
            <v>斎藤 公子</v>
          </cell>
          <cell r="J246" t="str">
            <v>info@mthomes.co.jp</v>
          </cell>
          <cell r="K246">
            <v>55405010</v>
          </cell>
          <cell r="L246">
            <v>55405011</v>
          </cell>
          <cell r="M246" t="str">
            <v>東京都知事（7）第48496号</v>
          </cell>
          <cell r="N246" t="str">
            <v>媒介</v>
          </cell>
          <cell r="O246">
            <v>0</v>
          </cell>
        </row>
        <row r="247">
          <cell r="A247" t="str">
            <v>03-3262-6911</v>
          </cell>
          <cell r="B247">
            <v>513</v>
          </cell>
          <cell r="C247" t="str">
            <v>株式会社エイブル／九段下店</v>
          </cell>
          <cell r="D247" t="str">
            <v>102-0073</v>
          </cell>
          <cell r="E247" t="str">
            <v>東京都千代田区九段北1-12-1</v>
          </cell>
          <cell r="F247" t="str">
            <v>九段下</v>
          </cell>
          <cell r="G247" t="str">
            <v>03-3262-6911</v>
          </cell>
          <cell r="H247" t="str">
            <v>03-3262-6912</v>
          </cell>
          <cell r="I247" t="str">
            <v>岡本</v>
          </cell>
          <cell r="J247" t="str">
            <v>shop669@able.co.jp</v>
          </cell>
          <cell r="K247">
            <v>32626911</v>
          </cell>
          <cell r="L247">
            <v>32626912</v>
          </cell>
          <cell r="M247" t="str">
            <v>国土交通大臣（4）第5338号</v>
          </cell>
          <cell r="N247" t="str">
            <v>媒介</v>
          </cell>
          <cell r="O247">
            <v>0</v>
          </cell>
        </row>
        <row r="248">
          <cell r="A248" t="str">
            <v>03-3707-0006</v>
          </cell>
          <cell r="B248">
            <v>512</v>
          </cell>
          <cell r="C248" t="str">
            <v>明友不動産株式会社／用賀店</v>
          </cell>
          <cell r="D248" t="str">
            <v>158-0097</v>
          </cell>
          <cell r="E248" t="str">
            <v>東京都世田谷区用賀4-4-6</v>
          </cell>
          <cell r="F248" t="str">
            <v>用賀</v>
          </cell>
          <cell r="G248" t="str">
            <v>03-3707-0006</v>
          </cell>
          <cell r="H248" t="str">
            <v>03-3707-8842</v>
          </cell>
          <cell r="I248" t="str">
            <v>宮木</v>
          </cell>
          <cell r="J248" t="str">
            <v>ito@meiyu.to</v>
          </cell>
          <cell r="K248">
            <v>37070006</v>
          </cell>
          <cell r="L248">
            <v>37078842</v>
          </cell>
          <cell r="M248" t="str">
            <v>東京都知事（2）第79465号</v>
          </cell>
          <cell r="N248" t="str">
            <v>媒介</v>
          </cell>
          <cell r="O248">
            <v>0</v>
          </cell>
        </row>
        <row r="249">
          <cell r="A249" t="str">
            <v>03-5784-9812</v>
          </cell>
          <cell r="B249">
            <v>511</v>
          </cell>
          <cell r="C249" t="str">
            <v>イクセル株式会社</v>
          </cell>
          <cell r="D249" t="str">
            <v>150-0032</v>
          </cell>
          <cell r="E249" t="str">
            <v>東京都渋谷区鶯谷町12-7</v>
          </cell>
          <cell r="F249" t="str">
            <v>代官山</v>
          </cell>
          <cell r="G249" t="str">
            <v>03-5784-9812</v>
          </cell>
          <cell r="H249" t="str">
            <v>03-5484-9813</v>
          </cell>
          <cell r="I249" t="str">
            <v>田尾 義弘</v>
          </cell>
          <cell r="J249" t="str">
            <v xml:space="preserve"> info@excel-e-heya.com</v>
          </cell>
          <cell r="K249">
            <v>57849812</v>
          </cell>
          <cell r="L249">
            <v>54849813</v>
          </cell>
          <cell r="M249" t="str">
            <v>東京都知事（7）第46309号</v>
          </cell>
          <cell r="N249" t="str">
            <v>媒介</v>
          </cell>
          <cell r="O249">
            <v>0</v>
          </cell>
        </row>
        <row r="250">
          <cell r="A250" t="str">
            <v>03-6206-8868</v>
          </cell>
          <cell r="B250">
            <v>510</v>
          </cell>
          <cell r="C250" t="str">
            <v>株式会社ネクストドア</v>
          </cell>
          <cell r="D250" t="str">
            <v>101-0044</v>
          </cell>
          <cell r="E250" t="str">
            <v>東京都千代田区鍛冶町2-7-5 KKビル7階</v>
          </cell>
          <cell r="F250" t="str">
            <v>神田</v>
          </cell>
          <cell r="G250" t="str">
            <v>03-6206-8868</v>
          </cell>
          <cell r="H250" t="str">
            <v>03-5207-8495</v>
          </cell>
          <cell r="I250" t="str">
            <v>高松</v>
          </cell>
          <cell r="J250" t="str">
            <v>kanda@next-door.co.jp</v>
          </cell>
          <cell r="K250">
            <v>62068868</v>
          </cell>
          <cell r="L250">
            <v>52078495</v>
          </cell>
          <cell r="M250" t="str">
            <v>東京都知事（1）第89977号</v>
          </cell>
          <cell r="N250" t="str">
            <v>媒介</v>
          </cell>
          <cell r="O250">
            <v>0</v>
          </cell>
        </row>
        <row r="251">
          <cell r="A251" t="str">
            <v>044-739-8061</v>
          </cell>
          <cell r="B251">
            <v>509</v>
          </cell>
          <cell r="C251" t="str">
            <v>ベストハウス神奈川賃貸センター株式会社</v>
          </cell>
          <cell r="D251" t="str">
            <v>211-0005</v>
          </cell>
          <cell r="E251" t="str">
            <v>神奈川県川崎市中原区新丸子町740-2</v>
          </cell>
          <cell r="F251" t="str">
            <v>新丸子</v>
          </cell>
          <cell r="G251" t="str">
            <v>044-739-8061</v>
          </cell>
          <cell r="H251" t="str">
            <v>044-744-1290</v>
          </cell>
          <cell r="I251" t="str">
            <v>萩原</v>
          </cell>
          <cell r="J251" t="str">
            <v>kcc@besthousekcc.com</v>
          </cell>
          <cell r="K251">
            <v>47398061</v>
          </cell>
          <cell r="L251">
            <v>47441290</v>
          </cell>
          <cell r="M251" t="str">
            <v>神奈川県知事（1）第26246号</v>
          </cell>
          <cell r="N251" t="str">
            <v>媒介</v>
          </cell>
          <cell r="O251">
            <v>0</v>
          </cell>
        </row>
        <row r="252">
          <cell r="A252" t="str">
            <v>03-5458-1612</v>
          </cell>
          <cell r="B252">
            <v>508</v>
          </cell>
          <cell r="C252" t="str">
            <v>株式会社ランドクリエイト／うちなび渋谷本店</v>
          </cell>
          <cell r="D252" t="str">
            <v>150-0043</v>
          </cell>
          <cell r="E252" t="str">
            <v>東京都渋谷区道玄坂1-8-2</v>
          </cell>
          <cell r="F252" t="str">
            <v>渋谷</v>
          </cell>
          <cell r="G252" t="str">
            <v>03-5458-1612</v>
          </cell>
          <cell r="H252" t="str">
            <v>03-5458-1589</v>
          </cell>
          <cell r="I252" t="str">
            <v>澤田</v>
          </cell>
          <cell r="J252" t="str">
            <v>shibuya@uchi-navi.jp</v>
          </cell>
          <cell r="K252">
            <v>54581612</v>
          </cell>
          <cell r="L252">
            <v>54581589</v>
          </cell>
          <cell r="M252" t="str">
            <v>東京都知事（4）第73526号</v>
          </cell>
          <cell r="N252" t="str">
            <v>媒介</v>
          </cell>
          <cell r="O252">
            <v>0</v>
          </cell>
        </row>
        <row r="253">
          <cell r="A253" t="str">
            <v>03-3590-5882</v>
          </cell>
          <cell r="B253">
            <v>507</v>
          </cell>
          <cell r="C253" t="str">
            <v>株式会社東京DANOI</v>
          </cell>
          <cell r="D253" t="str">
            <v>171-0014</v>
          </cell>
          <cell r="E253" t="str">
            <v>東京都豊島区池袋2-53-1　小林ビル6階</v>
          </cell>
          <cell r="F253" t="str">
            <v>池袋</v>
          </cell>
          <cell r="G253" t="str">
            <v>03-3590-5882</v>
          </cell>
          <cell r="H253" t="str">
            <v>03-3590-5883</v>
          </cell>
          <cell r="I253" t="str">
            <v>早坂</v>
          </cell>
          <cell r="J253" t="str">
            <v>info@tokyo-danoi.co.jp</v>
          </cell>
          <cell r="K253">
            <v>35905882</v>
          </cell>
          <cell r="L253">
            <v>35905883</v>
          </cell>
          <cell r="M253" t="str">
            <v>東京都知事（1）第89838号</v>
          </cell>
          <cell r="N253" t="str">
            <v>媒介</v>
          </cell>
          <cell r="O253">
            <v>0</v>
          </cell>
        </row>
        <row r="254">
          <cell r="A254" t="str">
            <v>03-5957-3066</v>
          </cell>
          <cell r="B254">
            <v>506</v>
          </cell>
          <cell r="C254" t="str">
            <v>シーアイエス有限会社／部屋ナビ</v>
          </cell>
          <cell r="D254" t="str">
            <v>171-0022</v>
          </cell>
          <cell r="E254" t="str">
            <v>東京都豊島区南池袋2-24-4　青柳池袋駅前ビル5F</v>
          </cell>
          <cell r="F254" t="str">
            <v>池袋</v>
          </cell>
          <cell r="G254" t="str">
            <v>03-5957-3066</v>
          </cell>
          <cell r="H254" t="str">
            <v>03-5957-3060</v>
          </cell>
          <cell r="I254" t="str">
            <v>河田</v>
          </cell>
          <cell r="J254" t="str">
            <v>chintai@heya-navi.jp</v>
          </cell>
          <cell r="K254">
            <v>59573066</v>
          </cell>
          <cell r="L254">
            <v>59573060</v>
          </cell>
          <cell r="M254" t="str">
            <v>東京都知事（1）第85403号</v>
          </cell>
          <cell r="N254" t="str">
            <v>媒介</v>
          </cell>
          <cell r="O254">
            <v>0</v>
          </cell>
        </row>
        <row r="255">
          <cell r="A255" t="str">
            <v>03-5458-2866</v>
          </cell>
          <cell r="B255">
            <v>505</v>
          </cell>
          <cell r="C255" t="str">
            <v>エヌエフ管理株式会社</v>
          </cell>
          <cell r="D255" t="str">
            <v>150-0021</v>
          </cell>
          <cell r="E255" t="str">
            <v>東京都渋谷区恵比寿西1-32-14　4階</v>
          </cell>
          <cell r="F255" t="str">
            <v>恵比寿</v>
          </cell>
          <cell r="G255" t="str">
            <v>03-5458-2866</v>
          </cell>
          <cell r="H255" t="str">
            <v>03-5458-2867</v>
          </cell>
          <cell r="I255" t="str">
            <v>楠本</v>
          </cell>
          <cell r="J255" t="str">
            <v>kusumoto@nf-management.co.jp</v>
          </cell>
          <cell r="K255">
            <v>54582866</v>
          </cell>
          <cell r="L255">
            <v>54582867</v>
          </cell>
          <cell r="M255" t="str">
            <v>東京都知事（1）第86725号</v>
          </cell>
          <cell r="N255" t="str">
            <v>媒介</v>
          </cell>
          <cell r="O255">
            <v>0</v>
          </cell>
        </row>
        <row r="256">
          <cell r="A256" t="str">
            <v>03-5779-7475</v>
          </cell>
          <cell r="B256">
            <v>504</v>
          </cell>
          <cell r="C256" t="str">
            <v>株式会社ネクスト／ネクストルーム三軒茶屋店</v>
          </cell>
          <cell r="D256" t="str">
            <v>150-0024</v>
          </cell>
          <cell r="E256" t="str">
            <v>東京都世田谷区三軒茶屋1-13-17</v>
          </cell>
          <cell r="F256" t="str">
            <v>三軒茶屋</v>
          </cell>
          <cell r="G256" t="str">
            <v>03-5779-7475</v>
          </cell>
          <cell r="H256" t="str">
            <v>03-3414-9943</v>
          </cell>
          <cell r="I256" t="str">
            <v>藁科</v>
          </cell>
          <cell r="J256" t="str">
            <v>warashina@nextroom.jp</v>
          </cell>
          <cell r="K256">
            <v>57797475</v>
          </cell>
          <cell r="L256">
            <v>34149943</v>
          </cell>
          <cell r="M256" t="str">
            <v>東京都知事（1）第86880号</v>
          </cell>
          <cell r="N256" t="str">
            <v>媒介</v>
          </cell>
          <cell r="O256">
            <v>0</v>
          </cell>
        </row>
        <row r="257">
          <cell r="A257" t="str">
            <v>03-3289-3300</v>
          </cell>
          <cell r="B257">
            <v>503</v>
          </cell>
          <cell r="C257" t="str">
            <v>株式会社イータウン／新橋店</v>
          </cell>
          <cell r="D257" t="str">
            <v>105-0004</v>
          </cell>
          <cell r="E257" t="str">
            <v>東京都港区新橋2-19-2　リプロ新橋ビル4階</v>
          </cell>
          <cell r="F257" t="str">
            <v>新橋</v>
          </cell>
          <cell r="G257" t="str">
            <v>03-3289-3300</v>
          </cell>
          <cell r="H257" t="str">
            <v>03-3289-3301</v>
          </cell>
          <cell r="I257" t="str">
            <v>田中</v>
          </cell>
          <cell r="J257" t="str">
            <v>j-tanaka@etown-net.jp</v>
          </cell>
          <cell r="K257">
            <v>32893300</v>
          </cell>
          <cell r="L257">
            <v>32893301</v>
          </cell>
          <cell r="M257" t="str">
            <v>東京都知事（1）第86189号</v>
          </cell>
          <cell r="N257" t="str">
            <v>媒介</v>
          </cell>
          <cell r="O257">
            <v>0</v>
          </cell>
        </row>
        <row r="258">
          <cell r="A258" t="str">
            <v>03-5273-7411</v>
          </cell>
          <cell r="B258">
            <v>502</v>
          </cell>
          <cell r="C258" t="str">
            <v>有限会社イールームナビ／高田馬場店</v>
          </cell>
          <cell r="D258" t="str">
            <v>169-0075</v>
          </cell>
          <cell r="E258" t="str">
            <v>東京都新宿区高田馬場2-14-6 スワンビル4階</v>
          </cell>
          <cell r="F258" t="str">
            <v>高田馬場</v>
          </cell>
          <cell r="G258" t="str">
            <v>03-5273-7411</v>
          </cell>
          <cell r="H258" t="str">
            <v>03-5273-7412</v>
          </cell>
          <cell r="I258" t="str">
            <v>小平</v>
          </cell>
          <cell r="J258" t="str">
            <v>takadanobaba@eroom-navi.com</v>
          </cell>
          <cell r="K258">
            <v>52737411</v>
          </cell>
          <cell r="L258">
            <v>52737412</v>
          </cell>
          <cell r="M258" t="str">
            <v>東京都知事（1）第84204号</v>
          </cell>
          <cell r="N258" t="str">
            <v>媒介</v>
          </cell>
          <cell r="O258">
            <v>0</v>
          </cell>
        </row>
        <row r="259">
          <cell r="A259" t="str">
            <v>03-5714-1600</v>
          </cell>
          <cell r="B259">
            <v>501</v>
          </cell>
          <cell r="C259" t="str">
            <v>株式会社リーベハウス／アパマンショップ京急蒲田店</v>
          </cell>
          <cell r="D259" t="str">
            <v>144-0052</v>
          </cell>
          <cell r="E259" t="str">
            <v>東京都大田区蒲田4-5-7</v>
          </cell>
          <cell r="F259" t="str">
            <v>京急蒲田</v>
          </cell>
          <cell r="G259" t="str">
            <v>03-5714-1600</v>
          </cell>
          <cell r="H259" t="str">
            <v>03-5714-1602</v>
          </cell>
          <cell r="I259" t="str">
            <v>河口</v>
          </cell>
          <cell r="J259" t="str">
            <v>keikyukamata@apamanshop-fc.com</v>
          </cell>
          <cell r="K259">
            <v>57141600</v>
          </cell>
          <cell r="L259">
            <v>57141602</v>
          </cell>
          <cell r="M259" t="str">
            <v>東京都知事（2）第77453号</v>
          </cell>
          <cell r="N259" t="str">
            <v>媒介</v>
          </cell>
          <cell r="O259">
            <v>0</v>
          </cell>
        </row>
        <row r="260">
          <cell r="A260" t="str">
            <v>03-5793-1261</v>
          </cell>
          <cell r="B260">
            <v>500</v>
          </cell>
          <cell r="C260" t="str">
            <v>株式会社トラストアドバイザーズ</v>
          </cell>
          <cell r="D260" t="str">
            <v>141-0022</v>
          </cell>
          <cell r="E260" t="str">
            <v>東京都品川区東五反田1-7-6</v>
          </cell>
          <cell r="F260" t="str">
            <v>五反田</v>
          </cell>
          <cell r="G260" t="str">
            <v>03-5793-1261</v>
          </cell>
          <cell r="H260" t="str">
            <v>03-5793-1273</v>
          </cell>
          <cell r="I260" t="str">
            <v>綿貫</v>
          </cell>
          <cell r="J260" t="str">
            <v>watanuki@trust-advisers.co.jp</v>
          </cell>
          <cell r="K260">
            <v>57931261</v>
          </cell>
          <cell r="L260">
            <v>57931273</v>
          </cell>
          <cell r="M260" t="str">
            <v>東京都知事（2）第033487号</v>
          </cell>
          <cell r="N260" t="str">
            <v>媒介</v>
          </cell>
          <cell r="O260">
            <v>0</v>
          </cell>
        </row>
        <row r="261">
          <cell r="A261" t="str">
            <v>03-3568-7351</v>
          </cell>
          <cell r="B261">
            <v>499</v>
          </cell>
          <cell r="C261" t="str">
            <v>株式会社ボーヌングスラウム</v>
          </cell>
          <cell r="D261" t="str">
            <v>106-0041</v>
          </cell>
          <cell r="E261" t="str">
            <v>東京都港区麻布台1-6-10　パークハビオ麻布台1001</v>
          </cell>
          <cell r="F261" t="str">
            <v>神谷町</v>
          </cell>
          <cell r="G261" t="str">
            <v>03-3568-7351</v>
          </cell>
          <cell r="H261" t="str">
            <v>03-3568-7352</v>
          </cell>
          <cell r="I261" t="str">
            <v>飯田 健次郎</v>
          </cell>
          <cell r="J261" t="str">
            <v>iida@wohnungsraum.com</v>
          </cell>
          <cell r="K261">
            <v>35687351</v>
          </cell>
          <cell r="L261">
            <v>35687352</v>
          </cell>
          <cell r="M261" t="str">
            <v>東京都知事（1）第87405号</v>
          </cell>
          <cell r="N261" t="str">
            <v>媒介</v>
          </cell>
          <cell r="O261">
            <v>0</v>
          </cell>
        </row>
        <row r="262">
          <cell r="A262" t="str">
            <v>03-5250-7041</v>
          </cell>
          <cell r="B262">
            <v>498</v>
          </cell>
          <cell r="C262" t="str">
            <v>株式会社クレディフォルム</v>
          </cell>
          <cell r="D262" t="str">
            <v>104-0061</v>
          </cell>
          <cell r="E262" t="str">
            <v>東京都中央区銀座1-4-3　第6工業ビル6F</v>
          </cell>
          <cell r="F262" t="str">
            <v>銀座・銀座一丁目・有楽町</v>
          </cell>
          <cell r="G262" t="str">
            <v>03-5250-7041</v>
          </cell>
          <cell r="H262" t="str">
            <v>03-5250-6667</v>
          </cell>
          <cell r="I262" t="str">
            <v>白倉 康太</v>
          </cell>
          <cell r="J262" t="str">
            <v>sirakura.creditforme@mist.ocn.ne.jp</v>
          </cell>
          <cell r="K262">
            <v>52507041</v>
          </cell>
          <cell r="L262">
            <v>52506667</v>
          </cell>
          <cell r="M262" t="str">
            <v>東京都知事（1）第90149号</v>
          </cell>
          <cell r="N262" t="str">
            <v>媒介</v>
          </cell>
          <cell r="O262">
            <v>0</v>
          </cell>
        </row>
        <row r="263">
          <cell r="A263" t="str">
            <v>03-3833-1550</v>
          </cell>
          <cell r="B263">
            <v>497</v>
          </cell>
          <cell r="C263" t="str">
            <v>有限会社戸谷プランニング</v>
          </cell>
          <cell r="D263" t="str">
            <v>110-0015</v>
          </cell>
          <cell r="E263" t="str">
            <v>東京都台東区東上野3-32-14</v>
          </cell>
          <cell r="F263" t="str">
            <v>稲荷町</v>
          </cell>
          <cell r="G263" t="str">
            <v>03-3833-1550</v>
          </cell>
          <cell r="H263" t="str">
            <v>03-3833-1557</v>
          </cell>
          <cell r="I263" t="str">
            <v>戸谷 佳隆</v>
          </cell>
          <cell r="J263" t="str">
            <v>office@toya-planning.co.jp</v>
          </cell>
          <cell r="K263">
            <v>38331550</v>
          </cell>
          <cell r="L263">
            <v>38331557</v>
          </cell>
          <cell r="M263" t="str">
            <v>東京都知事（1）第83974号</v>
          </cell>
          <cell r="N263" t="str">
            <v>媒介</v>
          </cell>
          <cell r="O263">
            <v>0</v>
          </cell>
        </row>
        <row r="264">
          <cell r="A264" t="str">
            <v>03-6219-8071</v>
          </cell>
          <cell r="B264">
            <v>496</v>
          </cell>
          <cell r="C264" t="str">
            <v>株式会社エイブル／月島店</v>
          </cell>
          <cell r="D264" t="str">
            <v>104-0052</v>
          </cell>
          <cell r="E264" t="str">
            <v>東京都中央区月島1-3-13</v>
          </cell>
          <cell r="F264" t="str">
            <v>月島</v>
          </cell>
          <cell r="G264" t="str">
            <v>03-6219-8071</v>
          </cell>
          <cell r="H264" t="str">
            <v>03-6219-8073</v>
          </cell>
          <cell r="I264" t="str">
            <v>照山</v>
          </cell>
          <cell r="J264" t="str">
            <v>shop337@able.co.jp</v>
          </cell>
          <cell r="K264">
            <v>62198071</v>
          </cell>
          <cell r="L264">
            <v>62198073</v>
          </cell>
          <cell r="M264" t="str">
            <v>国土交通大臣（4）第5338号</v>
          </cell>
          <cell r="N264" t="str">
            <v>媒介</v>
          </cell>
          <cell r="O264">
            <v>0</v>
          </cell>
        </row>
        <row r="265">
          <cell r="A265" t="str">
            <v>03-5428-4350</v>
          </cell>
          <cell r="B265">
            <v>495</v>
          </cell>
          <cell r="C265" t="str">
            <v>新生地所株式会社／代官山駅前店</v>
          </cell>
          <cell r="D265" t="str">
            <v>150-0033</v>
          </cell>
          <cell r="E265" t="str">
            <v>東京都渋谷区猿楽町24-1　ROOB2　1-C</v>
          </cell>
          <cell r="F265" t="str">
            <v>代官山</v>
          </cell>
          <cell r="G265" t="str">
            <v>03-5428-4350</v>
          </cell>
          <cell r="H265" t="str">
            <v>03-5428-4351</v>
          </cell>
          <cell r="I265" t="str">
            <v>坂倉</v>
          </cell>
          <cell r="J265" t="str">
            <v>chintai@shinsei-jisho.co.jp</v>
          </cell>
          <cell r="K265">
            <v>54284350</v>
          </cell>
          <cell r="L265">
            <v>54284351</v>
          </cell>
          <cell r="M265" t="str">
            <v>東京都知事（1）第84606号</v>
          </cell>
          <cell r="N265" t="str">
            <v>媒介</v>
          </cell>
          <cell r="O265">
            <v>0</v>
          </cell>
        </row>
        <row r="266">
          <cell r="A266" t="str">
            <v>03-5413-3680</v>
          </cell>
          <cell r="B266">
            <v>494</v>
          </cell>
          <cell r="C266" t="str">
            <v>株式会社アクセルホーム／代々木本店</v>
          </cell>
          <cell r="D266" t="str">
            <v>151-0051</v>
          </cell>
          <cell r="E266" t="str">
            <v>東京都渋谷区千駄ヶ谷4-29-11</v>
          </cell>
          <cell r="F266" t="str">
            <v>代々木</v>
          </cell>
          <cell r="G266" t="str">
            <v>03-5413-3680</v>
          </cell>
          <cell r="H266" t="str">
            <v>03-5413-0015</v>
          </cell>
          <cell r="I266" t="str">
            <v>細野 大輔</v>
          </cell>
          <cell r="J266" t="str">
            <v>info@axel-home.com</v>
          </cell>
          <cell r="K266">
            <v>54133680</v>
          </cell>
          <cell r="L266">
            <v>54130015</v>
          </cell>
          <cell r="M266" t="str">
            <v>東京都知事（1）第87752号</v>
          </cell>
          <cell r="N266" t="str">
            <v>媒介</v>
          </cell>
          <cell r="O266">
            <v>0</v>
          </cell>
        </row>
        <row r="267">
          <cell r="A267" t="str">
            <v>03-5675-6820</v>
          </cell>
          <cell r="B267">
            <v>493</v>
          </cell>
          <cell r="C267" t="str">
            <v>スターツピタットハウス株式会社／イトーヨーカドー葛西店</v>
          </cell>
          <cell r="D267" t="str">
            <v>134-0084</v>
          </cell>
          <cell r="E267" t="str">
            <v>東京都江戸川区東葛西9-3-3</v>
          </cell>
          <cell r="F267" t="str">
            <v>葛西</v>
          </cell>
          <cell r="G267" t="str">
            <v>03-5675-6820</v>
          </cell>
          <cell r="H267" t="str">
            <v>03-5675-6821</v>
          </cell>
          <cell r="I267" t="str">
            <v>植田 大智</v>
          </cell>
          <cell r="J267" t="str">
            <v>ph-itoyokado@starts.co.jp</v>
          </cell>
          <cell r="K267">
            <v>56756820</v>
          </cell>
          <cell r="L267">
            <v>56756821</v>
          </cell>
          <cell r="M267" t="str">
            <v>国土交通大臣（1）第7129号</v>
          </cell>
          <cell r="N267" t="str">
            <v>媒介</v>
          </cell>
          <cell r="O267">
            <v>0</v>
          </cell>
        </row>
        <row r="268">
          <cell r="A268" t="str">
            <v>03-5710-0222</v>
          </cell>
          <cell r="B268">
            <v>492</v>
          </cell>
          <cell r="C268" t="str">
            <v>兼六住販株式会社</v>
          </cell>
          <cell r="D268" t="str">
            <v>144-0052</v>
          </cell>
          <cell r="E268" t="str">
            <v>東京都大田区蒲田4-11-8</v>
          </cell>
          <cell r="F268" t="str">
            <v>京急蒲田</v>
          </cell>
          <cell r="G268" t="str">
            <v>03-5710-0222</v>
          </cell>
          <cell r="H268" t="str">
            <v>03-5710-0224</v>
          </cell>
          <cell r="I268" t="str">
            <v>川村 良夫</v>
          </cell>
          <cell r="J268" t="str">
            <v>info@kenrokujuuhan.jp</v>
          </cell>
          <cell r="K268">
            <v>57100222</v>
          </cell>
          <cell r="L268">
            <v>57100224</v>
          </cell>
          <cell r="M268" t="str">
            <v>東京都知事（6）第52099号</v>
          </cell>
          <cell r="N268" t="str">
            <v>媒介</v>
          </cell>
          <cell r="O268">
            <v>0</v>
          </cell>
        </row>
        <row r="269">
          <cell r="A269" t="str">
            <v>03-5789-8837</v>
          </cell>
          <cell r="B269">
            <v>491</v>
          </cell>
          <cell r="C269" t="str">
            <v>株式会社スプリングエステート／五反田店</v>
          </cell>
          <cell r="D269" t="str">
            <v>141-0022</v>
          </cell>
          <cell r="E269" t="str">
            <v>東京都品川区東五反田5-27-10　第一野村ビル4階</v>
          </cell>
          <cell r="F269" t="str">
            <v>五反田</v>
          </cell>
          <cell r="G269" t="str">
            <v>03-5789-8837</v>
          </cell>
          <cell r="H269" t="str">
            <v>03-5789-8838</v>
          </cell>
          <cell r="I269" t="str">
            <v>阿部 貴之</v>
          </cell>
          <cell r="J269" t="str">
            <v>abe@spring-net.co.jp</v>
          </cell>
          <cell r="K269">
            <v>57898837</v>
          </cell>
          <cell r="L269">
            <v>57898838</v>
          </cell>
          <cell r="M269" t="str">
            <v>東京都知事（3）第75104号</v>
          </cell>
          <cell r="N269" t="str">
            <v>媒介</v>
          </cell>
          <cell r="O269">
            <v>0</v>
          </cell>
        </row>
        <row r="270">
          <cell r="A270" t="str">
            <v>03-5827-1321</v>
          </cell>
          <cell r="B270">
            <v>490</v>
          </cell>
          <cell r="C270" t="str">
            <v>株式会社Q-ｂｅ／ルームキューブ</v>
          </cell>
          <cell r="D270" t="str">
            <v>111-0034</v>
          </cell>
          <cell r="E270" t="str">
            <v>東京都台東区雷門2-3-12　1F</v>
          </cell>
          <cell r="F270" t="str">
            <v>浅草</v>
          </cell>
          <cell r="G270" t="str">
            <v>03-5827-1321</v>
          </cell>
          <cell r="H270" t="str">
            <v>03-5827-1322</v>
          </cell>
          <cell r="I270" t="str">
            <v>新田</v>
          </cell>
          <cell r="J270" t="str">
            <v>asakusa@room.q-be.co.jp</v>
          </cell>
          <cell r="K270">
            <v>58271321</v>
          </cell>
          <cell r="L270">
            <v>58271322</v>
          </cell>
          <cell r="M270" t="str">
            <v>東京都知事（1）第90191号</v>
          </cell>
          <cell r="N270" t="str">
            <v>媒介</v>
          </cell>
          <cell r="O270">
            <v>0</v>
          </cell>
        </row>
        <row r="271">
          <cell r="A271" t="str">
            <v>03-3326-1850</v>
          </cell>
          <cell r="B271">
            <v>489</v>
          </cell>
          <cell r="C271" t="str">
            <v>有限会社井上設計／本店</v>
          </cell>
          <cell r="D271" t="str">
            <v>182-0005</v>
          </cell>
          <cell r="E271" t="str">
            <v>東京都調布市東つつじヶ丘1-2-5　井上ビル1階</v>
          </cell>
          <cell r="F271" t="str">
            <v>つつじヶ丘</v>
          </cell>
          <cell r="G271" t="str">
            <v>03-3326-1850</v>
          </cell>
          <cell r="H271" t="str">
            <v>03-3326-1852</v>
          </cell>
          <cell r="I271" t="str">
            <v>井上</v>
          </cell>
          <cell r="J271" t="str">
            <v>info@inoue-sekkei.net</v>
          </cell>
          <cell r="K271">
            <v>33261850</v>
          </cell>
          <cell r="L271">
            <v>33261852</v>
          </cell>
          <cell r="M271" t="str">
            <v>東京都知事（2）第81427号</v>
          </cell>
          <cell r="N271" t="str">
            <v>媒介</v>
          </cell>
          <cell r="O271">
            <v>0</v>
          </cell>
        </row>
        <row r="272">
          <cell r="A272" t="str">
            <v>03-5710-3200</v>
          </cell>
          <cell r="B272">
            <v>488</v>
          </cell>
          <cell r="C272" t="str">
            <v>株式会社タウンハウジング／蒲田店</v>
          </cell>
          <cell r="D272" t="str">
            <v>144-0052</v>
          </cell>
          <cell r="E272" t="str">
            <v>東京都大田区蒲田5-18-6</v>
          </cell>
          <cell r="F272" t="str">
            <v>蒲田</v>
          </cell>
          <cell r="G272" t="str">
            <v>03-5710-3200</v>
          </cell>
          <cell r="H272" t="str">
            <v>03-5710-3210</v>
          </cell>
          <cell r="I272" t="str">
            <v>植田</v>
          </cell>
          <cell r="J272" t="str">
            <v>ｈkamata@town-group.jp</v>
          </cell>
          <cell r="K272">
            <v>57103200</v>
          </cell>
          <cell r="L272">
            <v>57103210</v>
          </cell>
          <cell r="M272" t="str">
            <v>国土交通大臣（2）第6225号</v>
          </cell>
          <cell r="N272" t="str">
            <v>媒介</v>
          </cell>
          <cell r="O272">
            <v>0</v>
          </cell>
        </row>
        <row r="273">
          <cell r="A273" t="str">
            <v>03-5781-5500</v>
          </cell>
          <cell r="B273">
            <v>487</v>
          </cell>
          <cell r="C273" t="str">
            <v>株式会社アットスタイル／品川店</v>
          </cell>
          <cell r="D273" t="str">
            <v>108-0075</v>
          </cell>
          <cell r="E273" t="str">
            <v>東京都港区港南2-6-10　三矢ビル4F</v>
          </cell>
          <cell r="F273" t="str">
            <v>品川</v>
          </cell>
          <cell r="G273" t="str">
            <v>03-5781-5500</v>
          </cell>
          <cell r="H273" t="str">
            <v>03-5781-5505</v>
          </cell>
          <cell r="I273" t="str">
            <v>遠藤</v>
          </cell>
          <cell r="J273" t="str">
            <v>r-endo@atstyle.cc</v>
          </cell>
          <cell r="K273">
            <v>57815500</v>
          </cell>
          <cell r="L273">
            <v>57815505</v>
          </cell>
          <cell r="M273" t="str">
            <v xml:space="preserve">東京都知事（2）第78768号 </v>
          </cell>
          <cell r="N273" t="str">
            <v>媒介</v>
          </cell>
          <cell r="O273">
            <v>0</v>
          </cell>
        </row>
        <row r="274">
          <cell r="A274" t="str">
            <v>03-5710-8801</v>
          </cell>
          <cell r="B274">
            <v>486</v>
          </cell>
          <cell r="C274" t="str">
            <v>有限会社ゼント／アパマンショップ蒲田東口店</v>
          </cell>
          <cell r="D274" t="str">
            <v>144-0052</v>
          </cell>
          <cell r="E274" t="str">
            <v>東京都大田区蒲田5-18-2　月村ビル2F</v>
          </cell>
          <cell r="F274" t="str">
            <v>蒲田</v>
          </cell>
          <cell r="G274" t="str">
            <v>03-5710-8801</v>
          </cell>
          <cell r="H274" t="str">
            <v>03-5710-8803</v>
          </cell>
          <cell r="I274" t="str">
            <v>加藤</v>
          </cell>
          <cell r="J274" t="str">
            <v>kamatahigashiguchi@apamanshop-fc.com</v>
          </cell>
          <cell r="K274">
            <v>57108801</v>
          </cell>
          <cell r="L274">
            <v>57108803</v>
          </cell>
          <cell r="M274" t="str">
            <v>東京都知事（1）第83411号</v>
          </cell>
          <cell r="N274" t="str">
            <v>媒介</v>
          </cell>
          <cell r="O274">
            <v>0</v>
          </cell>
        </row>
        <row r="275">
          <cell r="A275" t="str">
            <v>03-6826-7111</v>
          </cell>
          <cell r="B275">
            <v>485</v>
          </cell>
          <cell r="C275" t="str">
            <v>株式会社ＴＦＣ</v>
          </cell>
          <cell r="D275" t="str">
            <v>160-0023</v>
          </cell>
          <cell r="E275" t="str">
            <v>東京都新宿区西新宿7-4-5 冨士野ビル2階</v>
          </cell>
          <cell r="F275" t="str">
            <v>新宿</v>
          </cell>
          <cell r="G275" t="str">
            <v>03-6826-7111</v>
          </cell>
          <cell r="H275" t="str">
            <v>03-5332-3035</v>
          </cell>
          <cell r="I275" t="str">
            <v>鈴木</v>
          </cell>
          <cell r="J275" t="str">
            <v>info@tfc-group.co.jp</v>
          </cell>
          <cell r="K275">
            <v>68267111</v>
          </cell>
          <cell r="L275">
            <v>53323035</v>
          </cell>
          <cell r="M275" t="str">
            <v>東京都知事（1）第88690号</v>
          </cell>
          <cell r="N275" t="str">
            <v>媒介</v>
          </cell>
          <cell r="O275">
            <v>0</v>
          </cell>
        </row>
        <row r="276">
          <cell r="A276" t="str">
            <v>03-5413-3011</v>
          </cell>
          <cell r="B276">
            <v>484</v>
          </cell>
          <cell r="C276" t="str">
            <v>株式会社麻布ハウス／本店</v>
          </cell>
          <cell r="D276" t="str">
            <v>106-0045</v>
          </cell>
          <cell r="E276" t="str">
            <v>東京都港区麻布十番1-5-8　ヴェスタビル2F</v>
          </cell>
          <cell r="F276" t="str">
            <v>麻布十番</v>
          </cell>
          <cell r="G276" t="str">
            <v>03-5413-3011</v>
          </cell>
          <cell r="H276" t="str">
            <v>03-5413-3012</v>
          </cell>
          <cell r="I276" t="str">
            <v>肥後 みのる</v>
          </cell>
          <cell r="J276" t="str">
            <v>azabu@tc-house.co.jp</v>
          </cell>
          <cell r="K276">
            <v>54133011</v>
          </cell>
          <cell r="L276">
            <v>54133012</v>
          </cell>
          <cell r="M276" t="str">
            <v>東京都知事（2）第81525号</v>
          </cell>
          <cell r="N276" t="str">
            <v>媒介</v>
          </cell>
          <cell r="O276">
            <v>0</v>
          </cell>
        </row>
        <row r="277">
          <cell r="A277" t="str">
            <v>03-6715-0311</v>
          </cell>
          <cell r="B277">
            <v>483</v>
          </cell>
          <cell r="C277" t="str">
            <v>東洋エステートサービス株式会社</v>
          </cell>
          <cell r="D277" t="str">
            <v>160-0023</v>
          </cell>
          <cell r="E277" t="str">
            <v>東京都新宿区西新宿1-23-1</v>
          </cell>
          <cell r="F277" t="str">
            <v>新宿</v>
          </cell>
          <cell r="G277" t="str">
            <v>03-6715-0311</v>
          </cell>
          <cell r="H277" t="str">
            <v>03-6715-0312</v>
          </cell>
          <cell r="I277" t="str">
            <v>若林</v>
          </cell>
          <cell r="J277" t="str">
            <v>wakabayashi@toyoestate.com</v>
          </cell>
          <cell r="K277">
            <v>67150311</v>
          </cell>
          <cell r="L277">
            <v>67150312</v>
          </cell>
          <cell r="M277" t="str">
            <v>国土交通大臣（2）第6180号</v>
          </cell>
          <cell r="N277" t="str">
            <v>媒介</v>
          </cell>
          <cell r="O277">
            <v>0</v>
          </cell>
        </row>
        <row r="278">
          <cell r="A278" t="str">
            <v>03-5800-4141</v>
          </cell>
          <cell r="B278">
            <v>482</v>
          </cell>
          <cell r="C278" t="str">
            <v>株式会社ケーコーポレーション／白山上店</v>
          </cell>
          <cell r="D278" t="str">
            <v>113-0023</v>
          </cell>
          <cell r="E278" t="str">
            <v>東京都文京区向丘1-9-26</v>
          </cell>
          <cell r="F278" t="str">
            <v>白山</v>
          </cell>
          <cell r="G278" t="str">
            <v>03-5800-4141</v>
          </cell>
          <cell r="H278" t="str">
            <v>03-5800-4140</v>
          </cell>
          <cell r="I278" t="str">
            <v>山田 義春</v>
          </cell>
          <cell r="J278" t="str">
            <v>k.ueten@k-co.jp</v>
          </cell>
          <cell r="K278">
            <v>58004141</v>
          </cell>
          <cell r="L278">
            <v>58004140</v>
          </cell>
          <cell r="M278" t="str">
            <v>東京都知事（6）第54460号</v>
          </cell>
          <cell r="N278" t="str">
            <v>媒介</v>
          </cell>
          <cell r="O278">
            <v>0</v>
          </cell>
        </row>
        <row r="279">
          <cell r="A279" t="str">
            <v>03-6418-1299</v>
          </cell>
          <cell r="B279">
            <v>481</v>
          </cell>
          <cell r="C279" t="str">
            <v>株式会社アール・ホーム</v>
          </cell>
          <cell r="D279" t="str">
            <v>150-0001</v>
          </cell>
          <cell r="E279" t="str">
            <v>東京都渋谷区神宮前6-17-15　落合原宿ビル6階</v>
          </cell>
          <cell r="F279" t="str">
            <v>原宿</v>
          </cell>
          <cell r="G279" t="str">
            <v>03-6418-1299</v>
          </cell>
          <cell r="H279" t="str">
            <v>03-6418-1295</v>
          </cell>
          <cell r="I279" t="str">
            <v>田仲 篤史</v>
          </cell>
          <cell r="J279" t="str">
            <v>tanaka@rhome-com.jp</v>
          </cell>
          <cell r="K279">
            <v>64181299</v>
          </cell>
          <cell r="L279">
            <v>64181295</v>
          </cell>
          <cell r="M279" t="str">
            <v>東京都知事（1）第86289号</v>
          </cell>
          <cell r="N279" t="str">
            <v>媒介</v>
          </cell>
          <cell r="O279">
            <v>0</v>
          </cell>
        </row>
        <row r="280">
          <cell r="A280" t="str">
            <v>06-6345-0887</v>
          </cell>
          <cell r="B280">
            <v>480</v>
          </cell>
          <cell r="C280" t="str">
            <v>クオリア株式会社</v>
          </cell>
          <cell r="D280" t="str">
            <v>530-0004</v>
          </cell>
          <cell r="E280" t="str">
            <v>大阪府大阪市北区堂島浜1-1-8</v>
          </cell>
          <cell r="F280" t="str">
            <v>淀屋橋</v>
          </cell>
          <cell r="G280" t="str">
            <v>06-6345-0887</v>
          </cell>
          <cell r="H280" t="str">
            <v>06-6345-0883</v>
          </cell>
          <cell r="I280" t="str">
            <v>金子</v>
          </cell>
          <cell r="J280" t="str">
            <v>kaneko@qualia.cc</v>
          </cell>
          <cell r="K280">
            <v>63450887</v>
          </cell>
          <cell r="L280">
            <v>63450883</v>
          </cell>
          <cell r="M280" t="str">
            <v>大阪府知事（2）第49742号</v>
          </cell>
          <cell r="N280" t="str">
            <v>媒介</v>
          </cell>
          <cell r="O280">
            <v>0</v>
          </cell>
        </row>
        <row r="281">
          <cell r="A281" t="str">
            <v>03-3441-6090</v>
          </cell>
          <cell r="B281">
            <v>479</v>
          </cell>
          <cell r="C281" t="str">
            <v>株式会社ハウズ</v>
          </cell>
          <cell r="D281" t="str">
            <v>108-0071</v>
          </cell>
          <cell r="E281" t="str">
            <v>東京都港区白金台3-15-2</v>
          </cell>
          <cell r="F281" t="str">
            <v>白金台</v>
          </cell>
          <cell r="G281" t="str">
            <v>03-3441-6090</v>
          </cell>
          <cell r="H281" t="str">
            <v>03-3441-6504</v>
          </cell>
          <cell r="I281" t="str">
            <v>三谷</v>
          </cell>
          <cell r="J281" t="str">
            <v>mitani@hows.co.jp</v>
          </cell>
          <cell r="K281">
            <v>34416090</v>
          </cell>
          <cell r="L281">
            <v>34416504</v>
          </cell>
          <cell r="M281" t="str">
            <v>東京都知事（6）第55620号</v>
          </cell>
          <cell r="N281" t="str">
            <v>媒介</v>
          </cell>
          <cell r="O281">
            <v>0</v>
          </cell>
        </row>
        <row r="282">
          <cell r="A282" t="str">
            <v>03-3408-1101</v>
          </cell>
          <cell r="B282">
            <v>478</v>
          </cell>
          <cell r="C282" t="str">
            <v>株式会社天地</v>
          </cell>
          <cell r="D282" t="str">
            <v>106-0046</v>
          </cell>
          <cell r="E282" t="str">
            <v>東京都港区元麻布3-1-34</v>
          </cell>
          <cell r="F282" t="str">
            <v>広尾</v>
          </cell>
          <cell r="G282" t="str">
            <v>03-3408-1101</v>
          </cell>
          <cell r="H282" t="str">
            <v>03-3401-5117</v>
          </cell>
          <cell r="I282" t="str">
            <v>松本</v>
          </cell>
          <cell r="J282" t="str">
            <v>matsumoto@tenchi-co.jp</v>
          </cell>
          <cell r="K282">
            <v>34081101</v>
          </cell>
          <cell r="L282">
            <v>34015117</v>
          </cell>
          <cell r="M282" t="str">
            <v>東京都知事（12）第14473号</v>
          </cell>
          <cell r="N282" t="str">
            <v>媒介</v>
          </cell>
          <cell r="O282">
            <v>0</v>
          </cell>
        </row>
        <row r="283">
          <cell r="A283" t="str">
            <v>03-3256-0918</v>
          </cell>
          <cell r="B283">
            <v>477</v>
          </cell>
          <cell r="C283" t="str">
            <v>株式会社グッド</v>
          </cell>
          <cell r="D283" t="str">
            <v>101-0042</v>
          </cell>
          <cell r="E283" t="str">
            <v>東京都千代田区神田東松下町25</v>
          </cell>
          <cell r="F283" t="str">
            <v>岩本町</v>
          </cell>
          <cell r="G283" t="str">
            <v>03-3256-0918</v>
          </cell>
          <cell r="H283" t="str">
            <v>03-3251-3950</v>
          </cell>
          <cell r="I283" t="str">
            <v>葛西 充</v>
          </cell>
          <cell r="J283" t="str">
            <v>good@sepia.ocn.ne.jp</v>
          </cell>
          <cell r="K283">
            <v>32560918</v>
          </cell>
          <cell r="L283">
            <v>32513950</v>
          </cell>
          <cell r="M283" t="str">
            <v>東京都知事（10）第32786号</v>
          </cell>
          <cell r="N283" t="str">
            <v>媒介</v>
          </cell>
          <cell r="O283">
            <v>0</v>
          </cell>
        </row>
        <row r="284">
          <cell r="A284" t="str">
            <v>03-3588-8648</v>
          </cell>
          <cell r="B284">
            <v>476</v>
          </cell>
          <cell r="C284" t="str">
            <v>プラザホームズ株式会社</v>
          </cell>
          <cell r="D284" t="str">
            <v>106-0041</v>
          </cell>
          <cell r="E284" t="str">
            <v>東京都港区麻布台1-9-12</v>
          </cell>
          <cell r="F284" t="str">
            <v>神谷町</v>
          </cell>
          <cell r="G284" t="str">
            <v>03-3588-8648</v>
          </cell>
          <cell r="H284" t="str">
            <v>03-5549-0818</v>
          </cell>
          <cell r="I284" t="str">
            <v>花崎 英紀</v>
          </cell>
          <cell r="J284" t="str">
            <v>h.hanazaki@plazahomes.co.jp</v>
          </cell>
          <cell r="K284">
            <v>35888648</v>
          </cell>
          <cell r="L284">
            <v>55490818</v>
          </cell>
          <cell r="M284" t="str">
            <v>東京都知事（１）第86890号</v>
          </cell>
          <cell r="N284" t="str">
            <v>媒介</v>
          </cell>
          <cell r="O284">
            <v>0</v>
          </cell>
        </row>
        <row r="285">
          <cell r="A285" t="str">
            <v>03-5454-7288</v>
          </cell>
          <cell r="B285">
            <v>475</v>
          </cell>
          <cell r="C285" t="str">
            <v>株式会社東京都心ハウジング</v>
          </cell>
          <cell r="D285" t="str">
            <v>151-0062</v>
          </cell>
          <cell r="E285" t="str">
            <v>東京都渋谷区元代々木町52-5</v>
          </cell>
          <cell r="F285" t="str">
            <v>代々木八幡</v>
          </cell>
          <cell r="G285" t="str">
            <v>03-5454-7288</v>
          </cell>
          <cell r="H285" t="str">
            <v>03-5454-7290</v>
          </cell>
          <cell r="I285" t="str">
            <v>枡井</v>
          </cell>
          <cell r="J285" t="str">
            <v>info@tokyotoshin.co.jp</v>
          </cell>
          <cell r="K285">
            <v>54547288</v>
          </cell>
          <cell r="L285">
            <v>54547290</v>
          </cell>
          <cell r="M285" t="str">
            <v>東京都知事（1）第86134号</v>
          </cell>
          <cell r="N285" t="str">
            <v>媒介</v>
          </cell>
          <cell r="O285">
            <v>0</v>
          </cell>
        </row>
        <row r="286">
          <cell r="A286" t="str">
            <v>03-3563-0137</v>
          </cell>
          <cell r="B286">
            <v>474</v>
          </cell>
          <cell r="C286" t="str">
            <v>株式会社アルバ</v>
          </cell>
          <cell r="D286" t="str">
            <v>104-0031</v>
          </cell>
          <cell r="E286" t="str">
            <v>東京都中央区京橋2-11-3　服部ビル502号室</v>
          </cell>
          <cell r="F286" t="str">
            <v>京橋</v>
          </cell>
          <cell r="G286" t="str">
            <v>03-3563-0137</v>
          </cell>
          <cell r="H286" t="str">
            <v>03-3563-1037</v>
          </cell>
          <cell r="I286" t="str">
            <v>安瀬 潔（アンゼ キヨシ）</v>
          </cell>
          <cell r="J286" t="str">
            <v>anze@alba-realestate.com</v>
          </cell>
          <cell r="K286">
            <v>35630137</v>
          </cell>
          <cell r="L286">
            <v>35631038</v>
          </cell>
          <cell r="M286" t="str">
            <v>東京都知事（1）第83472号</v>
          </cell>
          <cell r="N286" t="str">
            <v>媒介</v>
          </cell>
          <cell r="O286">
            <v>0</v>
          </cell>
        </row>
        <row r="287">
          <cell r="A287" t="str">
            <v>03-3948-3232</v>
          </cell>
          <cell r="B287">
            <v>473</v>
          </cell>
          <cell r="C287" t="str">
            <v>株式会社ミニミニ城北／練馬店</v>
          </cell>
          <cell r="D287" t="str">
            <v>176-0001</v>
          </cell>
          <cell r="E287" t="str">
            <v>東京都練馬区練馬1-4-3</v>
          </cell>
          <cell r="F287" t="str">
            <v>練馬店</v>
          </cell>
          <cell r="G287" t="str">
            <v>03-3948-3232</v>
          </cell>
          <cell r="H287" t="str">
            <v>03-3948-3381</v>
          </cell>
          <cell r="I287" t="str">
            <v>山田 貴文</v>
          </cell>
          <cell r="J287" t="str">
            <v>takafumi_yamada@minimini.jp</v>
          </cell>
          <cell r="K287">
            <v>39483232</v>
          </cell>
          <cell r="L287">
            <v>39483381</v>
          </cell>
          <cell r="M287" t="str">
            <v>国土交通大臣（2）第6346号</v>
          </cell>
          <cell r="N287" t="str">
            <v>媒介</v>
          </cell>
          <cell r="O287">
            <v>0</v>
          </cell>
        </row>
        <row r="288">
          <cell r="A288" t="str">
            <v>03-5720-6788</v>
          </cell>
          <cell r="B288">
            <v>472</v>
          </cell>
          <cell r="C288" t="str">
            <v>株式会社東京不動産</v>
          </cell>
          <cell r="D288" t="str">
            <v>130-0022</v>
          </cell>
          <cell r="E288" t="str">
            <v>東京都墨田区江東橋4-6-5</v>
          </cell>
          <cell r="F288" t="str">
            <v>錦糸町</v>
          </cell>
          <cell r="G288" t="str">
            <v>03-5720-6788</v>
          </cell>
          <cell r="H288" t="str">
            <v>03-3634-4048</v>
          </cell>
          <cell r="I288" t="str">
            <v>繆 英長</v>
          </cell>
          <cell r="J288" t="str">
            <v>info@tokyofudousan.co.jp</v>
          </cell>
          <cell r="K288">
            <v>57206788</v>
          </cell>
          <cell r="L288">
            <v>36344048</v>
          </cell>
          <cell r="M288" t="str">
            <v>東京都知事（1）第86755号</v>
          </cell>
          <cell r="N288" t="str">
            <v>媒介</v>
          </cell>
          <cell r="O288">
            <v>0</v>
          </cell>
        </row>
        <row r="289">
          <cell r="A289" t="str">
            <v>03-3586-7868</v>
          </cell>
          <cell r="B289">
            <v>471</v>
          </cell>
          <cell r="C289" t="str">
            <v>シグマリアルエステート株式会社</v>
          </cell>
          <cell r="D289" t="str">
            <v>107-0052</v>
          </cell>
          <cell r="E289" t="str">
            <v>東京都港区赤坂4-3-1</v>
          </cell>
          <cell r="F289" t="str">
            <v>赤坂見附</v>
          </cell>
          <cell r="G289" t="str">
            <v>03-3586-7868</v>
          </cell>
          <cell r="H289" t="str">
            <v>03-3588-0872</v>
          </cell>
          <cell r="I289" t="str">
            <v>鈴木 庸子</v>
          </cell>
          <cell r="J289" t="str">
            <v>suzuki@sigma-real.jp</v>
          </cell>
          <cell r="K289">
            <v>35867868</v>
          </cell>
          <cell r="L289">
            <v>35880872</v>
          </cell>
          <cell r="M289" t="str">
            <v>東京都知事（2）第80924号</v>
          </cell>
          <cell r="N289" t="str">
            <v>媒介</v>
          </cell>
          <cell r="O289">
            <v>0</v>
          </cell>
        </row>
        <row r="290">
          <cell r="A290" t="str">
            <v>03-5665-9339</v>
          </cell>
          <cell r="B290">
            <v>470</v>
          </cell>
          <cell r="C290" t="str">
            <v>スターツピタットハウス株式会社／東陽町店</v>
          </cell>
          <cell r="D290" t="str">
            <v>136-0076</v>
          </cell>
          <cell r="E290" t="str">
            <v>東京都江東区南砂2-1-7　プロシード東陽町1F</v>
          </cell>
          <cell r="F290" t="str">
            <v>東陽町</v>
          </cell>
          <cell r="G290" t="str">
            <v>03-5665-9339</v>
          </cell>
          <cell r="H290" t="str">
            <v>03-5606-9181</v>
          </cell>
          <cell r="I290" t="str">
            <v>吉野</v>
          </cell>
          <cell r="J290" t="str">
            <v>ph-toyocho@starts.co.jp</v>
          </cell>
          <cell r="K290">
            <v>56659339</v>
          </cell>
          <cell r="L290">
            <v>56069181</v>
          </cell>
          <cell r="M290" t="str">
            <v>国土交通大臣（1）第7129号</v>
          </cell>
          <cell r="N290" t="str">
            <v>媒介</v>
          </cell>
          <cell r="O290">
            <v>0</v>
          </cell>
        </row>
        <row r="291">
          <cell r="A291" t="str">
            <v>03-3794-8003</v>
          </cell>
          <cell r="B291">
            <v>469</v>
          </cell>
          <cell r="C291" t="str">
            <v>株式会社前田／マイスタイル</v>
          </cell>
          <cell r="D291" t="str">
            <v>150-0022</v>
          </cell>
          <cell r="E291" t="str">
            <v>東京都渋谷区恵比寿南1-20-8　エムアイビル2F</v>
          </cell>
          <cell r="F291" t="str">
            <v>恵比寿</v>
          </cell>
          <cell r="G291" t="str">
            <v>03-3794-8003</v>
          </cell>
          <cell r="H291" t="str">
            <v>03-3794-2622</v>
          </cell>
          <cell r="I291" t="str">
            <v>松隈</v>
          </cell>
          <cell r="J291" t="str">
            <v>t-matsukuma@msweb.co.jp</v>
          </cell>
          <cell r="K291">
            <v>37948003</v>
          </cell>
          <cell r="L291">
            <v>37942622</v>
          </cell>
          <cell r="M291" t="str">
            <v>東京都知事（1）第87959号</v>
          </cell>
          <cell r="N291" t="str">
            <v>媒介</v>
          </cell>
          <cell r="O291">
            <v>0</v>
          </cell>
        </row>
        <row r="292">
          <cell r="A292" t="str">
            <v>044-733-6330</v>
          </cell>
          <cell r="B292">
            <v>468</v>
          </cell>
          <cell r="C292" t="str">
            <v>株式会社エイブル／武蔵小杉南口店</v>
          </cell>
          <cell r="D292" t="str">
            <v>211-0063</v>
          </cell>
          <cell r="E292" t="str">
            <v>神奈川県川崎市中原区小杉町3-441-29-3F</v>
          </cell>
          <cell r="F292" t="str">
            <v>武蔵小杉</v>
          </cell>
          <cell r="G292" t="str">
            <v>044-733-6330</v>
          </cell>
          <cell r="H292" t="str">
            <v>044-733-6367</v>
          </cell>
          <cell r="I292" t="str">
            <v>鈴木</v>
          </cell>
          <cell r="J292" t="str">
            <v>shop550@able.co.jp</v>
          </cell>
          <cell r="K292">
            <v>7336330</v>
          </cell>
          <cell r="L292">
            <v>7336367</v>
          </cell>
          <cell r="M292" t="str">
            <v>国土交通大臣（4）第5338号</v>
          </cell>
          <cell r="N292" t="str">
            <v>媒介</v>
          </cell>
          <cell r="O292">
            <v>0</v>
          </cell>
        </row>
        <row r="293">
          <cell r="A293" t="str">
            <v>03-3446-7041</v>
          </cell>
          <cell r="B293">
            <v>467</v>
          </cell>
          <cell r="C293" t="str">
            <v>ミツハシコーポレーション</v>
          </cell>
          <cell r="D293" t="str">
            <v>108-0071</v>
          </cell>
          <cell r="E293" t="str">
            <v>東京都港区白金台5-2-5-203</v>
          </cell>
          <cell r="F293" t="str">
            <v>白金台</v>
          </cell>
          <cell r="G293" t="str">
            <v>03-3446-7041</v>
          </cell>
          <cell r="H293" t="str">
            <v>03-3446-7042</v>
          </cell>
          <cell r="I293" t="str">
            <v>こう</v>
          </cell>
          <cell r="J293" t="str">
            <v>info@mitsuhashi-corp.com</v>
          </cell>
          <cell r="K293">
            <v>34467041</v>
          </cell>
          <cell r="L293">
            <v>34467042</v>
          </cell>
          <cell r="M293" t="str">
            <v>東京都知事（5）第60401号</v>
          </cell>
          <cell r="N293" t="str">
            <v>媒介</v>
          </cell>
          <cell r="O293">
            <v>0</v>
          </cell>
        </row>
        <row r="294">
          <cell r="A294" t="str">
            <v>03-5367-9552</v>
          </cell>
          <cell r="B294">
            <v>466</v>
          </cell>
          <cell r="C294" t="str">
            <v>株式会社グラントエージェント／新宿店</v>
          </cell>
          <cell r="D294" t="str">
            <v>160-0022</v>
          </cell>
          <cell r="E294" t="str">
            <v>東京都新宿区新宿3-23-5　新東ビル2階</v>
          </cell>
          <cell r="F294" t="str">
            <v>新宿</v>
          </cell>
          <cell r="G294" t="str">
            <v>03-5367-9552</v>
          </cell>
          <cell r="H294" t="str">
            <v>03-5367-9553</v>
          </cell>
          <cell r="I294" t="str">
            <v>深井</v>
          </cell>
          <cell r="J294" t="str">
            <v>info@kaiteki-l.jp</v>
          </cell>
          <cell r="K294">
            <v>53679552</v>
          </cell>
          <cell r="L294">
            <v>53679553</v>
          </cell>
          <cell r="M294" t="str">
            <v>東京都知事（1）第89446号</v>
          </cell>
          <cell r="N294" t="str">
            <v>媒介</v>
          </cell>
          <cell r="O294">
            <v>0</v>
          </cell>
        </row>
        <row r="295">
          <cell r="A295" t="str">
            <v>03-5953-7733</v>
          </cell>
          <cell r="B295">
            <v>465</v>
          </cell>
          <cell r="C295" t="str">
            <v>株式会社アセットナビ／池袋店</v>
          </cell>
          <cell r="D295" t="str">
            <v>171-0021</v>
          </cell>
          <cell r="E295" t="str">
            <v>東京都豊島区西池袋3-25-8</v>
          </cell>
          <cell r="F295" t="str">
            <v>池袋</v>
          </cell>
          <cell r="G295" t="str">
            <v>03-5953-7733</v>
          </cell>
          <cell r="H295" t="str">
            <v>03-5953-7734</v>
          </cell>
          <cell r="I295" t="str">
            <v>鈴木 誠</v>
          </cell>
          <cell r="J295" t="str">
            <v>suzuki.mkt@assetnavi.co.jp</v>
          </cell>
          <cell r="K295">
            <v>59537733</v>
          </cell>
          <cell r="L295">
            <v>59537734</v>
          </cell>
          <cell r="M295" t="str">
            <v>東京都知事（1）第86028号</v>
          </cell>
          <cell r="N295" t="str">
            <v>媒介</v>
          </cell>
          <cell r="O295">
            <v>0</v>
          </cell>
        </row>
        <row r="296">
          <cell r="A296" t="str">
            <v>03-3719-4444</v>
          </cell>
          <cell r="B296">
            <v>464</v>
          </cell>
          <cell r="C296" t="str">
            <v>有限会社朝日センター</v>
          </cell>
          <cell r="D296" t="str">
            <v>153-0051</v>
          </cell>
          <cell r="E296" t="str">
            <v>東京都目黒区上目黒3-3-14</v>
          </cell>
          <cell r="F296" t="str">
            <v>中目黒</v>
          </cell>
          <cell r="G296" t="str">
            <v>03-3719-4444</v>
          </cell>
          <cell r="H296" t="str">
            <v>03-3715-1870</v>
          </cell>
          <cell r="I296" t="str">
            <v>東出</v>
          </cell>
          <cell r="J296" t="str">
            <v>t.miyagawa@gmail.com</v>
          </cell>
          <cell r="K296">
            <v>37194444</v>
          </cell>
          <cell r="L296">
            <v>37151870</v>
          </cell>
          <cell r="M296" t="str">
            <v>東京都知事（10）第30585号</v>
          </cell>
          <cell r="N296" t="str">
            <v>媒介</v>
          </cell>
          <cell r="O296">
            <v>0</v>
          </cell>
        </row>
        <row r="297">
          <cell r="A297" t="str">
            <v>050-58067034</v>
          </cell>
          <cell r="B297">
            <v>463</v>
          </cell>
          <cell r="C297" t="str">
            <v>global share株式会社</v>
          </cell>
          <cell r="D297" t="str">
            <v>160-0022</v>
          </cell>
          <cell r="E297" t="str">
            <v>東京都新宿区新宿7-12-2</v>
          </cell>
          <cell r="F297" t="str">
            <v>東新宿</v>
          </cell>
          <cell r="G297" t="str">
            <v>050-58067034</v>
          </cell>
          <cell r="H297" t="str">
            <v>03-3479-6680</v>
          </cell>
          <cell r="I297" t="str">
            <v>土方</v>
          </cell>
          <cell r="J297" t="str">
            <v>s.hijikata@global-share.jp</v>
          </cell>
          <cell r="K297">
            <v>58067034</v>
          </cell>
          <cell r="L297">
            <v>34796680</v>
          </cell>
          <cell r="M297" t="str">
            <v>東京都知事（1）第89166号</v>
          </cell>
          <cell r="N297" t="str">
            <v>媒介</v>
          </cell>
          <cell r="O297">
            <v>0</v>
          </cell>
        </row>
        <row r="298">
          <cell r="A298" t="str">
            <v>03-5728-2091</v>
          </cell>
          <cell r="B298">
            <v>462</v>
          </cell>
          <cell r="C298" t="str">
            <v>GAJエステート株式会社</v>
          </cell>
          <cell r="D298" t="str">
            <v>150-0043</v>
          </cell>
          <cell r="E298" t="str">
            <v>東京都渋谷区道玄坂1-21-1　広井ビル2F</v>
          </cell>
          <cell r="F298" t="str">
            <v>渋谷</v>
          </cell>
          <cell r="G298" t="str">
            <v>03-5728-2091</v>
          </cell>
          <cell r="H298" t="str">
            <v>03-5728-2092</v>
          </cell>
          <cell r="I298" t="str">
            <v>能地</v>
          </cell>
          <cell r="J298" t="str">
            <v>noji@global-aj.co.jp</v>
          </cell>
          <cell r="K298">
            <v>57282091</v>
          </cell>
          <cell r="L298">
            <v>57282092</v>
          </cell>
          <cell r="M298" t="str">
            <v>東京都知事（8）第41147号</v>
          </cell>
          <cell r="N298" t="str">
            <v>媒介</v>
          </cell>
          <cell r="O298">
            <v>0</v>
          </cell>
        </row>
        <row r="299">
          <cell r="A299" t="str">
            <v>03-3770-6637</v>
          </cell>
          <cell r="B299">
            <v>461</v>
          </cell>
          <cell r="C299" t="str">
            <v>株式会社ヤングリバー</v>
          </cell>
          <cell r="D299" t="str">
            <v>150-0043</v>
          </cell>
          <cell r="E299" t="str">
            <v>東京都渋谷区道玄坂2-15-1</v>
          </cell>
          <cell r="F299" t="str">
            <v>渋谷</v>
          </cell>
          <cell r="G299" t="str">
            <v>03-3770-6637</v>
          </cell>
          <cell r="H299" t="str">
            <v>03-3770-6638</v>
          </cell>
          <cell r="I299" t="str">
            <v>大川 圭</v>
          </cell>
          <cell r="J299" t="str">
            <v>info@y-river.jp</v>
          </cell>
          <cell r="K299">
            <v>37706637</v>
          </cell>
          <cell r="L299">
            <v>37706638</v>
          </cell>
          <cell r="M299" t="str">
            <v>東京都知事（1）第90282号</v>
          </cell>
          <cell r="N299" t="str">
            <v>媒介</v>
          </cell>
          <cell r="O299">
            <v>0</v>
          </cell>
        </row>
        <row r="300">
          <cell r="A300" t="str">
            <v>03-5911-0070</v>
          </cell>
          <cell r="B300">
            <v>460</v>
          </cell>
          <cell r="C300" t="str">
            <v>Rルーム株式会社</v>
          </cell>
          <cell r="D300" t="str">
            <v>170-0013</v>
          </cell>
          <cell r="E300" t="str">
            <v>東京都豊島区東池袋1-7-10　クリオネ池袋5階</v>
          </cell>
          <cell r="F300" t="str">
            <v>池袋</v>
          </cell>
          <cell r="G300" t="str">
            <v>03-5911-0070</v>
          </cell>
          <cell r="H300" t="str">
            <v>03-5911-0071</v>
          </cell>
          <cell r="I300" t="str">
            <v>廣瀬</v>
          </cell>
          <cell r="J300" t="str">
            <v>r-room@theia.ocn.ne.jp</v>
          </cell>
          <cell r="K300">
            <v>59110070</v>
          </cell>
          <cell r="L300">
            <v>59110071</v>
          </cell>
          <cell r="M300" t="str">
            <v>東京都知事（1）第84586号</v>
          </cell>
          <cell r="N300" t="str">
            <v>媒介</v>
          </cell>
          <cell r="O300">
            <v>0</v>
          </cell>
        </row>
        <row r="301">
          <cell r="A301" t="str">
            <v>03-3582-0910</v>
          </cell>
          <cell r="B301">
            <v>459</v>
          </cell>
          <cell r="C301" t="str">
            <v>株式会社大家</v>
          </cell>
          <cell r="D301" t="str">
            <v>106-0044</v>
          </cell>
          <cell r="E301" t="str">
            <v>東京都港区東麻布3-8-10-1F</v>
          </cell>
          <cell r="F301" t="str">
            <v>麻布十番</v>
          </cell>
          <cell r="G301" t="str">
            <v>03-3582-0910</v>
          </cell>
          <cell r="H301" t="str">
            <v>03-3582-0937</v>
          </cell>
          <cell r="I301" t="str">
            <v>阿佐美</v>
          </cell>
          <cell r="J301" t="str">
            <v>info@daika.biz</v>
          </cell>
          <cell r="K301">
            <v>35820910</v>
          </cell>
          <cell r="L301">
            <v>35820937</v>
          </cell>
          <cell r="M301" t="str">
            <v>東京都知事（6）第56177号</v>
          </cell>
          <cell r="N301" t="str">
            <v>媒介</v>
          </cell>
          <cell r="O301">
            <v>0</v>
          </cell>
        </row>
        <row r="302">
          <cell r="A302" t="str">
            <v>03-5348-6510</v>
          </cell>
          <cell r="B302">
            <v>458</v>
          </cell>
          <cell r="C302" t="str">
            <v>株式会社TRA</v>
          </cell>
          <cell r="D302" t="str">
            <v>160-0023</v>
          </cell>
          <cell r="E302" t="str">
            <v>東京都新宿区西新宿7-5-14</v>
          </cell>
          <cell r="F302" t="str">
            <v>大久保</v>
          </cell>
          <cell r="G302" t="str">
            <v>03-5348-6510</v>
          </cell>
          <cell r="H302" t="str">
            <v>03-5348-6511</v>
          </cell>
          <cell r="I302" t="str">
            <v>鈴木</v>
          </cell>
          <cell r="J302" t="str">
            <v>a.suzuki@tra-a.jp</v>
          </cell>
          <cell r="K302">
            <v>53486510</v>
          </cell>
          <cell r="L302">
            <v>53486511</v>
          </cell>
          <cell r="M302" t="str">
            <v>東京都知事（1）第88234号</v>
          </cell>
          <cell r="N302" t="str">
            <v>媒介</v>
          </cell>
          <cell r="O302">
            <v>0</v>
          </cell>
        </row>
        <row r="303">
          <cell r="A303" t="str">
            <v>03-3462-6639</v>
          </cell>
          <cell r="B303">
            <v>457</v>
          </cell>
          <cell r="C303" t="str">
            <v>株式会社ホワッツ・グローブ</v>
          </cell>
          <cell r="D303" t="str">
            <v>150-0021</v>
          </cell>
          <cell r="E303" t="str">
            <v>東京都渋谷区恵比寿西1-35-16</v>
          </cell>
          <cell r="F303" t="str">
            <v>代官山</v>
          </cell>
          <cell r="G303" t="str">
            <v>03-3462-6639</v>
          </cell>
          <cell r="H303" t="str">
            <v>03-3462-7460</v>
          </cell>
          <cell r="I303" t="str">
            <v>小貫 淑光</v>
          </cell>
          <cell r="J303" t="str">
            <v>onuki@whatsglobe.com</v>
          </cell>
          <cell r="K303">
            <v>34626639</v>
          </cell>
          <cell r="L303">
            <v>34627460</v>
          </cell>
          <cell r="M303" t="str">
            <v>東京都知事（3）第74363号</v>
          </cell>
          <cell r="N303" t="str">
            <v>媒介</v>
          </cell>
          <cell r="O303">
            <v>1</v>
          </cell>
        </row>
        <row r="304">
          <cell r="A304" t="str">
            <v>03-3912-8201</v>
          </cell>
          <cell r="B304">
            <v>456</v>
          </cell>
          <cell r="C304" t="str">
            <v>株式会社エイブル／王子店</v>
          </cell>
          <cell r="D304" t="str">
            <v>114-0002</v>
          </cell>
          <cell r="E304" t="str">
            <v>東京都北区王子1-13-14　2F</v>
          </cell>
          <cell r="F304" t="str">
            <v>王子</v>
          </cell>
          <cell r="G304" t="str">
            <v>03-3912-8201</v>
          </cell>
          <cell r="H304" t="str">
            <v>03-3912-8134</v>
          </cell>
          <cell r="I304" t="str">
            <v>上原 和貴</v>
          </cell>
          <cell r="J304" t="str">
            <v>shop656@able.co.jp</v>
          </cell>
          <cell r="K304">
            <v>39128201</v>
          </cell>
          <cell r="L304">
            <v>39128134</v>
          </cell>
          <cell r="M304" t="str">
            <v>国土交通大臣（4）第5338号</v>
          </cell>
          <cell r="N304" t="str">
            <v>媒介</v>
          </cell>
          <cell r="O304">
            <v>0</v>
          </cell>
        </row>
        <row r="305">
          <cell r="A305" t="str">
            <v>03-5773-4111</v>
          </cell>
          <cell r="B305">
            <v>455</v>
          </cell>
          <cell r="C305" t="str">
            <v>株式会社アドキャスト／恵比寿店</v>
          </cell>
          <cell r="D305" t="str">
            <v>150-0022</v>
          </cell>
          <cell r="E305" t="str">
            <v>東京都渋谷区恵比寿南1-25-1　恵比寿プラックスビル5階</v>
          </cell>
          <cell r="F305" t="str">
            <v>恵比寿</v>
          </cell>
          <cell r="G305" t="str">
            <v>03-5773-4111</v>
          </cell>
          <cell r="H305" t="str">
            <v>03-5773-4114</v>
          </cell>
          <cell r="I305" t="str">
            <v>山崎</v>
          </cell>
          <cell r="J305" t="str">
            <v>info@ad-cast.co.jp</v>
          </cell>
          <cell r="K305">
            <v>57734111</v>
          </cell>
          <cell r="L305">
            <v>57734114</v>
          </cell>
          <cell r="M305" t="str">
            <v>東京都知事（1）第86581号</v>
          </cell>
          <cell r="N305" t="str">
            <v>媒介</v>
          </cell>
          <cell r="O305">
            <v>0</v>
          </cell>
        </row>
        <row r="306">
          <cell r="A306" t="str">
            <v>03-5464-1911</v>
          </cell>
          <cell r="B306">
            <v>454</v>
          </cell>
          <cell r="C306" t="str">
            <v>株式会社ルーム・スタイル／渋谷本店</v>
          </cell>
          <cell r="D306" t="str">
            <v>150-0002</v>
          </cell>
          <cell r="E306" t="str">
            <v>東京都渋谷区渋谷3-18-3　オリエンタルビル３階</v>
          </cell>
          <cell r="F306" t="str">
            <v>渋谷</v>
          </cell>
          <cell r="G306" t="str">
            <v>03-5464-1911</v>
          </cell>
          <cell r="H306" t="str">
            <v>03-5464-1912</v>
          </cell>
          <cell r="I306" t="str">
            <v>百瀬</v>
          </cell>
          <cell r="J306" t="str">
            <v>room@roomstyle.co.jp</v>
          </cell>
          <cell r="K306">
            <v>54641911</v>
          </cell>
          <cell r="L306">
            <v>54641912</v>
          </cell>
          <cell r="M306" t="str">
            <v>東京都知事（1）第86495号</v>
          </cell>
          <cell r="N306" t="str">
            <v>媒介</v>
          </cell>
          <cell r="O306">
            <v>0</v>
          </cell>
        </row>
        <row r="307">
          <cell r="A307" t="str">
            <v>03-3585-0026</v>
          </cell>
          <cell r="B307">
            <v>453</v>
          </cell>
          <cell r="C307" t="str">
            <v>財形不動産株式会社</v>
          </cell>
          <cell r="D307" t="str">
            <v>106-0044</v>
          </cell>
          <cell r="E307" t="str">
            <v>東京都港区東麻布1-8-8</v>
          </cell>
          <cell r="F307" t="str">
            <v>赤羽橋</v>
          </cell>
          <cell r="G307" t="str">
            <v>03-3585-0026</v>
          </cell>
          <cell r="H307" t="str">
            <v>03-3583-0020</v>
          </cell>
          <cell r="I307" t="str">
            <v>森田</v>
          </cell>
          <cell r="J307" t="str">
            <v>info@zaikei.info;naitou@zaikei.info</v>
          </cell>
          <cell r="K307">
            <v>35850026</v>
          </cell>
          <cell r="L307">
            <v>35830020</v>
          </cell>
          <cell r="M307" t="str">
            <v>東京都知事（10）第32755号</v>
          </cell>
          <cell r="N307" t="str">
            <v>媒介</v>
          </cell>
          <cell r="O307">
            <v>0</v>
          </cell>
        </row>
        <row r="308">
          <cell r="A308" t="str">
            <v>03-5785-2033</v>
          </cell>
          <cell r="B308">
            <v>452</v>
          </cell>
          <cell r="C308" t="str">
            <v>株式会社エイブル／原宿店</v>
          </cell>
          <cell r="D308" t="str">
            <v>150-0001</v>
          </cell>
          <cell r="E308" t="str">
            <v>東京都渋谷区神宮前1-14-24</v>
          </cell>
          <cell r="F308" t="str">
            <v>原宿</v>
          </cell>
          <cell r="G308" t="str">
            <v>03-5785-2033</v>
          </cell>
          <cell r="H308" t="str">
            <v>03-5785-2034</v>
          </cell>
          <cell r="I308" t="str">
            <v>中村</v>
          </cell>
          <cell r="J308" t="str">
            <v>shop261@able.co.jp</v>
          </cell>
          <cell r="K308">
            <v>57852033</v>
          </cell>
          <cell r="L308">
            <v>57852034</v>
          </cell>
          <cell r="M308" t="str">
            <v>国土交通大臣（4）第5338号</v>
          </cell>
          <cell r="N308" t="str">
            <v>媒介</v>
          </cell>
          <cell r="O308">
            <v>0</v>
          </cell>
        </row>
        <row r="309">
          <cell r="A309" t="str">
            <v>03-3708-4581</v>
          </cell>
          <cell r="B309">
            <v>451</v>
          </cell>
          <cell r="C309" t="str">
            <v>株式会社エイブル／用賀店</v>
          </cell>
          <cell r="D309" t="str">
            <v>158-0097</v>
          </cell>
          <cell r="E309" t="str">
            <v>東京都世田谷区用賀4-9-28</v>
          </cell>
          <cell r="F309" t="str">
            <v>用賀</v>
          </cell>
          <cell r="G309" t="str">
            <v>03-3708-4581</v>
          </cell>
          <cell r="H309" t="str">
            <v>03-3708-4584</v>
          </cell>
          <cell r="I309" t="str">
            <v>椎名 由希恵</v>
          </cell>
          <cell r="J309" t="str">
            <v>shop026@able.co.jp</v>
          </cell>
          <cell r="K309">
            <v>37084581</v>
          </cell>
          <cell r="L309">
            <v>37084584</v>
          </cell>
          <cell r="M309" t="str">
            <v>国土交通大臣（4）第5338号</v>
          </cell>
          <cell r="N309" t="str">
            <v>媒介</v>
          </cell>
          <cell r="O309">
            <v>0</v>
          </cell>
        </row>
        <row r="310">
          <cell r="A310" t="str">
            <v>03-3571-5777</v>
          </cell>
          <cell r="B310">
            <v>450</v>
          </cell>
          <cell r="C310" t="str">
            <v>株式会社新和不動産</v>
          </cell>
          <cell r="D310" t="str">
            <v>104-0061</v>
          </cell>
          <cell r="E310" t="str">
            <v>東京都中央区銀座8-6-11　新和ビル1階</v>
          </cell>
          <cell r="F310" t="str">
            <v>新橋</v>
          </cell>
          <cell r="G310" t="str">
            <v>03-3571-5777</v>
          </cell>
          <cell r="H310" t="str">
            <v>03-3574-0007</v>
          </cell>
          <cell r="I310" t="str">
            <v>宮野 昭彦</v>
          </cell>
          <cell r="J310" t="str">
            <v>info@ginza-shinwa.jp</v>
          </cell>
          <cell r="K310">
            <v>35715777</v>
          </cell>
          <cell r="L310">
            <v>35740007</v>
          </cell>
          <cell r="M310" t="str">
            <v>東京都知事（3）第77206号</v>
          </cell>
          <cell r="N310" t="str">
            <v>媒介</v>
          </cell>
          <cell r="O310">
            <v>0</v>
          </cell>
        </row>
        <row r="311">
          <cell r="A311" t="str">
            <v>03-5575-3299</v>
          </cell>
          <cell r="B311">
            <v>449</v>
          </cell>
          <cell r="C311" t="str">
            <v>株式会社アトムネット／本店</v>
          </cell>
          <cell r="D311" t="str">
            <v>106-0032</v>
          </cell>
          <cell r="E311" t="str">
            <v>東京都港区六本木3-4-35-6F</v>
          </cell>
          <cell r="F311" t="str">
            <v>六本木一丁目</v>
          </cell>
          <cell r="G311" t="str">
            <v>03-5575-3299</v>
          </cell>
          <cell r="H311" t="str">
            <v>03-5575-3298</v>
          </cell>
          <cell r="I311" t="str">
            <v>手代木</v>
          </cell>
          <cell r="J311" t="str">
            <v>qa@atomnet.co.jp</v>
          </cell>
          <cell r="K311">
            <v>55753299</v>
          </cell>
          <cell r="L311">
            <v>55753298</v>
          </cell>
          <cell r="M311" t="str">
            <v>東京都知事（3）第77052号</v>
          </cell>
          <cell r="N311" t="str">
            <v>媒介</v>
          </cell>
          <cell r="O311">
            <v>0</v>
          </cell>
        </row>
        <row r="312">
          <cell r="A312" t="str">
            <v>03-5256-0202</v>
          </cell>
          <cell r="B312">
            <v>448</v>
          </cell>
          <cell r="C312" t="str">
            <v>株式会社トータスホーム／アパマンショップ神田店</v>
          </cell>
          <cell r="D312" t="str">
            <v>101-0044</v>
          </cell>
          <cell r="E312" t="str">
            <v>東京都千代田区鍛冶町1-8-3</v>
          </cell>
          <cell r="F312" t="str">
            <v>神田</v>
          </cell>
          <cell r="G312" t="str">
            <v>03-5256-0202</v>
          </cell>
          <cell r="H312" t="str">
            <v>03-5256-0303</v>
          </cell>
          <cell r="I312" t="str">
            <v>渡部</v>
          </cell>
          <cell r="J312" t="str">
            <v>kanda@apamanshop-fc.com</v>
          </cell>
          <cell r="K312">
            <v>52560202</v>
          </cell>
          <cell r="L312">
            <v>52560303</v>
          </cell>
          <cell r="M312" t="str">
            <v>東京都知事（3）第75536号</v>
          </cell>
          <cell r="N312" t="str">
            <v>媒介</v>
          </cell>
          <cell r="O312">
            <v>0</v>
          </cell>
        </row>
        <row r="313">
          <cell r="A313" t="str">
            <v>03-3797-0880</v>
          </cell>
          <cell r="B313">
            <v>447</v>
          </cell>
          <cell r="C313" t="str">
            <v>株式会社エス・ティー・ケー／東京本社</v>
          </cell>
          <cell r="D313" t="str">
            <v>150-0002</v>
          </cell>
          <cell r="E313" t="str">
            <v>東京都渋谷区渋谷2-19-20</v>
          </cell>
          <cell r="F313" t="str">
            <v>渋谷</v>
          </cell>
          <cell r="G313" t="str">
            <v>03-3797-0880</v>
          </cell>
          <cell r="H313" t="str">
            <v>03-3797-0881</v>
          </cell>
          <cell r="I313" t="str">
            <v>北嶋 純一</v>
          </cell>
          <cell r="J313" t="str">
            <v>kitajima@stk-group.co.jp</v>
          </cell>
          <cell r="K313">
            <v>37970880</v>
          </cell>
          <cell r="L313">
            <v>37970881</v>
          </cell>
          <cell r="M313" t="str">
            <v>国土交通大臣（1）第7034号</v>
          </cell>
          <cell r="N313" t="str">
            <v>媒介</v>
          </cell>
          <cell r="O313">
            <v>0</v>
          </cell>
        </row>
        <row r="314">
          <cell r="A314" t="str">
            <v>03-5574-8788</v>
          </cell>
          <cell r="B314">
            <v>446</v>
          </cell>
          <cell r="C314" t="str">
            <v>株式会社アプリア</v>
          </cell>
          <cell r="D314" t="str">
            <v>107-0052</v>
          </cell>
          <cell r="E314" t="str">
            <v>東京都港区赤坂6-4-17　オークビル801</v>
          </cell>
          <cell r="F314" t="str">
            <v>赤坂</v>
          </cell>
          <cell r="G314" t="str">
            <v>03-5574-8788</v>
          </cell>
          <cell r="H314" t="str">
            <v>03-5574-8110</v>
          </cell>
          <cell r="I314" t="str">
            <v>金子 禎志</v>
          </cell>
          <cell r="J314" t="str">
            <v>kaneko88@uprear.co.jp</v>
          </cell>
          <cell r="K314">
            <v>55748788</v>
          </cell>
          <cell r="L314">
            <v>55748110</v>
          </cell>
          <cell r="M314" t="str">
            <v>東京都知事（1）第89337号</v>
          </cell>
          <cell r="N314" t="str">
            <v>媒介</v>
          </cell>
          <cell r="O314">
            <v>0</v>
          </cell>
        </row>
        <row r="315">
          <cell r="A315" t="str">
            <v>03-5296-4321</v>
          </cell>
          <cell r="B315">
            <v>445</v>
          </cell>
          <cell r="C315" t="str">
            <v>株式会社ラカンダ</v>
          </cell>
          <cell r="D315" t="str">
            <v>101-0044</v>
          </cell>
          <cell r="E315" t="str">
            <v>東京都千代田区鍛冶町2-9-4</v>
          </cell>
          <cell r="F315" t="str">
            <v>神田</v>
          </cell>
          <cell r="G315" t="str">
            <v>03-5296-4321</v>
          </cell>
          <cell r="H315" t="str">
            <v>03-3257-0740</v>
          </cell>
          <cell r="I315" t="str">
            <v>奈良</v>
          </cell>
          <cell r="J315" t="str">
            <v>info@century21net.co.jp</v>
          </cell>
          <cell r="K315">
            <v>52964321</v>
          </cell>
          <cell r="L315">
            <v>32570740</v>
          </cell>
          <cell r="M315" t="str">
            <v>東京都知事（5）第61105号</v>
          </cell>
          <cell r="N315" t="str">
            <v>媒介</v>
          </cell>
          <cell r="O315">
            <v>0</v>
          </cell>
        </row>
        <row r="316">
          <cell r="A316" t="str">
            <v>03-3379-5251</v>
          </cell>
          <cell r="B316">
            <v>444</v>
          </cell>
          <cell r="C316" t="str">
            <v>株式会社ハピネス</v>
          </cell>
          <cell r="D316" t="str">
            <v>164-0012</v>
          </cell>
          <cell r="E316" t="str">
            <v>東京都中野区本町3-3-4</v>
          </cell>
          <cell r="F316" t="str">
            <v>中野新橋</v>
          </cell>
          <cell r="G316" t="str">
            <v>03-3379-5251</v>
          </cell>
          <cell r="H316" t="str">
            <v>03-3379-5313</v>
          </cell>
          <cell r="I316" t="str">
            <v>川島</v>
          </cell>
          <cell r="J316" t="str">
            <v>happness.co@muse.ocn.ne.jp</v>
          </cell>
          <cell r="K316">
            <v>33795251</v>
          </cell>
          <cell r="L316">
            <v>33795313</v>
          </cell>
          <cell r="M316" t="str">
            <v>東京都知事（4）第71422号</v>
          </cell>
          <cell r="N316" t="str">
            <v>媒介</v>
          </cell>
          <cell r="O316">
            <v>0</v>
          </cell>
        </row>
        <row r="317">
          <cell r="A317" t="str">
            <v>03-3392-0700</v>
          </cell>
          <cell r="B317">
            <v>443</v>
          </cell>
          <cell r="C317" t="str">
            <v>中央ベストホーム株式会社／荻窪支店</v>
          </cell>
          <cell r="D317" t="str">
            <v>167-0032</v>
          </cell>
          <cell r="E317" t="str">
            <v>東京都杉並区天沼3-2-6</v>
          </cell>
          <cell r="F317" t="str">
            <v>荻窪</v>
          </cell>
          <cell r="G317" t="str">
            <v>03-3392-0700</v>
          </cell>
          <cell r="H317" t="str">
            <v>03-3392-0780</v>
          </cell>
          <cell r="I317" t="str">
            <v>淡島 聡</v>
          </cell>
          <cell r="J317" t="str">
            <v>awashima@chuo-besthome.co.jp</v>
          </cell>
          <cell r="K317">
            <v>33920700</v>
          </cell>
          <cell r="L317">
            <v>33920780</v>
          </cell>
          <cell r="M317" t="str">
            <v>東京都知事（6）第50593号</v>
          </cell>
          <cell r="N317" t="str">
            <v>媒介</v>
          </cell>
          <cell r="O317">
            <v>0</v>
          </cell>
        </row>
        <row r="318">
          <cell r="A318" t="str">
            <v>03-5413-6716</v>
          </cell>
          <cell r="B318">
            <v>442</v>
          </cell>
          <cell r="C318" t="str">
            <v>株式会社エフ・コーポレーション</v>
          </cell>
          <cell r="D318" t="str">
            <v>107-0072</v>
          </cell>
          <cell r="E318" t="str">
            <v>東京都港区南青山1-3-1</v>
          </cell>
          <cell r="F318" t="str">
            <v>青山一丁目</v>
          </cell>
          <cell r="G318" t="str">
            <v>03-5413-6716</v>
          </cell>
          <cell r="H318" t="str">
            <v>03-5413-6713</v>
          </cell>
          <cell r="I318" t="str">
            <v>宮田</v>
          </cell>
          <cell r="J318" t="str">
            <v>info@f-corproation.jp</v>
          </cell>
          <cell r="K318">
            <v>54136716</v>
          </cell>
          <cell r="L318">
            <v>54136713</v>
          </cell>
          <cell r="M318" t="str">
            <v>国土交通大臣（1）第6795号</v>
          </cell>
          <cell r="N318" t="str">
            <v>媒介</v>
          </cell>
          <cell r="O318">
            <v>0</v>
          </cell>
        </row>
        <row r="319">
          <cell r="A319" t="str">
            <v>0422-76-8741</v>
          </cell>
          <cell r="B319">
            <v>441</v>
          </cell>
          <cell r="C319" t="str">
            <v>株式会社ライフリビングデザイン</v>
          </cell>
          <cell r="D319" t="str">
            <v>180-0003</v>
          </cell>
          <cell r="E319" t="str">
            <v>東京都武蔵野市吉祥寺南町2-6-2</v>
          </cell>
          <cell r="F319" t="str">
            <v>吉祥寺</v>
          </cell>
          <cell r="G319" t="str">
            <v>0422-76-8741</v>
          </cell>
          <cell r="H319" t="str">
            <v>0422-76-8742</v>
          </cell>
          <cell r="I319" t="str">
            <v>香川</v>
          </cell>
          <cell r="J319" t="str">
            <v>info@ll-d.com</v>
          </cell>
          <cell r="K319">
            <v>768741</v>
          </cell>
          <cell r="L319">
            <v>768742</v>
          </cell>
          <cell r="M319" t="str">
            <v>東京都知事（1）第87615号</v>
          </cell>
          <cell r="N319" t="str">
            <v>媒介</v>
          </cell>
          <cell r="O319">
            <v>0</v>
          </cell>
        </row>
        <row r="320">
          <cell r="A320" t="str">
            <v>03-5452-1375</v>
          </cell>
          <cell r="B320">
            <v>440</v>
          </cell>
          <cell r="C320" t="str">
            <v>株式会社アンビション／本社</v>
          </cell>
          <cell r="D320" t="str">
            <v>153-0044</v>
          </cell>
          <cell r="E320" t="str">
            <v>東京都目黒区大橋2-3-5-4F</v>
          </cell>
          <cell r="F320" t="str">
            <v>池尻大橋</v>
          </cell>
          <cell r="G320" t="str">
            <v>03-5452-1375</v>
          </cell>
          <cell r="H320" t="str">
            <v>03-5452-1371</v>
          </cell>
          <cell r="I320" t="str">
            <v>相庭</v>
          </cell>
          <cell r="J320" t="str">
            <v>aiba@am-bition.jp</v>
          </cell>
          <cell r="K320">
            <v>54521375</v>
          </cell>
          <cell r="L320">
            <v>54521371</v>
          </cell>
          <cell r="M320" t="str">
            <v>東京都知事（1）第88386号</v>
          </cell>
          <cell r="N320" t="str">
            <v>媒介</v>
          </cell>
          <cell r="O320">
            <v>0</v>
          </cell>
        </row>
        <row r="321">
          <cell r="A321" t="str">
            <v>03-5721-5454</v>
          </cell>
          <cell r="B321">
            <v>439</v>
          </cell>
          <cell r="C321" t="str">
            <v>株式会社ニシダ</v>
          </cell>
          <cell r="D321" t="str">
            <v>153-0051</v>
          </cell>
          <cell r="E321" t="str">
            <v>東京都目黒区上目黒1-4-2　惣秀ビル8F</v>
          </cell>
          <cell r="F321" t="str">
            <v>中目黒</v>
          </cell>
          <cell r="G321" t="str">
            <v>03-5721-5454</v>
          </cell>
          <cell r="H321" t="str">
            <v>03-5721-5665</v>
          </cell>
          <cell r="I321" t="str">
            <v>太田</v>
          </cell>
          <cell r="J321" t="str">
            <v>house1@nishida-rent.co.jp</v>
          </cell>
          <cell r="K321">
            <v>57215454</v>
          </cell>
          <cell r="L321">
            <v>57215665</v>
          </cell>
          <cell r="M321" t="str">
            <v>東京都知事（5）第62009号</v>
          </cell>
          <cell r="N321" t="str">
            <v>媒介</v>
          </cell>
          <cell r="O321">
            <v>0</v>
          </cell>
        </row>
        <row r="322">
          <cell r="A322" t="str">
            <v>03-5217-2345</v>
          </cell>
          <cell r="B322">
            <v>438</v>
          </cell>
          <cell r="C322" t="str">
            <v>スタージャスパー株式会社／ピタットハウス御茶ノ水店</v>
          </cell>
          <cell r="D322" t="str">
            <v>101-0062</v>
          </cell>
          <cell r="E322" t="str">
            <v>東京都千代田区神田駿河台2-1-7</v>
          </cell>
          <cell r="F322" t="str">
            <v>御茶ノ水</v>
          </cell>
          <cell r="G322" t="str">
            <v>03-5217-2345</v>
          </cell>
          <cell r="H322" t="str">
            <v>03-5217-2344</v>
          </cell>
          <cell r="I322" t="str">
            <v>真壁 英夫</v>
          </cell>
          <cell r="J322" t="str">
            <v>info@star-jasper.co.jp</v>
          </cell>
          <cell r="K322">
            <v>52172345</v>
          </cell>
          <cell r="L322">
            <v>52172344</v>
          </cell>
          <cell r="M322" t="str">
            <v>東京都知事（2）第79262号</v>
          </cell>
          <cell r="N322" t="str">
            <v>媒介</v>
          </cell>
          <cell r="O322">
            <v>0</v>
          </cell>
        </row>
        <row r="323">
          <cell r="A323" t="str">
            <v>03-3531-7318</v>
          </cell>
          <cell r="B323">
            <v>437</v>
          </cell>
          <cell r="C323" t="str">
            <v>有限会社勝どき不動産</v>
          </cell>
          <cell r="D323" t="str">
            <v>104-0054</v>
          </cell>
          <cell r="E323" t="str">
            <v>東京都中央区勝どき2-9-16</v>
          </cell>
          <cell r="F323" t="str">
            <v>勝どき</v>
          </cell>
          <cell r="G323" t="str">
            <v>03-3531-7318</v>
          </cell>
          <cell r="H323" t="str">
            <v>03-3531-7318</v>
          </cell>
          <cell r="I323" t="str">
            <v>須永</v>
          </cell>
          <cell r="J323" t="str">
            <v>info@kachidoki-f.jp</v>
          </cell>
          <cell r="K323">
            <v>35317318</v>
          </cell>
          <cell r="L323">
            <v>35317318</v>
          </cell>
          <cell r="M323" t="str">
            <v>東京都知事（1）第85604号</v>
          </cell>
          <cell r="N323" t="str">
            <v>媒介</v>
          </cell>
          <cell r="O323">
            <v>0</v>
          </cell>
        </row>
        <row r="324">
          <cell r="A324" t="str">
            <v>03-5332-6677</v>
          </cell>
          <cell r="B324">
            <v>436</v>
          </cell>
          <cell r="C324" t="str">
            <v>アパルトマン株式会社</v>
          </cell>
          <cell r="D324" t="str">
            <v>160-0023</v>
          </cell>
          <cell r="E324" t="str">
            <v>東京都新宿区西新宿7-7-30　小田急柏木ビル9F</v>
          </cell>
          <cell r="F324" t="str">
            <v>新宿</v>
          </cell>
          <cell r="G324" t="str">
            <v>03-5332-6677</v>
          </cell>
          <cell r="H324" t="str">
            <v>03-5332-6670</v>
          </cell>
          <cell r="I324" t="str">
            <v>光田</v>
          </cell>
          <cell r="J324" t="str">
            <v>tokyo@aprt.jp</v>
          </cell>
          <cell r="K324">
            <v>53326677</v>
          </cell>
          <cell r="L324">
            <v>53326670</v>
          </cell>
          <cell r="M324" t="str">
            <v>国土交通大臣（5）第4152号</v>
          </cell>
          <cell r="N324" t="str">
            <v>媒介</v>
          </cell>
          <cell r="O324">
            <v>0</v>
          </cell>
        </row>
        <row r="325">
          <cell r="A325" t="str">
            <v>03-3461-1570</v>
          </cell>
          <cell r="B325">
            <v>435</v>
          </cell>
          <cell r="C325" t="str">
            <v>エドランド株式会社</v>
          </cell>
          <cell r="D325" t="str">
            <v>150-0031</v>
          </cell>
          <cell r="E325" t="str">
            <v>東京都渋谷区桜丘町30-18-401</v>
          </cell>
          <cell r="F325" t="str">
            <v>渋谷</v>
          </cell>
          <cell r="G325" t="str">
            <v>03-3461-1570</v>
          </cell>
          <cell r="H325" t="str">
            <v>03-3461-1591</v>
          </cell>
          <cell r="I325" t="str">
            <v>三島 慶子</v>
          </cell>
          <cell r="J325" t="str">
            <v>edoland.inc@gmail.com</v>
          </cell>
          <cell r="K325">
            <v>34611570</v>
          </cell>
          <cell r="L325">
            <v>34611591</v>
          </cell>
          <cell r="M325" t="str">
            <v>東京都知事（2）第78357号</v>
          </cell>
          <cell r="N325" t="str">
            <v>媒介</v>
          </cell>
          <cell r="O325">
            <v>0</v>
          </cell>
        </row>
        <row r="326">
          <cell r="A326" t="str">
            <v>03-3496-6513</v>
          </cell>
          <cell r="B326">
            <v>434</v>
          </cell>
          <cell r="C326" t="str">
            <v>株式会社ウィズ代官山</v>
          </cell>
          <cell r="D326" t="str">
            <v>150-0034</v>
          </cell>
          <cell r="E326" t="str">
            <v>東京都渋谷区代官山町14-11</v>
          </cell>
          <cell r="F326" t="str">
            <v>代官山</v>
          </cell>
          <cell r="G326" t="str">
            <v>03-3496-6513</v>
          </cell>
          <cell r="H326" t="str">
            <v>03-3496-2100</v>
          </cell>
          <cell r="I326" t="str">
            <v>出口 丘大</v>
          </cell>
          <cell r="J326" t="str">
            <v>info@withdaikanyama.co.jp</v>
          </cell>
          <cell r="K326">
            <v>34966513</v>
          </cell>
          <cell r="L326">
            <v>34962100</v>
          </cell>
          <cell r="M326" t="str">
            <v>東京都知事（4）第70876号</v>
          </cell>
          <cell r="N326" t="str">
            <v>媒介</v>
          </cell>
          <cell r="O326">
            <v>0</v>
          </cell>
        </row>
        <row r="327">
          <cell r="A327" t="str">
            <v>03-5779-8444</v>
          </cell>
          <cell r="B327">
            <v>433</v>
          </cell>
          <cell r="C327" t="str">
            <v>株式会社明和住販流通センター／駒沢大学駅前支店</v>
          </cell>
          <cell r="D327" t="str">
            <v>154-0011</v>
          </cell>
          <cell r="E327" t="str">
            <v>東京都世田谷区上馬4-4-4</v>
          </cell>
          <cell r="F327" t="str">
            <v>駒沢大学</v>
          </cell>
          <cell r="G327" t="str">
            <v>03-5779-8444</v>
          </cell>
          <cell r="H327" t="str">
            <v>03-5779-8455</v>
          </cell>
          <cell r="I327" t="str">
            <v>福原 幸恵</v>
          </cell>
          <cell r="J327" t="str">
            <v>ekimae@meiwa-g.co.jp</v>
          </cell>
          <cell r="K327">
            <v>57798444</v>
          </cell>
          <cell r="L327">
            <v>57798455</v>
          </cell>
          <cell r="M327" t="str">
            <v>東京都知事（4）第70931号</v>
          </cell>
          <cell r="N327" t="str">
            <v>媒介</v>
          </cell>
          <cell r="O327">
            <v>0</v>
          </cell>
        </row>
        <row r="328">
          <cell r="A328" t="str">
            <v>03-6277-2470</v>
          </cell>
          <cell r="B328">
            <v>432</v>
          </cell>
          <cell r="C328" t="str">
            <v>株式会社クリエイティブフィールド</v>
          </cell>
          <cell r="D328" t="str">
            <v>150-0013</v>
          </cell>
          <cell r="E328" t="str">
            <v>東京都渋谷区恵比寿1-24-11</v>
          </cell>
          <cell r="F328" t="str">
            <v>恵比寿</v>
          </cell>
          <cell r="G328" t="str">
            <v>03-6277-2470</v>
          </cell>
          <cell r="H328" t="str">
            <v>03-6277-2471</v>
          </cell>
          <cell r="I328" t="str">
            <v>秋元</v>
          </cell>
          <cell r="J328" t="str">
            <v>akimoto@eco.ocn.ne.jp</v>
          </cell>
          <cell r="K328">
            <v>62772470</v>
          </cell>
          <cell r="L328">
            <v>62772471</v>
          </cell>
          <cell r="M328" t="str">
            <v>東京都知事（1）第90194号</v>
          </cell>
          <cell r="N328" t="str">
            <v>媒介</v>
          </cell>
          <cell r="O328">
            <v>0</v>
          </cell>
        </row>
        <row r="329">
          <cell r="A329" t="str">
            <v>03-5722-2255</v>
          </cell>
          <cell r="B329">
            <v>431</v>
          </cell>
          <cell r="C329" t="str">
            <v>サンワホームズ株式会社</v>
          </cell>
          <cell r="D329" t="str">
            <v>152-0003</v>
          </cell>
          <cell r="E329" t="str">
            <v>東京都目黒区碑文谷5-6-9</v>
          </cell>
          <cell r="F329" t="str">
            <v>学芸大学</v>
          </cell>
          <cell r="G329" t="str">
            <v>03-5722-2255</v>
          </cell>
          <cell r="H329" t="str">
            <v>03-5722-2297</v>
          </cell>
          <cell r="I329" t="str">
            <v>片岡 慎太郎</v>
          </cell>
          <cell r="J329" t="str">
            <v>himonya@sanwa-homes.com</v>
          </cell>
          <cell r="K329">
            <v>57222255</v>
          </cell>
          <cell r="L329">
            <v>57222297</v>
          </cell>
          <cell r="M329" t="str">
            <v>東京都知事（4）第71836号</v>
          </cell>
          <cell r="N329" t="str">
            <v>媒介</v>
          </cell>
          <cell r="O329">
            <v>0</v>
          </cell>
        </row>
        <row r="330">
          <cell r="A330" t="str">
            <v>03-5331-8881</v>
          </cell>
          <cell r="B330">
            <v>430</v>
          </cell>
          <cell r="C330" t="str">
            <v>株式会社吉住ホーム／西新宿店</v>
          </cell>
          <cell r="D330" t="str">
            <v>160-0023</v>
          </cell>
          <cell r="E330" t="str">
            <v>東京都新宿区西新宿8-5-3</v>
          </cell>
          <cell r="F330" t="str">
            <v>西新宿</v>
          </cell>
          <cell r="G330" t="str">
            <v>03-5331-8881</v>
          </cell>
          <cell r="H330" t="str">
            <v>03-5331-8882</v>
          </cell>
          <cell r="I330" t="str">
            <v>佐藤</v>
          </cell>
          <cell r="J330" t="str">
            <v>ysato@yoshizumihome.co.jp</v>
          </cell>
          <cell r="K330">
            <v>53318881</v>
          </cell>
          <cell r="L330">
            <v>53318882</v>
          </cell>
          <cell r="M330" t="str">
            <v>東京都知事（7）第46057号</v>
          </cell>
          <cell r="N330" t="str">
            <v>媒介</v>
          </cell>
          <cell r="O330">
            <v>0</v>
          </cell>
        </row>
        <row r="331">
          <cell r="A331" t="str">
            <v>03-3758-5971</v>
          </cell>
          <cell r="B331">
            <v>429</v>
          </cell>
          <cell r="C331" t="str">
            <v>有限会社ホームタウン</v>
          </cell>
          <cell r="D331" t="str">
            <v>146-0092</v>
          </cell>
          <cell r="E331" t="str">
            <v>東京都大田区下丸子3-13-22</v>
          </cell>
          <cell r="F331" t="str">
            <v>下丸子</v>
          </cell>
          <cell r="G331" t="str">
            <v>03-3758-5971</v>
          </cell>
          <cell r="H331" t="str">
            <v>03-3758-5982</v>
          </cell>
          <cell r="I331" t="str">
            <v>菅原 和代</v>
          </cell>
          <cell r="J331" t="str">
            <v>info@hometown.co.jp</v>
          </cell>
          <cell r="K331">
            <v>37585971</v>
          </cell>
          <cell r="L331">
            <v>37585982</v>
          </cell>
          <cell r="M331" t="str">
            <v>東京都知事（3）第076909号</v>
          </cell>
          <cell r="N331" t="str">
            <v>媒介</v>
          </cell>
          <cell r="O331">
            <v>0</v>
          </cell>
        </row>
        <row r="332">
          <cell r="A332" t="str">
            <v>03-5840-6200</v>
          </cell>
          <cell r="B332">
            <v>428</v>
          </cell>
          <cell r="C332" t="str">
            <v>ユニックスエステート有限会社</v>
          </cell>
          <cell r="D332" t="str">
            <v>112-0002</v>
          </cell>
          <cell r="E332" t="str">
            <v>東京都文京区小石川2-1-2　山京ビル205</v>
          </cell>
          <cell r="F332" t="str">
            <v>後楽園</v>
          </cell>
          <cell r="G332" t="str">
            <v>03-5840-6200</v>
          </cell>
          <cell r="H332" t="str">
            <v>03-5840-6205</v>
          </cell>
          <cell r="I332" t="str">
            <v>風早</v>
          </cell>
          <cell r="J332" t="str">
            <v>kazahaya@unix-e.co.jp</v>
          </cell>
          <cell r="K332">
            <v>58406200</v>
          </cell>
          <cell r="L332">
            <v>58406205</v>
          </cell>
          <cell r="M332" t="str">
            <v>東京都知事（1）第84781号</v>
          </cell>
          <cell r="N332" t="str">
            <v>媒介</v>
          </cell>
          <cell r="O332">
            <v>0</v>
          </cell>
        </row>
        <row r="333">
          <cell r="A333" t="str">
            <v>03-3949-7077</v>
          </cell>
          <cell r="B333">
            <v>427</v>
          </cell>
          <cell r="C333" t="str">
            <v>ハウス・トゥ・ハウス・ネットサービス株式会社／巣鴨店</v>
          </cell>
          <cell r="D333" t="str">
            <v>170-0002</v>
          </cell>
          <cell r="E333" t="str">
            <v>東京都豊島区巣鴨2-3-10　清水ビル6F</v>
          </cell>
          <cell r="F333" t="str">
            <v>巣鴨</v>
          </cell>
          <cell r="G333" t="str">
            <v>03-3949-7077</v>
          </cell>
          <cell r="H333" t="str">
            <v>03-3949-8088</v>
          </cell>
          <cell r="I333" t="str">
            <v>鈴木</v>
          </cell>
          <cell r="J333" t="str">
            <v>s@housetohouse.co.jp</v>
          </cell>
          <cell r="K333">
            <v>39497077</v>
          </cell>
          <cell r="L333">
            <v>39498088</v>
          </cell>
          <cell r="M333" t="str">
            <v>国土交通大臣（1）第7400号</v>
          </cell>
          <cell r="N333" t="str">
            <v>媒介</v>
          </cell>
          <cell r="O333">
            <v>0</v>
          </cell>
        </row>
        <row r="334">
          <cell r="A334" t="str">
            <v>03-3208-3861</v>
          </cell>
          <cell r="B334">
            <v>426</v>
          </cell>
          <cell r="C334" t="str">
            <v>有限会社高田馬場不動産</v>
          </cell>
          <cell r="D334" t="str">
            <v>169-0051</v>
          </cell>
          <cell r="E334" t="str">
            <v>東京都新宿区西早稲田3-12-16</v>
          </cell>
          <cell r="F334" t="str">
            <v>早稲田</v>
          </cell>
          <cell r="G334" t="str">
            <v>03-3208-3861</v>
          </cell>
          <cell r="H334" t="str">
            <v>03-3208-9731</v>
          </cell>
          <cell r="I334" t="str">
            <v>木村</v>
          </cell>
          <cell r="J334" t="str">
            <v>babafudousan@deluxe.ocn.ne.jp</v>
          </cell>
          <cell r="K334">
            <v>32083861</v>
          </cell>
          <cell r="L334">
            <v>32089731</v>
          </cell>
          <cell r="M334" t="str">
            <v>東京都知事（4）第72974号</v>
          </cell>
          <cell r="N334" t="str">
            <v>媒介</v>
          </cell>
          <cell r="O334">
            <v>0</v>
          </cell>
        </row>
        <row r="335">
          <cell r="A335" t="str">
            <v>03-6892-0777</v>
          </cell>
          <cell r="B335">
            <v>425</v>
          </cell>
          <cell r="C335" t="str">
            <v>株式会社グランスタイル</v>
          </cell>
          <cell r="D335" t="str">
            <v>150-0041</v>
          </cell>
          <cell r="E335" t="str">
            <v>東京都渋谷区神南1-12-18-2階</v>
          </cell>
          <cell r="F335" t="str">
            <v>渋谷</v>
          </cell>
          <cell r="G335" t="str">
            <v>03-6892-0777</v>
          </cell>
          <cell r="H335" t="str">
            <v>03-6892-0888</v>
          </cell>
          <cell r="I335" t="str">
            <v>栗原 英郎</v>
          </cell>
          <cell r="J335" t="str">
            <v>info@areastyle.co.jp</v>
          </cell>
          <cell r="K335">
            <v>68920777</v>
          </cell>
          <cell r="L335">
            <v>68920888</v>
          </cell>
          <cell r="M335" t="str">
            <v>東京都知事（1）第87066号</v>
          </cell>
          <cell r="N335" t="str">
            <v>媒介</v>
          </cell>
          <cell r="O335">
            <v>0</v>
          </cell>
        </row>
        <row r="336">
          <cell r="A336" t="str">
            <v>03-5770-4004</v>
          </cell>
          <cell r="B336">
            <v>424</v>
          </cell>
          <cell r="C336" t="str">
            <v>株式会社S-FIT／ヘヤギメ六本木店</v>
          </cell>
          <cell r="D336" t="str">
            <v>106-0032</v>
          </cell>
          <cell r="E336" t="str">
            <v>東京都港区六本木3-8-23</v>
          </cell>
          <cell r="F336" t="str">
            <v>六本木</v>
          </cell>
          <cell r="G336" t="str">
            <v>03-5770-4004</v>
          </cell>
          <cell r="H336" t="str">
            <v>03-5770-4005</v>
          </cell>
          <cell r="I336" t="str">
            <v>滝澤</v>
          </cell>
          <cell r="J336" t="str">
            <v>roppongi@sfit.co.jp</v>
          </cell>
          <cell r="K336">
            <v>57704004</v>
          </cell>
          <cell r="L336">
            <v>57704005</v>
          </cell>
          <cell r="M336" t="str">
            <v>国土交通大臣（1）第7352号</v>
          </cell>
          <cell r="N336" t="str">
            <v>媒介</v>
          </cell>
          <cell r="O336">
            <v>0</v>
          </cell>
        </row>
        <row r="337">
          <cell r="A337" t="str">
            <v>03-3445-2301</v>
          </cell>
          <cell r="B337">
            <v>423</v>
          </cell>
          <cell r="C337" t="str">
            <v>東京ベイハウス株式会社</v>
          </cell>
          <cell r="D337" t="str">
            <v>141-0022</v>
          </cell>
          <cell r="E337" t="str">
            <v>東京都品川区東五反田1-11-12　大力ビル3F</v>
          </cell>
          <cell r="F337" t="str">
            <v>五反田</v>
          </cell>
          <cell r="G337" t="str">
            <v>03-3445-2301</v>
          </cell>
          <cell r="H337" t="str">
            <v>03-3445-2302</v>
          </cell>
          <cell r="I337" t="str">
            <v>池田 考一郎</v>
          </cell>
          <cell r="J337" t="str">
            <v>pikkapikkaftr@bayhouse.co.jp</v>
          </cell>
          <cell r="K337">
            <v>34452301</v>
          </cell>
          <cell r="L337">
            <v>34452302</v>
          </cell>
          <cell r="M337" t="str">
            <v>東京都知事（4）第72196号</v>
          </cell>
          <cell r="N337" t="str">
            <v>媒介</v>
          </cell>
          <cell r="O337">
            <v>0</v>
          </cell>
        </row>
        <row r="338">
          <cell r="A338" t="str">
            <v>03-5545-6772</v>
          </cell>
          <cell r="B338">
            <v>422</v>
          </cell>
          <cell r="C338" t="str">
            <v>株式会社グローバル・リアルティ・リンク</v>
          </cell>
          <cell r="D338" t="str">
            <v>106-0032</v>
          </cell>
          <cell r="E338" t="str">
            <v>東京都港区六本木3-4-33　マルマン六本木ビル3階</v>
          </cell>
          <cell r="F338" t="str">
            <v>六本木一丁目</v>
          </cell>
          <cell r="G338" t="str">
            <v>03-5545-6772</v>
          </cell>
          <cell r="H338" t="str">
            <v>03-5545-6773</v>
          </cell>
          <cell r="I338" t="str">
            <v>高橋 優一</v>
          </cell>
          <cell r="J338" t="str">
            <v>info@grl-online.com</v>
          </cell>
          <cell r="K338">
            <v>55456772</v>
          </cell>
          <cell r="L338">
            <v>55456773</v>
          </cell>
          <cell r="M338" t="str">
            <v>東京都知事（1）第88826号</v>
          </cell>
          <cell r="N338" t="str">
            <v>媒介</v>
          </cell>
          <cell r="O338">
            <v>0</v>
          </cell>
        </row>
        <row r="339">
          <cell r="A339" t="str">
            <v>03-3356-0007</v>
          </cell>
          <cell r="B339">
            <v>421</v>
          </cell>
          <cell r="C339" t="str">
            <v>株式会社高商</v>
          </cell>
          <cell r="D339" t="str">
            <v>160-0022</v>
          </cell>
          <cell r="E339" t="str">
            <v>東京都新宿区新宿3-9-10</v>
          </cell>
          <cell r="F339" t="str">
            <v>新宿三丁目</v>
          </cell>
          <cell r="G339" t="str">
            <v>03-3356-0007</v>
          </cell>
          <cell r="H339" t="str">
            <v>03-3356-0929</v>
          </cell>
          <cell r="I339" t="str">
            <v>大西 由利子</v>
          </cell>
          <cell r="J339" t="str">
            <v>oonishi@taka-sho.co.jp</v>
          </cell>
          <cell r="K339">
            <v>33560007</v>
          </cell>
          <cell r="L339">
            <v>33560929</v>
          </cell>
          <cell r="M339" t="str">
            <v>東京都知事（10）第31657号</v>
          </cell>
          <cell r="N339" t="str">
            <v>媒介</v>
          </cell>
          <cell r="O339">
            <v>0</v>
          </cell>
        </row>
        <row r="340">
          <cell r="A340" t="str">
            <v>03-3463-9933</v>
          </cell>
          <cell r="B340">
            <v>420</v>
          </cell>
          <cell r="C340" t="str">
            <v>株式会社アイワホーム／渋谷店</v>
          </cell>
          <cell r="D340" t="str">
            <v>150-0041</v>
          </cell>
          <cell r="E340" t="str">
            <v>東京都渋谷区神南1-22-9　6F</v>
          </cell>
          <cell r="F340" t="str">
            <v>渋谷</v>
          </cell>
          <cell r="G340" t="str">
            <v>03-3463-9933</v>
          </cell>
          <cell r="H340" t="str">
            <v>03-3463-9972</v>
          </cell>
          <cell r="I340" t="str">
            <v>市川 優子</v>
          </cell>
          <cell r="J340" t="str">
            <v>shibuya8@aiwa-home.co.jp</v>
          </cell>
          <cell r="K340">
            <v>34639933</v>
          </cell>
          <cell r="L340">
            <v>34639972</v>
          </cell>
          <cell r="M340" t="str">
            <v>東京都知事（3）第76700号</v>
          </cell>
          <cell r="N340" t="str">
            <v>媒介</v>
          </cell>
          <cell r="O340">
            <v>0</v>
          </cell>
        </row>
        <row r="341">
          <cell r="A341" t="str">
            <v>03-3585-2103</v>
          </cell>
          <cell r="B341">
            <v>419</v>
          </cell>
          <cell r="C341" t="str">
            <v>株式会社青葉不動産／本店</v>
          </cell>
          <cell r="D341" t="str">
            <v>107-0052</v>
          </cell>
          <cell r="E341" t="str">
            <v>東京都港区赤坂2-17-72</v>
          </cell>
          <cell r="F341" t="str">
            <v>赤坂</v>
          </cell>
          <cell r="G341" t="str">
            <v>03-3585-2103</v>
          </cell>
          <cell r="H341" t="str">
            <v>03-3583-8135</v>
          </cell>
          <cell r="I341" t="str">
            <v>大野</v>
          </cell>
          <cell r="J341" t="str">
            <v>honten@aoba2103.com</v>
          </cell>
          <cell r="K341">
            <v>35852103</v>
          </cell>
          <cell r="L341">
            <v>35838135</v>
          </cell>
          <cell r="M341" t="str">
            <v>東京都知事（11）第23527号</v>
          </cell>
          <cell r="N341" t="str">
            <v>媒介</v>
          </cell>
          <cell r="O341">
            <v>0</v>
          </cell>
        </row>
        <row r="342">
          <cell r="A342" t="str">
            <v>03-5287-4164</v>
          </cell>
          <cell r="B342">
            <v>418</v>
          </cell>
          <cell r="C342" t="str">
            <v>株式会社グランベックスコーポレーション／ルーム館新宿店</v>
          </cell>
          <cell r="D342" t="str">
            <v>160-0021</v>
          </cell>
          <cell r="E342" t="str">
            <v>東京都新宿区歌舞伎町1-2-1　ナインティー新宿4F</v>
          </cell>
          <cell r="F342" t="str">
            <v>新宿</v>
          </cell>
          <cell r="G342" t="str">
            <v>03-5287-4164</v>
          </cell>
          <cell r="H342" t="str">
            <v>03-5287-4184</v>
          </cell>
          <cell r="I342" t="str">
            <v>鈴木</v>
          </cell>
          <cell r="J342" t="str">
            <v>info@roomkan.co.jp</v>
          </cell>
          <cell r="K342">
            <v>52874164</v>
          </cell>
          <cell r="L342">
            <v>52874184</v>
          </cell>
          <cell r="M342" t="str">
            <v>東京都知事（2）第82820号</v>
          </cell>
          <cell r="N342" t="str">
            <v>媒介</v>
          </cell>
          <cell r="O342">
            <v>0</v>
          </cell>
        </row>
        <row r="343">
          <cell r="A343" t="str">
            <v>03-5339-8155</v>
          </cell>
          <cell r="B343">
            <v>417</v>
          </cell>
          <cell r="C343" t="str">
            <v>有限会社エスアールホーム</v>
          </cell>
          <cell r="D343" t="str">
            <v>160-0023</v>
          </cell>
          <cell r="E343" t="str">
            <v>東京都新宿区西新宿1-3-3　品川ステーションビル4F</v>
          </cell>
          <cell r="F343" t="str">
            <v>新宿</v>
          </cell>
          <cell r="G343" t="str">
            <v>03-5339-8155</v>
          </cell>
          <cell r="H343" t="str">
            <v>03-5339-8156</v>
          </cell>
          <cell r="I343" t="str">
            <v>村瀬</v>
          </cell>
          <cell r="J343" t="str">
            <v>info@srhome.co.jp</v>
          </cell>
          <cell r="K343">
            <v>53398155</v>
          </cell>
          <cell r="L343">
            <v>53398156</v>
          </cell>
          <cell r="M343" t="str">
            <v>東京都知事（2）第82494号</v>
          </cell>
          <cell r="N343" t="str">
            <v>媒介</v>
          </cell>
          <cell r="O343">
            <v>0</v>
          </cell>
        </row>
        <row r="344">
          <cell r="A344" t="str">
            <v>03-3403-5528</v>
          </cell>
          <cell r="B344">
            <v>416</v>
          </cell>
          <cell r="C344" t="str">
            <v>株式会社ビレッジワン</v>
          </cell>
          <cell r="D344" t="str">
            <v>150-0001</v>
          </cell>
          <cell r="E344" t="str">
            <v>東京都渋谷区神宮前3-18-6-402</v>
          </cell>
          <cell r="F344" t="str">
            <v>明治神宮前</v>
          </cell>
          <cell r="G344" t="str">
            <v>03-3403-5528</v>
          </cell>
          <cell r="H344" t="str">
            <v>03-3403-5177</v>
          </cell>
          <cell r="I344" t="str">
            <v>石井 健志</v>
          </cell>
          <cell r="J344" t="str">
            <v>ishii@villageone.co.jp</v>
          </cell>
          <cell r="K344">
            <v>34035528</v>
          </cell>
          <cell r="L344">
            <v>34035177</v>
          </cell>
          <cell r="M344" t="str">
            <v>東京都知事（2）第77314号</v>
          </cell>
          <cell r="N344" t="str">
            <v>媒介</v>
          </cell>
          <cell r="O344">
            <v>0</v>
          </cell>
        </row>
        <row r="345">
          <cell r="A345" t="str">
            <v>03-3446-0428</v>
          </cell>
          <cell r="B345">
            <v>415</v>
          </cell>
          <cell r="C345" t="str">
            <v>株式会社アルティミットコーポレーション</v>
          </cell>
          <cell r="D345" t="str">
            <v>141-0021</v>
          </cell>
          <cell r="E345" t="str">
            <v>東京都品川区上大崎3-3-19</v>
          </cell>
          <cell r="F345" t="str">
            <v>目黒</v>
          </cell>
          <cell r="G345" t="str">
            <v>03-3446-0428</v>
          </cell>
          <cell r="H345" t="str">
            <v>03-3446-0476</v>
          </cell>
          <cell r="I345" t="str">
            <v>大久保</v>
          </cell>
          <cell r="J345" t="str">
            <v>ookubo@ultimate-e.co.jp</v>
          </cell>
          <cell r="K345">
            <v>34460428</v>
          </cell>
          <cell r="L345">
            <v>34460476</v>
          </cell>
          <cell r="M345" t="str">
            <v>東京都知事（2）第80244号</v>
          </cell>
          <cell r="N345" t="str">
            <v>媒介</v>
          </cell>
          <cell r="O345">
            <v>0</v>
          </cell>
        </row>
        <row r="346">
          <cell r="A346" t="str">
            <v>03-3267-6101</v>
          </cell>
          <cell r="B346">
            <v>414</v>
          </cell>
          <cell r="C346" t="str">
            <v>株式会社江戸商事</v>
          </cell>
          <cell r="D346" t="str">
            <v>112-0014</v>
          </cell>
          <cell r="E346" t="str">
            <v>東京都文京区関口1-10-11</v>
          </cell>
          <cell r="F346" t="str">
            <v>江戸川橋</v>
          </cell>
          <cell r="G346" t="str">
            <v>03-3267-6101</v>
          </cell>
          <cell r="H346" t="str">
            <v>03-3260-0747</v>
          </cell>
          <cell r="I346" t="str">
            <v>木村</v>
          </cell>
          <cell r="J346" t="str">
            <v>edosyoji@am.wakwak.com</v>
          </cell>
          <cell r="K346">
            <v>32676101</v>
          </cell>
          <cell r="L346">
            <v>32600747</v>
          </cell>
          <cell r="M346" t="str">
            <v>東京都知事（11）第24616号</v>
          </cell>
          <cell r="N346" t="str">
            <v>媒介</v>
          </cell>
          <cell r="O346">
            <v>0</v>
          </cell>
        </row>
        <row r="347">
          <cell r="A347" t="str">
            <v>03-6684-7145</v>
          </cell>
          <cell r="B347">
            <v>413</v>
          </cell>
          <cell r="C347" t="str">
            <v>株式会社スプリングエステート／高円寺店</v>
          </cell>
          <cell r="D347" t="str">
            <v>166-0003</v>
          </cell>
          <cell r="E347" t="str">
            <v>東京都杉並区高円寺南4-26-17</v>
          </cell>
          <cell r="F347" t="str">
            <v>高円寺</v>
          </cell>
          <cell r="G347" t="str">
            <v>03-6684-7145</v>
          </cell>
          <cell r="H347" t="str">
            <v>03-6684-7146</v>
          </cell>
          <cell r="I347" t="str">
            <v>佐藤 雅治</v>
          </cell>
          <cell r="J347" t="str">
            <v>kouenji@spring-net.co.jp</v>
          </cell>
          <cell r="K347">
            <v>66847145</v>
          </cell>
          <cell r="L347">
            <v>66847146</v>
          </cell>
          <cell r="M347" t="str">
            <v>東京都知事（3）第75104号</v>
          </cell>
          <cell r="N347" t="str">
            <v>媒介</v>
          </cell>
          <cell r="O347">
            <v>0</v>
          </cell>
        </row>
        <row r="348">
          <cell r="A348" t="str">
            <v>03-5826-7211</v>
          </cell>
          <cell r="B348">
            <v>412</v>
          </cell>
          <cell r="C348" t="str">
            <v>株式会社サモンコーポレーション／ピタットハウス入谷店</v>
          </cell>
          <cell r="D348" t="str">
            <v>110-0014</v>
          </cell>
          <cell r="E348" t="str">
            <v>東京都台東区北上野2-30-9</v>
          </cell>
          <cell r="F348" t="str">
            <v>入谷</v>
          </cell>
          <cell r="G348" t="str">
            <v>03-5826-7211</v>
          </cell>
          <cell r="H348" t="str">
            <v>03-5826-7210</v>
          </cell>
          <cell r="I348" t="str">
            <v>白石</v>
          </cell>
          <cell r="J348" t="str">
            <v>info@samon-est.co.jp</v>
          </cell>
          <cell r="K348">
            <v>58267211</v>
          </cell>
          <cell r="L348">
            <v>58267210</v>
          </cell>
          <cell r="M348" t="str">
            <v>東京都知事（1）第86239号</v>
          </cell>
          <cell r="N348" t="str">
            <v>媒介</v>
          </cell>
          <cell r="O348">
            <v>0</v>
          </cell>
        </row>
        <row r="349">
          <cell r="A349" t="str">
            <v>03-6408-0455</v>
          </cell>
          <cell r="B349">
            <v>411</v>
          </cell>
          <cell r="C349" t="str">
            <v>株式会社グランドエージェント／快適生活五反田店</v>
          </cell>
          <cell r="D349" t="str">
            <v>141-0022</v>
          </cell>
          <cell r="E349" t="str">
            <v>東京都品川区東五反田5-27-6-7階</v>
          </cell>
          <cell r="F349" t="str">
            <v>五反田</v>
          </cell>
          <cell r="G349" t="str">
            <v>03-6408-0455</v>
          </cell>
          <cell r="H349" t="str">
            <v>03-6408-0456</v>
          </cell>
          <cell r="I349" t="str">
            <v>高井 和美</v>
          </cell>
          <cell r="J349" t="str">
            <v>takai@kaiteki-l.jp</v>
          </cell>
          <cell r="K349">
            <v>64080455</v>
          </cell>
          <cell r="L349">
            <v>64080456</v>
          </cell>
          <cell r="M349" t="str">
            <v>東京都知事（1）第89446号</v>
          </cell>
          <cell r="N349" t="str">
            <v>媒介</v>
          </cell>
          <cell r="O349">
            <v>0</v>
          </cell>
        </row>
        <row r="350">
          <cell r="A350" t="str">
            <v>03-3560-3992</v>
          </cell>
          <cell r="B350">
            <v>410</v>
          </cell>
          <cell r="C350" t="str">
            <v>株式会社ユートク・ライフ／赤坂事務所</v>
          </cell>
          <cell r="D350" t="str">
            <v>107-0052</v>
          </cell>
          <cell r="E350" t="str">
            <v>東京都港区赤坂4-2-11　F.Beams4階007</v>
          </cell>
          <cell r="F350" t="str">
            <v>赤坂見附</v>
          </cell>
          <cell r="G350" t="str">
            <v>03-3560-3992</v>
          </cell>
          <cell r="H350" t="str">
            <v>03-3560-3993</v>
          </cell>
          <cell r="I350" t="str">
            <v>松尾 いずみ</v>
          </cell>
          <cell r="J350" t="str">
            <v>matsuo@yutoku.co.jp</v>
          </cell>
          <cell r="K350">
            <v>35603992</v>
          </cell>
          <cell r="L350">
            <v>35603993</v>
          </cell>
          <cell r="M350" t="str">
            <v>東京都知事（4）第60730号</v>
          </cell>
          <cell r="N350" t="str">
            <v>媒介</v>
          </cell>
          <cell r="O350">
            <v>0</v>
          </cell>
        </row>
        <row r="351">
          <cell r="A351" t="str">
            <v>03-5155-9571</v>
          </cell>
          <cell r="B351">
            <v>409</v>
          </cell>
          <cell r="C351" t="str">
            <v>株式会社ジョイント・ルームピア／高田馬場駅前店</v>
          </cell>
          <cell r="D351" t="str">
            <v>169-0075</v>
          </cell>
          <cell r="E351" t="str">
            <v>東京都新宿区高田馬場2-14-7-1F</v>
          </cell>
          <cell r="F351" t="str">
            <v>高田馬場</v>
          </cell>
          <cell r="G351" t="str">
            <v>03-5155-9571</v>
          </cell>
          <cell r="H351" t="str">
            <v>03-5155-9572</v>
          </cell>
          <cell r="I351" t="str">
            <v>佐藤 佑</v>
          </cell>
          <cell r="J351" t="str">
            <v>t-satou@jointroompia.com</v>
          </cell>
          <cell r="K351">
            <v>51559571</v>
          </cell>
          <cell r="L351">
            <v>51559572</v>
          </cell>
          <cell r="M351" t="str">
            <v>国土交通大臣（1）第7560号</v>
          </cell>
          <cell r="N351" t="str">
            <v>媒介</v>
          </cell>
          <cell r="O351">
            <v>0</v>
          </cell>
        </row>
        <row r="352">
          <cell r="A352" t="str">
            <v>03-3354-3335</v>
          </cell>
          <cell r="B352">
            <v>408</v>
          </cell>
          <cell r="C352" t="str">
            <v>株式会社アーバンフォース</v>
          </cell>
          <cell r="D352" t="str">
            <v>106-0022</v>
          </cell>
          <cell r="E352" t="str">
            <v>東京都新宿区新宿3-23-5　新東ビル5階</v>
          </cell>
          <cell r="F352" t="str">
            <v>新宿</v>
          </cell>
          <cell r="G352" t="str">
            <v>03-3354-3335</v>
          </cell>
          <cell r="H352" t="str">
            <v>03-3354-3338</v>
          </cell>
          <cell r="I352" t="str">
            <v>坪井</v>
          </cell>
          <cell r="J352" t="str">
            <v>info@u-force.jp</v>
          </cell>
          <cell r="K352">
            <v>33543335</v>
          </cell>
          <cell r="L352">
            <v>33543338</v>
          </cell>
          <cell r="M352" t="str">
            <v>東京都知事（1）第87810号</v>
          </cell>
          <cell r="N352" t="str">
            <v>媒介</v>
          </cell>
          <cell r="O352">
            <v>0</v>
          </cell>
        </row>
        <row r="353">
          <cell r="A353" t="str">
            <v>03-6907-8853</v>
          </cell>
          <cell r="B353">
            <v>407</v>
          </cell>
          <cell r="C353" t="str">
            <v>プロパティエージェント株式会社／オレンジルーム池袋店</v>
          </cell>
          <cell r="D353" t="str">
            <v>171-0021</v>
          </cell>
          <cell r="E353" t="str">
            <v>東京都豊島区西池袋3-29-14　一平ビル3F</v>
          </cell>
          <cell r="F353" t="str">
            <v>池袋</v>
          </cell>
          <cell r="G353" t="str">
            <v>03-6907-8853</v>
          </cell>
          <cell r="H353" t="str">
            <v>03-6907-8854</v>
          </cell>
          <cell r="I353" t="str">
            <v>横田</v>
          </cell>
          <cell r="J353" t="str">
            <v>ikebukuro@orangeroom.jp</v>
          </cell>
          <cell r="K353">
            <v>69078853</v>
          </cell>
          <cell r="L353">
            <v>69078854</v>
          </cell>
          <cell r="M353" t="str">
            <v>東京都知事（1）第83227号</v>
          </cell>
          <cell r="N353" t="str">
            <v>媒介</v>
          </cell>
          <cell r="O353">
            <v>0</v>
          </cell>
        </row>
        <row r="354">
          <cell r="A354" t="str">
            <v>03-5953-2299</v>
          </cell>
          <cell r="B354">
            <v>406</v>
          </cell>
          <cell r="C354" t="str">
            <v>住研ベネフィットサービス株式会社／池袋支店</v>
          </cell>
          <cell r="D354" t="str">
            <v>171-0021</v>
          </cell>
          <cell r="E354" t="str">
            <v>東京都豊島区西池袋1-20-6　広瀬ビル9F</v>
          </cell>
          <cell r="F354" t="str">
            <v>池袋</v>
          </cell>
          <cell r="G354" t="str">
            <v>03-5953-2299</v>
          </cell>
          <cell r="H354" t="str">
            <v>03-5953-3860</v>
          </cell>
          <cell r="I354" t="str">
            <v>高橋 正和</v>
          </cell>
          <cell r="J354" t="str">
            <v>masakazu@w-juken.com</v>
          </cell>
          <cell r="K354">
            <v>59532299</v>
          </cell>
          <cell r="L354">
            <v>59533860</v>
          </cell>
          <cell r="M354" t="str">
            <v>国土交通大臣（1）第7442号</v>
          </cell>
          <cell r="N354" t="str">
            <v>媒介</v>
          </cell>
          <cell r="O354">
            <v>0</v>
          </cell>
        </row>
        <row r="355">
          <cell r="A355" t="str">
            <v>045-650-7890</v>
          </cell>
          <cell r="B355">
            <v>405</v>
          </cell>
          <cell r="C355" t="str">
            <v>株式会社ケン・コーポレーション／横浜支店</v>
          </cell>
          <cell r="D355" t="str">
            <v>231-0023</v>
          </cell>
          <cell r="E355" t="str">
            <v>神奈川県横浜市中区山手町168-1</v>
          </cell>
          <cell r="F355" t="str">
            <v>石川町</v>
          </cell>
          <cell r="G355" t="str">
            <v>045-650-7890</v>
          </cell>
          <cell r="H355" t="str">
            <v>045-650-7891</v>
          </cell>
          <cell r="I355" t="str">
            <v>林 和樹</v>
          </cell>
          <cell r="J355" t="str">
            <v>k1266hayashi@kencorp.co.jp</v>
          </cell>
          <cell r="K355">
            <v>6507890</v>
          </cell>
          <cell r="L355">
            <v>6507891</v>
          </cell>
          <cell r="M355" t="str">
            <v>国土交通大臣（5）第4372号</v>
          </cell>
          <cell r="N355" t="str">
            <v>媒介</v>
          </cell>
          <cell r="O355">
            <v>0</v>
          </cell>
        </row>
        <row r="356">
          <cell r="A356" t="str">
            <v>03-3234-7744</v>
          </cell>
          <cell r="B356">
            <v>404</v>
          </cell>
          <cell r="C356" t="str">
            <v>株式会社プライム</v>
          </cell>
          <cell r="D356" t="str">
            <v>102-0072</v>
          </cell>
          <cell r="E356" t="str">
            <v>東京都千代田区飯田橋3-6-8　飯田橋T&amp;Sﾋﾞﾙ5階</v>
          </cell>
          <cell r="F356" t="str">
            <v>飯田橋</v>
          </cell>
          <cell r="G356" t="str">
            <v>03-3234-7744</v>
          </cell>
          <cell r="H356" t="str">
            <v>03-3234-7755</v>
          </cell>
          <cell r="I356" t="str">
            <v>立身 文平</v>
          </cell>
          <cell r="J356" t="str">
            <v>h-p-iidabashi@aeras-group.com</v>
          </cell>
          <cell r="K356">
            <v>32347744</v>
          </cell>
          <cell r="L356">
            <v>32347755</v>
          </cell>
          <cell r="M356" t="str">
            <v>国土交通大臣（1）第86717号</v>
          </cell>
          <cell r="N356" t="str">
            <v>媒介</v>
          </cell>
          <cell r="O356">
            <v>0</v>
          </cell>
        </row>
        <row r="357">
          <cell r="A357" t="str">
            <v>03-3548-3636</v>
          </cell>
          <cell r="B357">
            <v>403</v>
          </cell>
          <cell r="C357" t="str">
            <v>株式会社アセットスクエア／東京駅前店</v>
          </cell>
          <cell r="D357" t="str">
            <v>103-0028</v>
          </cell>
          <cell r="E357" t="str">
            <v>東京都中央区八重洲1-6-17 大久保ビル5F</v>
          </cell>
          <cell r="F357" t="str">
            <v>東京</v>
          </cell>
          <cell r="G357" t="str">
            <v>03-3548-3636</v>
          </cell>
          <cell r="H357" t="str">
            <v>03-3548-3633</v>
          </cell>
          <cell r="I357" t="str">
            <v>川上</v>
          </cell>
          <cell r="J357" t="str">
            <v>tokyoeki@assetsquare.jp</v>
          </cell>
          <cell r="K357">
            <v>35483636</v>
          </cell>
          <cell r="L357">
            <v>35483633</v>
          </cell>
          <cell r="M357" t="str">
            <v>東京都知事（1）第84377号</v>
          </cell>
          <cell r="N357" t="str">
            <v>媒介</v>
          </cell>
          <cell r="O357">
            <v>0</v>
          </cell>
        </row>
        <row r="358">
          <cell r="A358" t="str">
            <v>03-3571-0655</v>
          </cell>
          <cell r="B358">
            <v>402</v>
          </cell>
          <cell r="C358" t="str">
            <v>太明地所株式会社</v>
          </cell>
          <cell r="D358" t="str">
            <v>104-0061</v>
          </cell>
          <cell r="E358" t="str">
            <v>東京都中央区銀座8-8-15　青柳ビル5階</v>
          </cell>
          <cell r="F358" t="str">
            <v>新橋</v>
          </cell>
          <cell r="G358" t="str">
            <v>03-3571-0655</v>
          </cell>
          <cell r="H358" t="str">
            <v>03-3571-0615</v>
          </cell>
          <cell r="I358" t="str">
            <v>浅倉</v>
          </cell>
          <cell r="J358" t="str">
            <v>t.asakura@lake.ocn.ne.jp</v>
          </cell>
          <cell r="K358">
            <v>35710655</v>
          </cell>
          <cell r="L358">
            <v>35710615</v>
          </cell>
          <cell r="M358" t="str">
            <v>東京都知事（2）第81540号</v>
          </cell>
          <cell r="N358" t="str">
            <v>媒介</v>
          </cell>
          <cell r="O358">
            <v>0</v>
          </cell>
        </row>
        <row r="359">
          <cell r="A359" t="str">
            <v>03-5436-1081</v>
          </cell>
          <cell r="B359">
            <v>401</v>
          </cell>
          <cell r="C359" t="str">
            <v>株式会社リーシング・マネジメント／ドッとあ～る賃貸目黒店</v>
          </cell>
          <cell r="D359" t="str">
            <v>141-0021</v>
          </cell>
          <cell r="E359" t="str">
            <v>東京都品川区上大崎2-27-1</v>
          </cell>
          <cell r="F359" t="str">
            <v>目黒</v>
          </cell>
          <cell r="G359" t="str">
            <v>03-5436-1081</v>
          </cell>
          <cell r="H359" t="str">
            <v>03-5436-5029</v>
          </cell>
          <cell r="I359" t="str">
            <v>佐藤</v>
          </cell>
          <cell r="J359" t="str">
            <v>meguro@c-chintai.jp</v>
          </cell>
          <cell r="K359">
            <v>54361081</v>
          </cell>
          <cell r="L359">
            <v>54365029</v>
          </cell>
          <cell r="M359" t="str">
            <v>国土交通大臣（1）第6998号</v>
          </cell>
          <cell r="N359" t="str">
            <v>媒介</v>
          </cell>
          <cell r="O359">
            <v>0</v>
          </cell>
        </row>
        <row r="360">
          <cell r="A360" t="str">
            <v>042-490-8755</v>
          </cell>
          <cell r="B360">
            <v>400</v>
          </cell>
          <cell r="C360" t="str">
            <v>株式会社ウィンズ／つつじヶ丘店</v>
          </cell>
          <cell r="D360" t="str">
            <v>182-0006</v>
          </cell>
          <cell r="E360" t="str">
            <v>東京都調布市西つつじヶ丘3-33-36</v>
          </cell>
          <cell r="F360" t="str">
            <v>つつじヶ丘</v>
          </cell>
          <cell r="G360" t="str">
            <v>042-490-8755</v>
          </cell>
          <cell r="H360" t="str">
            <v>042-490-8756</v>
          </cell>
          <cell r="I360" t="str">
            <v>山中</v>
          </cell>
          <cell r="J360" t="str">
            <v>wins@chintai-wins.com</v>
          </cell>
          <cell r="K360">
            <v>4908755</v>
          </cell>
          <cell r="L360">
            <v>4908756</v>
          </cell>
          <cell r="M360" t="str">
            <v>東京都知事（1）第86093号</v>
          </cell>
          <cell r="N360" t="str">
            <v>媒介</v>
          </cell>
          <cell r="O360">
            <v>0</v>
          </cell>
        </row>
        <row r="361">
          <cell r="A361" t="str">
            <v>03-5846-5581</v>
          </cell>
          <cell r="B361">
            <v>399</v>
          </cell>
          <cell r="C361" t="str">
            <v>株式会社セイコーポレーション／セイエステート</v>
          </cell>
          <cell r="D361" t="str">
            <v>113-0034</v>
          </cell>
          <cell r="E361" t="str">
            <v>東京都文京区湯島3-31-3</v>
          </cell>
          <cell r="F361" t="str">
            <v>湯島</v>
          </cell>
          <cell r="G361" t="str">
            <v>03-5846-5581</v>
          </cell>
          <cell r="H361" t="str">
            <v>03-5846-5583</v>
          </cell>
          <cell r="I361" t="str">
            <v>島田</v>
          </cell>
          <cell r="J361" t="str">
            <v>shimada@sei-estate.com</v>
          </cell>
          <cell r="K361">
            <v>58465581</v>
          </cell>
          <cell r="L361">
            <v>58465583</v>
          </cell>
          <cell r="M361" t="str">
            <v>東京都知事（1）第84996号</v>
          </cell>
          <cell r="N361" t="str">
            <v>媒介</v>
          </cell>
          <cell r="O361">
            <v>0</v>
          </cell>
        </row>
        <row r="362">
          <cell r="A362" t="str">
            <v>03-3941-3311</v>
          </cell>
          <cell r="B362">
            <v>398</v>
          </cell>
          <cell r="C362" t="str">
            <v>平和建行株式会社</v>
          </cell>
          <cell r="D362" t="str">
            <v>113-0021</v>
          </cell>
          <cell r="E362" t="str">
            <v>東京都文京区本駒込6-4-2</v>
          </cell>
          <cell r="F362" t="str">
            <v>巣鴨</v>
          </cell>
          <cell r="G362" t="str">
            <v>03-3941-3311</v>
          </cell>
          <cell r="H362" t="str">
            <v>03-3941-3370</v>
          </cell>
          <cell r="I362" t="str">
            <v>庄子</v>
          </cell>
          <cell r="J362" t="str">
            <v>tokyo@heiwa-kenko.com</v>
          </cell>
          <cell r="K362">
            <v>39413311</v>
          </cell>
          <cell r="L362">
            <v>39413370</v>
          </cell>
          <cell r="M362" t="str">
            <v>国土交通大臣（11）第1714号</v>
          </cell>
          <cell r="N362" t="str">
            <v>媒介</v>
          </cell>
          <cell r="O362">
            <v>0</v>
          </cell>
        </row>
        <row r="363">
          <cell r="A363" t="str">
            <v>03-5343-3601</v>
          </cell>
          <cell r="B363">
            <v>397</v>
          </cell>
          <cell r="C363" t="str">
            <v>株式会社藤インタナショナル</v>
          </cell>
          <cell r="D363" t="str">
            <v>165-0027</v>
          </cell>
          <cell r="E363" t="str">
            <v>東京都中野区野方4-41-16</v>
          </cell>
          <cell r="F363" t="str">
            <v>野方</v>
          </cell>
          <cell r="G363" t="str">
            <v>03-5343-3601</v>
          </cell>
          <cell r="H363" t="str">
            <v>03-5343-3744</v>
          </cell>
          <cell r="I363" t="str">
            <v>伴</v>
          </cell>
          <cell r="J363" t="str">
            <v>f.t.b@nifty.com</v>
          </cell>
          <cell r="K363">
            <v>53433601</v>
          </cell>
          <cell r="L363">
            <v>53433744</v>
          </cell>
          <cell r="M363" t="str">
            <v>東京都知事（7）第47893号</v>
          </cell>
          <cell r="N363" t="str">
            <v>媒介</v>
          </cell>
          <cell r="O363">
            <v>1</v>
          </cell>
        </row>
        <row r="364">
          <cell r="A364" t="str">
            <v>03-3245-0363</v>
          </cell>
          <cell r="B364">
            <v>396</v>
          </cell>
          <cell r="C364" t="str">
            <v>株式会社リラクシー</v>
          </cell>
          <cell r="D364" t="str">
            <v>103-0028</v>
          </cell>
          <cell r="E364" t="str">
            <v>東京都中央区八重洲1-6-18</v>
          </cell>
          <cell r="F364" t="str">
            <v>東京</v>
          </cell>
          <cell r="G364" t="str">
            <v>03-3245-0363</v>
          </cell>
          <cell r="H364" t="str">
            <v>03-3245-0373</v>
          </cell>
          <cell r="I364" t="str">
            <v>早松 雄介</v>
          </cell>
          <cell r="J364" t="str">
            <v>hayamatsu@relaxy.co.jp</v>
          </cell>
          <cell r="K364">
            <v>32450363</v>
          </cell>
          <cell r="L364">
            <v>32450373</v>
          </cell>
          <cell r="M364" t="str">
            <v>東京都知事（1）第88840号</v>
          </cell>
          <cell r="N364" t="str">
            <v>媒介</v>
          </cell>
          <cell r="O364">
            <v>0</v>
          </cell>
        </row>
        <row r="365">
          <cell r="A365" t="str">
            <v>03-3374-9411</v>
          </cell>
          <cell r="B365">
            <v>395</v>
          </cell>
          <cell r="C365" t="str">
            <v>株式会社マイルドシティ／新宿南口店</v>
          </cell>
          <cell r="D365" t="str">
            <v>151-0053</v>
          </cell>
          <cell r="E365" t="str">
            <v>東京都渋谷区代々木2-10-8</v>
          </cell>
          <cell r="F365" t="str">
            <v>新宿</v>
          </cell>
          <cell r="G365" t="str">
            <v>03-3374-9411</v>
          </cell>
          <cell r="H365" t="str">
            <v>03-3374-9412</v>
          </cell>
          <cell r="I365" t="str">
            <v>諸田</v>
          </cell>
          <cell r="J365" t="str">
            <v>shinjyuku-s@mildcity.co.jp</v>
          </cell>
          <cell r="K365">
            <v>33749411</v>
          </cell>
          <cell r="L365">
            <v>33749412</v>
          </cell>
          <cell r="M365" t="str">
            <v>国土交通大臣（2）第6133号</v>
          </cell>
          <cell r="N365" t="str">
            <v>媒介</v>
          </cell>
          <cell r="O365">
            <v>0</v>
          </cell>
        </row>
        <row r="366">
          <cell r="A366" t="str">
            <v>03-5775-2771</v>
          </cell>
          <cell r="B366">
            <v>394</v>
          </cell>
          <cell r="C366" t="str">
            <v>有限会社イージーハウス／麻布店</v>
          </cell>
          <cell r="D366" t="str">
            <v>106-0032</v>
          </cell>
          <cell r="E366" t="str">
            <v>東京都港区六本木5-11-35　スタイリストセンタービル1F</v>
          </cell>
          <cell r="F366" t="str">
            <v>麻布十番</v>
          </cell>
          <cell r="G366" t="str">
            <v>03-5775-2771</v>
          </cell>
          <cell r="H366" t="str">
            <v>03-5775-2772</v>
          </cell>
          <cell r="I366" t="str">
            <v>小林</v>
          </cell>
          <cell r="J366" t="str">
            <v>azabu@easy-house.jp</v>
          </cell>
          <cell r="K366">
            <v>57752771</v>
          </cell>
          <cell r="L366">
            <v>57752772</v>
          </cell>
          <cell r="M366" t="str">
            <v>東京都知事（2）第82452号</v>
          </cell>
          <cell r="N366" t="str">
            <v>媒介</v>
          </cell>
          <cell r="O366">
            <v>0</v>
          </cell>
        </row>
        <row r="367">
          <cell r="A367" t="str">
            <v>03-3946-7518</v>
          </cell>
          <cell r="B367">
            <v>393</v>
          </cell>
          <cell r="C367" t="str">
            <v>アンジュアンドカンパニー株式会社</v>
          </cell>
          <cell r="D367" t="str">
            <v>113-0021</v>
          </cell>
          <cell r="E367" t="str">
            <v>東京都文京区本駒込5-1-6　文京ツインタワー8F</v>
          </cell>
          <cell r="F367" t="str">
            <v>駒込</v>
          </cell>
          <cell r="G367" t="str">
            <v>03-3946-7518</v>
          </cell>
          <cell r="H367" t="str">
            <v>03-3946-7508</v>
          </cell>
          <cell r="I367" t="str">
            <v>伊藤 嘉盛</v>
          </cell>
          <cell r="J367" t="str">
            <v>reg@angeand.com</v>
          </cell>
          <cell r="K367">
            <v>39467518</v>
          </cell>
          <cell r="L367">
            <v>39467508</v>
          </cell>
          <cell r="M367" t="str">
            <v>東京都知事（1）第90114号</v>
          </cell>
          <cell r="N367" t="str">
            <v>媒介</v>
          </cell>
          <cell r="O367">
            <v>0</v>
          </cell>
        </row>
        <row r="368">
          <cell r="A368" t="str">
            <v>03-5408-7735</v>
          </cell>
          <cell r="B368">
            <v>392</v>
          </cell>
          <cell r="C368" t="str">
            <v>株式会社大介／新橋店</v>
          </cell>
          <cell r="D368" t="str">
            <v>105-0004</v>
          </cell>
          <cell r="E368" t="str">
            <v>東京都港区新橋3-21-11</v>
          </cell>
          <cell r="F368" t="str">
            <v>新橋</v>
          </cell>
          <cell r="G368" t="str">
            <v>03-5408-7735</v>
          </cell>
          <cell r="H368" t="str">
            <v>03-5408-7736</v>
          </cell>
          <cell r="I368" t="str">
            <v>永井</v>
          </cell>
          <cell r="J368" t="str">
            <v>shimbashi@daisuke.co.jp</v>
          </cell>
          <cell r="K368">
            <v>54087735</v>
          </cell>
          <cell r="L368">
            <v>54087736</v>
          </cell>
          <cell r="M368" t="str">
            <v>東京都知事（3）第74346号</v>
          </cell>
          <cell r="N368" t="str">
            <v>媒介</v>
          </cell>
          <cell r="O368">
            <v>0</v>
          </cell>
        </row>
        <row r="369">
          <cell r="A369" t="str">
            <v>03-3470-3161</v>
          </cell>
          <cell r="B369">
            <v>391</v>
          </cell>
          <cell r="C369" t="str">
            <v>株式会社アップル・ホームズ</v>
          </cell>
          <cell r="D369" t="str">
            <v>107-0052</v>
          </cell>
          <cell r="E369" t="str">
            <v>東京都港区北青山2-7-30</v>
          </cell>
          <cell r="F369" t="str">
            <v>赤坂</v>
          </cell>
          <cell r="G369" t="str">
            <v>03-3470-3161</v>
          </cell>
          <cell r="H369" t="str">
            <v>03-3470-7130</v>
          </cell>
          <cell r="I369" t="str">
            <v>内海 洋</v>
          </cell>
          <cell r="J369" t="str">
            <v>info@apple-homes.co.jp</v>
          </cell>
          <cell r="K369">
            <v>34703161</v>
          </cell>
          <cell r="L369">
            <v>34707130</v>
          </cell>
          <cell r="M369" t="str">
            <v>東京都知事（5）第63228号</v>
          </cell>
          <cell r="N369" t="str">
            <v>媒介</v>
          </cell>
          <cell r="O369">
            <v>0</v>
          </cell>
        </row>
        <row r="370">
          <cell r="A370" t="str">
            <v>03-3585-0151</v>
          </cell>
          <cell r="B370">
            <v>390</v>
          </cell>
          <cell r="C370" t="str">
            <v>株式会社一ツ木不動産</v>
          </cell>
          <cell r="D370" t="str">
            <v xml:space="preserve">        </v>
          </cell>
          <cell r="E370" t="str">
            <v>東京都港区赤坂4-1-1</v>
          </cell>
          <cell r="F370" t="str">
            <v>赤坂見附</v>
          </cell>
          <cell r="G370" t="str">
            <v>03-3585-0151</v>
          </cell>
          <cell r="H370" t="str">
            <v>03-3582-0414</v>
          </cell>
          <cell r="I370" t="str">
            <v>瀬尾</v>
          </cell>
          <cell r="J370" t="str">
            <v>info@hitotugi.co.jp</v>
          </cell>
          <cell r="K370">
            <v>35850151</v>
          </cell>
          <cell r="L370">
            <v>35820414</v>
          </cell>
          <cell r="M370" t="str">
            <v>東京都知事（12）第19603号</v>
          </cell>
          <cell r="N370" t="str">
            <v>媒介</v>
          </cell>
          <cell r="O370">
            <v>0</v>
          </cell>
        </row>
        <row r="371">
          <cell r="A371" t="str">
            <v>03-5755-5677</v>
          </cell>
          <cell r="B371">
            <v>389</v>
          </cell>
          <cell r="C371" t="str">
            <v>ワンズハウス株式会社／人形町店</v>
          </cell>
          <cell r="D371" t="str">
            <v xml:space="preserve">        </v>
          </cell>
          <cell r="E371" t="str">
            <v>東京都中央区日本橋人形町2-6-9</v>
          </cell>
          <cell r="F371" t="str">
            <v>人形町</v>
          </cell>
          <cell r="G371" t="str">
            <v>03-5755-5677</v>
          </cell>
          <cell r="H371" t="str">
            <v>03-3663-2660</v>
          </cell>
          <cell r="I371" t="str">
            <v>目黒 直樹</v>
          </cell>
          <cell r="J371" t="str">
            <v>meguro@oneshouse.co.jp</v>
          </cell>
          <cell r="K371">
            <v>57555677</v>
          </cell>
          <cell r="L371">
            <v>36632660</v>
          </cell>
          <cell r="M371" t="str">
            <v>東京都知事（1）第87003号</v>
          </cell>
          <cell r="N371" t="str">
            <v>媒介</v>
          </cell>
          <cell r="O371">
            <v>0</v>
          </cell>
        </row>
        <row r="372">
          <cell r="A372" t="str">
            <v>03-3377-6625</v>
          </cell>
          <cell r="B372">
            <v>388</v>
          </cell>
          <cell r="C372" t="str">
            <v>株式会社ワイズコーポレーション</v>
          </cell>
          <cell r="D372" t="str">
            <v xml:space="preserve">        </v>
          </cell>
          <cell r="E372" t="str">
            <v>東京都新宿区西新宿5-7-1</v>
          </cell>
          <cell r="F372" t="str">
            <v>桜木町</v>
          </cell>
          <cell r="G372" t="str">
            <v>03-3377-6625</v>
          </cell>
          <cell r="H372" t="str">
            <v>03-3377-6406</v>
          </cell>
          <cell r="I372" t="str">
            <v>亀尾</v>
          </cell>
          <cell r="J372" t="str">
            <v>info@ys-navi.jp</v>
          </cell>
          <cell r="K372">
            <v>33776625</v>
          </cell>
          <cell r="L372">
            <v>33776406</v>
          </cell>
          <cell r="M372" t="str">
            <v>東京都知事（1）第84729号</v>
          </cell>
          <cell r="N372" t="str">
            <v>媒介</v>
          </cell>
          <cell r="O372">
            <v>0</v>
          </cell>
        </row>
        <row r="373">
          <cell r="A373" t="str">
            <v>03-3584-0209</v>
          </cell>
          <cell r="B373">
            <v>387</v>
          </cell>
          <cell r="C373" t="str">
            <v>住友不動産販売株式会社／赤坂営業センター</v>
          </cell>
          <cell r="D373" t="str">
            <v xml:space="preserve">        </v>
          </cell>
          <cell r="E373" t="str">
            <v>東京都港区赤坂3-2-6　赤坂中央ビル8階</v>
          </cell>
          <cell r="F373" t="str">
            <v>赤坂</v>
          </cell>
          <cell r="G373" t="str">
            <v>03-3584-0209</v>
          </cell>
          <cell r="H373" t="str">
            <v>03-3584-5099</v>
          </cell>
          <cell r="I373" t="str">
            <v>本郷</v>
          </cell>
          <cell r="J373" t="str">
            <v>hongou.takeshi@stepon.co.jp</v>
          </cell>
          <cell r="K373">
            <v>35840209</v>
          </cell>
          <cell r="L373">
            <v>35845099</v>
          </cell>
          <cell r="M373" t="str">
            <v>国土交通大臣（10）第2077号</v>
          </cell>
          <cell r="N373" t="str">
            <v>媒介</v>
          </cell>
          <cell r="O373">
            <v>0</v>
          </cell>
        </row>
        <row r="374">
          <cell r="A374" t="str">
            <v>03-6408-9536</v>
          </cell>
          <cell r="B374">
            <v>386</v>
          </cell>
          <cell r="C374" t="str">
            <v>株式会社プロポライフ／白金店</v>
          </cell>
          <cell r="D374" t="str">
            <v xml:space="preserve">        </v>
          </cell>
          <cell r="E374" t="str">
            <v>東京都港区白金1-14-10</v>
          </cell>
          <cell r="F374" t="str">
            <v>白金台</v>
          </cell>
          <cell r="G374" t="str">
            <v>03-6408-9536</v>
          </cell>
          <cell r="H374" t="str">
            <v>03-6408-9537</v>
          </cell>
          <cell r="I374" t="str">
            <v>建</v>
          </cell>
          <cell r="J374" t="str">
            <v>tate@propo-shirokane.jp</v>
          </cell>
          <cell r="K374">
            <v>64089536</v>
          </cell>
          <cell r="L374">
            <v>64089537</v>
          </cell>
          <cell r="M374" t="str">
            <v>国土交通大臣（1）第7684号</v>
          </cell>
          <cell r="N374" t="str">
            <v>媒介</v>
          </cell>
          <cell r="O374">
            <v>0</v>
          </cell>
        </row>
        <row r="375">
          <cell r="A375" t="str">
            <v>03-3505-2103</v>
          </cell>
          <cell r="B375">
            <v>385</v>
          </cell>
          <cell r="C375" t="str">
            <v>株式会社青葉不動産／一ツ木通り店</v>
          </cell>
          <cell r="D375" t="str">
            <v>107-0052</v>
          </cell>
          <cell r="E375" t="str">
            <v>東京都港区赤坂5-1-2</v>
          </cell>
          <cell r="F375" t="str">
            <v>赤坂</v>
          </cell>
          <cell r="G375" t="str">
            <v>03-3505-2103</v>
          </cell>
          <cell r="H375" t="str">
            <v>03-3585-8181</v>
          </cell>
          <cell r="I375" t="str">
            <v>林 マミ</v>
          </cell>
          <cell r="J375" t="str">
            <v>hitotsugi@aoba2103.com</v>
          </cell>
          <cell r="K375">
            <v>35052103</v>
          </cell>
          <cell r="L375">
            <v>35858181</v>
          </cell>
          <cell r="M375" t="str">
            <v>東京都知事（11）第23527号</v>
          </cell>
          <cell r="N375" t="str">
            <v>媒介</v>
          </cell>
          <cell r="O375">
            <v>0</v>
          </cell>
        </row>
        <row r="376">
          <cell r="A376" t="str">
            <v>03-3294-9833</v>
          </cell>
          <cell r="B376">
            <v>384</v>
          </cell>
          <cell r="C376" t="str">
            <v>株式会社スタートライン／御茶ノ水店</v>
          </cell>
          <cell r="D376" t="str">
            <v xml:space="preserve">        </v>
          </cell>
          <cell r="E376" t="str">
            <v>東京都千代田区神田駿河台2-2-2　キントービル5階</v>
          </cell>
          <cell r="F376" t="str">
            <v>御茶ノ水</v>
          </cell>
          <cell r="G376" t="str">
            <v>03-3294-9833</v>
          </cell>
          <cell r="H376" t="str">
            <v>03-3294-9836</v>
          </cell>
          <cell r="I376" t="str">
            <v>井部 是之</v>
          </cell>
          <cell r="J376" t="str">
            <v>chintaibu@start-line.co.jp</v>
          </cell>
          <cell r="K376">
            <v>32949833</v>
          </cell>
          <cell r="L376">
            <v>32949836</v>
          </cell>
          <cell r="M376" t="str">
            <v>東京都知事（3）第76891号</v>
          </cell>
          <cell r="N376" t="str">
            <v>媒介</v>
          </cell>
          <cell r="O376">
            <v>0</v>
          </cell>
        </row>
        <row r="377">
          <cell r="A377" t="str">
            <v>03-5737-2851</v>
          </cell>
          <cell r="B377">
            <v>383</v>
          </cell>
          <cell r="C377" t="str">
            <v>合同会社つばめ不動産</v>
          </cell>
          <cell r="D377" t="str">
            <v xml:space="preserve">        </v>
          </cell>
          <cell r="E377" t="str">
            <v>東京都大田区西糀谷3-29-5</v>
          </cell>
          <cell r="F377" t="str">
            <v>渋谷</v>
          </cell>
          <cell r="G377" t="str">
            <v>03-5737-2851</v>
          </cell>
          <cell r="H377" t="str">
            <v>03-5737-2852</v>
          </cell>
          <cell r="I377" t="str">
            <v>篠崎 洋一</v>
          </cell>
          <cell r="J377" t="str">
            <v>info@tsubame-f.co.jp</v>
          </cell>
          <cell r="K377">
            <v>57372851</v>
          </cell>
          <cell r="L377">
            <v>57372852</v>
          </cell>
          <cell r="M377" t="str">
            <v>東京都知事（1）第89864号</v>
          </cell>
          <cell r="N377" t="str">
            <v>媒介</v>
          </cell>
          <cell r="O377">
            <v>0</v>
          </cell>
        </row>
        <row r="378">
          <cell r="A378" t="str">
            <v>045-252-0462</v>
          </cell>
          <cell r="B378">
            <v>382</v>
          </cell>
          <cell r="C378" t="str">
            <v>株式会社ダイシン総合プラン</v>
          </cell>
          <cell r="D378" t="str">
            <v>231-0064</v>
          </cell>
          <cell r="E378" t="str">
            <v>神奈川県横浜市中区野毛町3-158</v>
          </cell>
          <cell r="F378" t="str">
            <v>桜木町</v>
          </cell>
          <cell r="G378" t="str">
            <v>045-252-0462</v>
          </cell>
          <cell r="H378" t="str">
            <v>045-252-0463</v>
          </cell>
          <cell r="I378" t="str">
            <v>高橋 保夫</v>
          </cell>
          <cell r="J378" t="str">
            <v>takahashi@daishin2.com</v>
          </cell>
          <cell r="K378">
            <v>2520462</v>
          </cell>
          <cell r="L378">
            <v>2520463</v>
          </cell>
          <cell r="M378" t="str">
            <v>神奈川県知事（1）第25490号</v>
          </cell>
          <cell r="N378" t="str">
            <v>媒介</v>
          </cell>
          <cell r="O378">
            <v>0</v>
          </cell>
        </row>
        <row r="379">
          <cell r="A379" t="str">
            <v>03-5338-7511</v>
          </cell>
          <cell r="B379">
            <v>381</v>
          </cell>
          <cell r="C379" t="str">
            <v>株式会社親愛コミュニティー</v>
          </cell>
          <cell r="D379" t="str">
            <v xml:space="preserve">        </v>
          </cell>
          <cell r="E379" t="str">
            <v>東京都中野区東中野1-50-4</v>
          </cell>
          <cell r="F379" t="str">
            <v>東中野</v>
          </cell>
          <cell r="G379" t="str">
            <v>03-5338-7511</v>
          </cell>
          <cell r="H379" t="str">
            <v>03-5338-7510</v>
          </cell>
          <cell r="I379" t="str">
            <v>新庄</v>
          </cell>
          <cell r="J379" t="str">
            <v>higashinakano@apamanshop-fc.com</v>
          </cell>
          <cell r="K379">
            <v>53387511</v>
          </cell>
          <cell r="L379">
            <v>53387510</v>
          </cell>
          <cell r="M379" t="str">
            <v>東京都知事（1）第84830号</v>
          </cell>
          <cell r="N379" t="str">
            <v>媒介</v>
          </cell>
          <cell r="O379">
            <v>0</v>
          </cell>
        </row>
        <row r="380">
          <cell r="A380" t="str">
            <v>03-3232-1201</v>
          </cell>
          <cell r="B380">
            <v>380</v>
          </cell>
          <cell r="C380" t="str">
            <v>株式会社タウンハウジング／高田馬場店</v>
          </cell>
          <cell r="D380" t="str">
            <v xml:space="preserve">        </v>
          </cell>
          <cell r="E380" t="str">
            <v>東京都新宿区高田馬場1-25-28</v>
          </cell>
          <cell r="F380" t="str">
            <v>高田馬場</v>
          </cell>
          <cell r="G380" t="str">
            <v>03-3232-1201</v>
          </cell>
          <cell r="H380" t="str">
            <v>03-3232-1202</v>
          </cell>
          <cell r="I380" t="str">
            <v>高坂</v>
          </cell>
          <cell r="J380" t="str">
            <v>kosaka@town-group.jp</v>
          </cell>
          <cell r="K380">
            <v>32321201</v>
          </cell>
          <cell r="L380">
            <v>32321202</v>
          </cell>
          <cell r="M380" t="str">
            <v>国土交通大臣（2）第6225号</v>
          </cell>
          <cell r="N380" t="str">
            <v>媒介</v>
          </cell>
          <cell r="O380">
            <v>0</v>
          </cell>
        </row>
        <row r="381">
          <cell r="A381" t="str">
            <v>03-3845-1845</v>
          </cell>
          <cell r="B381">
            <v>379</v>
          </cell>
          <cell r="C381" t="str">
            <v>株式会社住まいの森／上野駅前店</v>
          </cell>
          <cell r="D381" t="str">
            <v xml:space="preserve">        </v>
          </cell>
          <cell r="E381" t="str">
            <v>東京都台東区上野7-3-2</v>
          </cell>
          <cell r="F381" t="str">
            <v>上野</v>
          </cell>
          <cell r="G381" t="str">
            <v>03-3845-1845</v>
          </cell>
          <cell r="H381" t="str">
            <v>03-3845-1846</v>
          </cell>
          <cell r="I381" t="str">
            <v>杉浦</v>
          </cell>
          <cell r="J381" t="str">
            <v>ueno-e@sumainomori.co.jp</v>
          </cell>
          <cell r="K381">
            <v>38451845</v>
          </cell>
          <cell r="L381">
            <v>38451846</v>
          </cell>
          <cell r="M381" t="str">
            <v>東京都知事（2）第79980号</v>
          </cell>
          <cell r="N381" t="str">
            <v>媒介</v>
          </cell>
          <cell r="O381">
            <v>0</v>
          </cell>
        </row>
        <row r="382">
          <cell r="A382" t="str">
            <v>03-3392-3148</v>
          </cell>
          <cell r="B382">
            <v>378</v>
          </cell>
          <cell r="C382" t="str">
            <v>杉並リハウス株式会社／荻窪店</v>
          </cell>
          <cell r="D382" t="str">
            <v xml:space="preserve">        </v>
          </cell>
          <cell r="E382" t="str">
            <v>東京都杉並区荻窪5-26-13</v>
          </cell>
          <cell r="F382" t="str">
            <v>荻窪</v>
          </cell>
          <cell r="G382" t="str">
            <v>03-3392-3148</v>
          </cell>
          <cell r="H382" t="str">
            <v>03-3392-3901</v>
          </cell>
          <cell r="I382" t="str">
            <v>平野</v>
          </cell>
          <cell r="J382" t="str">
            <v>hirano-fumiya@rehouse.co.jp</v>
          </cell>
          <cell r="K382">
            <v>33923148</v>
          </cell>
          <cell r="L382">
            <v>33923901</v>
          </cell>
          <cell r="M382" t="str">
            <v>東京都知事（8）第40674号</v>
          </cell>
          <cell r="N382" t="str">
            <v>媒介</v>
          </cell>
          <cell r="O382">
            <v>0</v>
          </cell>
        </row>
        <row r="383">
          <cell r="A383" t="str">
            <v>03-5468-0307</v>
          </cell>
          <cell r="B383">
            <v>376</v>
          </cell>
          <cell r="C383" t="str">
            <v>有限会社ハピネス</v>
          </cell>
          <cell r="D383" t="str">
            <v>150-0002</v>
          </cell>
          <cell r="E383" t="str">
            <v>東京都渋谷区渋谷3-17-5　3F</v>
          </cell>
          <cell r="F383" t="str">
            <v>渋谷</v>
          </cell>
          <cell r="G383" t="str">
            <v>03-5468-0307</v>
          </cell>
          <cell r="H383" t="str">
            <v>03-5468-0309</v>
          </cell>
          <cell r="I383" t="str">
            <v>藤田</v>
          </cell>
          <cell r="J383" t="str">
            <v>happy3548@river.ocn.ne.jp</v>
          </cell>
          <cell r="K383">
            <v>54680307</v>
          </cell>
          <cell r="L383">
            <v>54680309</v>
          </cell>
          <cell r="M383" t="str">
            <v>東京都知事（1）第84728号</v>
          </cell>
          <cell r="N383" t="str">
            <v>媒介</v>
          </cell>
          <cell r="O383">
            <v>0</v>
          </cell>
        </row>
        <row r="384">
          <cell r="A384" t="str">
            <v>03-5740-5500</v>
          </cell>
          <cell r="B384">
            <v>375</v>
          </cell>
          <cell r="C384" t="str">
            <v>株式会社イータウン／五反田店</v>
          </cell>
          <cell r="D384" t="str">
            <v xml:space="preserve">        </v>
          </cell>
          <cell r="E384" t="str">
            <v>東京都品川区西五反田1-27-4</v>
          </cell>
          <cell r="F384" t="str">
            <v>五反田</v>
          </cell>
          <cell r="G384" t="str">
            <v>03-5740-5500</v>
          </cell>
          <cell r="H384" t="str">
            <v>03-5740-5505</v>
          </cell>
          <cell r="I384" t="str">
            <v>星野 正志</v>
          </cell>
          <cell r="J384" t="str">
            <v>t-hoshino@etown-net.jp</v>
          </cell>
          <cell r="K384">
            <v>57405500</v>
          </cell>
          <cell r="L384">
            <v>57405505</v>
          </cell>
          <cell r="M384" t="str">
            <v>東京都知事（1）第86189号</v>
          </cell>
          <cell r="N384" t="str">
            <v>媒介</v>
          </cell>
          <cell r="O384">
            <v>0</v>
          </cell>
        </row>
        <row r="385">
          <cell r="A385" t="str">
            <v>03-5332-3908</v>
          </cell>
          <cell r="B385">
            <v>374</v>
          </cell>
          <cell r="C385" t="str">
            <v>大昌物産株式会社／新宿本店</v>
          </cell>
          <cell r="D385" t="str">
            <v xml:space="preserve">        </v>
          </cell>
          <cell r="E385" t="str">
            <v>東京都新宿区西新宿7-1-7</v>
          </cell>
          <cell r="F385" t="str">
            <v>目黒</v>
          </cell>
          <cell r="G385" t="str">
            <v>03-5332-3908</v>
          </cell>
          <cell r="H385" t="str">
            <v>03-5332-3909</v>
          </cell>
          <cell r="I385" t="str">
            <v>池田 竜典</v>
          </cell>
          <cell r="J385" t="str">
            <v>info@daishotrading.jp</v>
          </cell>
          <cell r="K385">
            <v>53323908</v>
          </cell>
          <cell r="L385">
            <v>53323909</v>
          </cell>
          <cell r="M385" t="str">
            <v>東京都知事（1）第87569号</v>
          </cell>
          <cell r="N385" t="str">
            <v>媒介</v>
          </cell>
          <cell r="O385">
            <v>0</v>
          </cell>
        </row>
        <row r="386">
          <cell r="A386" t="str">
            <v>03-5724-1395</v>
          </cell>
          <cell r="B386">
            <v>373</v>
          </cell>
          <cell r="C386" t="str">
            <v>株式会社モリモト／本社</v>
          </cell>
          <cell r="D386" t="str">
            <v xml:space="preserve">        </v>
          </cell>
          <cell r="E386" t="str">
            <v>東京都渋谷区恵比寿南3-7-4</v>
          </cell>
          <cell r="F386" t="str">
            <v>自由ヶ丘</v>
          </cell>
          <cell r="G386" t="str">
            <v>03-5724-1395</v>
          </cell>
          <cell r="H386" t="str">
            <v>03-5724-1369</v>
          </cell>
          <cell r="I386" t="str">
            <v>貝原 成俊</v>
          </cell>
          <cell r="J386" t="str">
            <v>info@morimoto-rent.com</v>
          </cell>
          <cell r="K386">
            <v>57241395</v>
          </cell>
          <cell r="L386">
            <v>57241369</v>
          </cell>
          <cell r="M386" t="str">
            <v>国土交通大臣（2）第5998号</v>
          </cell>
          <cell r="N386" t="str">
            <v>媒介</v>
          </cell>
          <cell r="O386">
            <v>0</v>
          </cell>
        </row>
        <row r="387">
          <cell r="A387" t="str">
            <v>03-5433-9155</v>
          </cell>
          <cell r="B387">
            <v>372</v>
          </cell>
          <cell r="C387" t="str">
            <v>株式会社ジョイント・ルームピア／サテライト店</v>
          </cell>
          <cell r="D387" t="str">
            <v xml:space="preserve">        </v>
          </cell>
          <cell r="E387" t="str">
            <v>東京都世田谷区北沢2-13-7</v>
          </cell>
          <cell r="F387" t="str">
            <v>池袋</v>
          </cell>
          <cell r="G387" t="str">
            <v>03-5433-9155</v>
          </cell>
          <cell r="H387" t="str">
            <v>03-5433-9156</v>
          </cell>
          <cell r="I387" t="str">
            <v>乃万 春樹</v>
          </cell>
          <cell r="J387" t="str">
            <v>h-noma@jointroompia.com</v>
          </cell>
          <cell r="K387">
            <v>54339155</v>
          </cell>
          <cell r="L387">
            <v>54339156</v>
          </cell>
          <cell r="M387" t="str">
            <v>国土交通大臣（1）第7560号</v>
          </cell>
          <cell r="N387" t="str">
            <v>媒介</v>
          </cell>
          <cell r="O387">
            <v>0</v>
          </cell>
        </row>
        <row r="388">
          <cell r="A388" t="str">
            <v>03-3544-5305</v>
          </cell>
          <cell r="B388">
            <v>371</v>
          </cell>
          <cell r="C388" t="str">
            <v>ナレッジバンク株式会社／プレミアムライフ</v>
          </cell>
          <cell r="D388" t="str">
            <v xml:space="preserve">        </v>
          </cell>
          <cell r="E388" t="str">
            <v>東京都中央区築地6-4-5　シティスクエア築地6階</v>
          </cell>
          <cell r="F388" t="str">
            <v>高田馬場</v>
          </cell>
          <cell r="G388" t="str">
            <v>03-3544-5305</v>
          </cell>
          <cell r="H388" t="str">
            <v>03-3547-6633</v>
          </cell>
          <cell r="I388" t="str">
            <v>堀川 貴史</v>
          </cell>
          <cell r="J388" t="str">
            <v>horikawa@knowledge-bk.com</v>
          </cell>
          <cell r="K388">
            <v>35445305</v>
          </cell>
          <cell r="L388">
            <v>35476633</v>
          </cell>
          <cell r="M388" t="str">
            <v>東京都知事（1）第86021号</v>
          </cell>
          <cell r="N388" t="str">
            <v>媒介</v>
          </cell>
          <cell r="O388">
            <v>0</v>
          </cell>
        </row>
        <row r="389">
          <cell r="A389" t="str">
            <v>03-5733-2780</v>
          </cell>
          <cell r="B389">
            <v>370</v>
          </cell>
          <cell r="C389" t="str">
            <v>アセッツ・アーバン有限会社</v>
          </cell>
          <cell r="D389" t="str">
            <v>150-0013</v>
          </cell>
          <cell r="E389" t="str">
            <v>東京都港区浜松町1-2-7　汐留営和ビル102</v>
          </cell>
          <cell r="F389" t="str">
            <v>大門</v>
          </cell>
          <cell r="G389" t="str">
            <v>03-5733-2780</v>
          </cell>
          <cell r="H389" t="str">
            <v>03-5776-6431</v>
          </cell>
          <cell r="I389" t="str">
            <v>菅 恭子</v>
          </cell>
          <cell r="J389" t="str">
            <v>assets.suga@mgsm.ftbb.net</v>
          </cell>
          <cell r="K389">
            <v>57332780</v>
          </cell>
          <cell r="L389">
            <v>57766431</v>
          </cell>
          <cell r="M389" t="str">
            <v>東京都知事（1）第84386号</v>
          </cell>
          <cell r="N389" t="str">
            <v>媒介</v>
          </cell>
          <cell r="O389">
            <v>1</v>
          </cell>
        </row>
        <row r="390">
          <cell r="A390" t="str">
            <v>03-5251-4921</v>
          </cell>
          <cell r="B390">
            <v>369</v>
          </cell>
          <cell r="C390" t="str">
            <v>パシフィックレジデンシャル株式会社</v>
          </cell>
          <cell r="D390" t="str">
            <v xml:space="preserve">        </v>
          </cell>
          <cell r="E390" t="str">
            <v>東京都千代田区永田町2-11-1</v>
          </cell>
          <cell r="F390" t="str">
            <v>溜池山王</v>
          </cell>
          <cell r="G390" t="str">
            <v>03-5251-4921</v>
          </cell>
          <cell r="H390" t="str">
            <v>03-5251-8539</v>
          </cell>
          <cell r="I390" t="str">
            <v>工藤</v>
          </cell>
          <cell r="J390" t="str">
            <v>iskudou@prs-reit.co.jp</v>
          </cell>
          <cell r="K390">
            <v>52514921</v>
          </cell>
          <cell r="L390">
            <v>52518539</v>
          </cell>
          <cell r="M390" t="str">
            <v>東京都知事（2）079878号</v>
          </cell>
          <cell r="N390" t="str">
            <v>媒介</v>
          </cell>
          <cell r="O390">
            <v>0</v>
          </cell>
        </row>
        <row r="391">
          <cell r="A391" t="str">
            <v>03-5114-0607</v>
          </cell>
          <cell r="B391">
            <v>368</v>
          </cell>
          <cell r="C391" t="str">
            <v>タッチストーン・レジデンシャル・マネージメント株式会社</v>
          </cell>
          <cell r="D391" t="str">
            <v>103-0028</v>
          </cell>
          <cell r="E391" t="str">
            <v>東京都港区赤坂2-17-22　赤坂ツインタワー本館11F</v>
          </cell>
          <cell r="F391" t="str">
            <v>東京</v>
          </cell>
          <cell r="G391" t="str">
            <v>03-5114-0607</v>
          </cell>
          <cell r="H391" t="str">
            <v>03-5114-0608</v>
          </cell>
          <cell r="I391" t="str">
            <v>園田</v>
          </cell>
          <cell r="J391" t="str">
            <v>info@t-rm.co.jp</v>
          </cell>
          <cell r="K391">
            <v>51140607</v>
          </cell>
          <cell r="L391">
            <v>51140608</v>
          </cell>
          <cell r="M391" t="str">
            <v>東京都知事（1）第85889号</v>
          </cell>
          <cell r="N391" t="str">
            <v>媒介</v>
          </cell>
          <cell r="O391">
            <v>0</v>
          </cell>
        </row>
        <row r="392">
          <cell r="A392" t="str">
            <v>03-3725-2101</v>
          </cell>
          <cell r="B392">
            <v>367</v>
          </cell>
          <cell r="C392" t="str">
            <v>株式会社ニチワ／自由ヶ丘店</v>
          </cell>
          <cell r="D392" t="str">
            <v xml:space="preserve">        </v>
          </cell>
          <cell r="E392" t="str">
            <v>東京都目黒区自由が丘1-24-8</v>
          </cell>
          <cell r="F392" t="str">
            <v>自由ヶ丘</v>
          </cell>
          <cell r="G392" t="str">
            <v>03-3725-2101</v>
          </cell>
          <cell r="H392" t="str">
            <v>03-3725-2134</v>
          </cell>
          <cell r="I392" t="str">
            <v>中瀬</v>
          </cell>
          <cell r="J392" t="str">
            <v>t-nakase@nichiwa-realestate.co.jp</v>
          </cell>
          <cell r="K392">
            <v>37252101</v>
          </cell>
          <cell r="L392">
            <v>37252134</v>
          </cell>
          <cell r="M392" t="str">
            <v>国土交通大臣（4）第5417号</v>
          </cell>
          <cell r="N392" t="str">
            <v>媒介</v>
          </cell>
          <cell r="O392">
            <v>0</v>
          </cell>
        </row>
        <row r="393">
          <cell r="A393" t="str">
            <v>03-3590-4445</v>
          </cell>
          <cell r="B393">
            <v>366</v>
          </cell>
          <cell r="C393" t="str">
            <v>株式会社アールスペース／池袋店</v>
          </cell>
          <cell r="D393" t="str">
            <v xml:space="preserve">        </v>
          </cell>
          <cell r="E393" t="str">
            <v>東京都豊島区西池袋1-25-1-3F</v>
          </cell>
          <cell r="F393" t="str">
            <v>池袋</v>
          </cell>
          <cell r="G393" t="str">
            <v>03-3590-4445</v>
          </cell>
          <cell r="H393" t="str">
            <v>03-3590-4446</v>
          </cell>
          <cell r="I393" t="str">
            <v>海江田 秀明</v>
          </cell>
          <cell r="J393" t="str">
            <v>ikebukuro@r-space.fudou-san.jp</v>
          </cell>
          <cell r="K393">
            <v>35904445</v>
          </cell>
          <cell r="L393">
            <v>35904446</v>
          </cell>
          <cell r="M393" t="str">
            <v>東京都知事（1）第83237号</v>
          </cell>
          <cell r="N393" t="str">
            <v>媒介</v>
          </cell>
          <cell r="O393">
            <v>0</v>
          </cell>
        </row>
        <row r="394">
          <cell r="A394" t="str">
            <v>03-5291-9280</v>
          </cell>
          <cell r="B394">
            <v>365</v>
          </cell>
          <cell r="C394" t="str">
            <v>株式会社アールスペース／高田馬場店</v>
          </cell>
          <cell r="D394" t="str">
            <v xml:space="preserve">        </v>
          </cell>
          <cell r="E394" t="str">
            <v>東京都新宿区高田馬場2-14-6-2階</v>
          </cell>
          <cell r="F394" t="str">
            <v>高田馬場</v>
          </cell>
          <cell r="G394" t="str">
            <v>03-5291-9280</v>
          </cell>
          <cell r="H394" t="str">
            <v>03-5291-9281</v>
          </cell>
          <cell r="I394" t="str">
            <v>岡野</v>
          </cell>
          <cell r="J394" t="str">
            <v>takadanobaba@r-space.net</v>
          </cell>
          <cell r="K394">
            <v>52919280</v>
          </cell>
          <cell r="L394">
            <v>52919281</v>
          </cell>
          <cell r="M394" t="str">
            <v>東京都知事（1）第83237号</v>
          </cell>
          <cell r="N394" t="str">
            <v>媒介</v>
          </cell>
          <cell r="O394">
            <v>0</v>
          </cell>
        </row>
        <row r="395">
          <cell r="A395" t="str">
            <v>03-5770-2512</v>
          </cell>
          <cell r="B395">
            <v>364</v>
          </cell>
          <cell r="C395" t="str">
            <v>株式会社ユニマットリアルティー／青山店</v>
          </cell>
          <cell r="D395" t="str">
            <v>231-0023</v>
          </cell>
          <cell r="E395" t="str">
            <v>東京都港区南青山2-22-18</v>
          </cell>
          <cell r="F395" t="str">
            <v>石川町</v>
          </cell>
          <cell r="G395" t="str">
            <v>03-5770-2512</v>
          </cell>
          <cell r="H395" t="str">
            <v>03-5770-2514</v>
          </cell>
          <cell r="I395" t="str">
            <v>松尾</v>
          </cell>
          <cell r="J395" t="str">
            <v>matsuo@unimatrealty.co.jp</v>
          </cell>
          <cell r="K395">
            <v>57702512</v>
          </cell>
          <cell r="L395">
            <v>57702514</v>
          </cell>
          <cell r="M395" t="str">
            <v>東京都知事（2）第78594号</v>
          </cell>
          <cell r="N395" t="str">
            <v>媒介</v>
          </cell>
          <cell r="O395">
            <v>0</v>
          </cell>
        </row>
        <row r="396">
          <cell r="A396" t="str">
            <v>03-3347-0105</v>
          </cell>
          <cell r="B396">
            <v>363</v>
          </cell>
          <cell r="C396" t="str">
            <v>株式会社いちご不動産</v>
          </cell>
          <cell r="D396" t="str">
            <v>102-0072</v>
          </cell>
          <cell r="E396" t="str">
            <v>東京都新宿区西新宿1-18-7</v>
          </cell>
          <cell r="F396" t="str">
            <v>飯田橋</v>
          </cell>
          <cell r="G396" t="str">
            <v>03-3347-0105</v>
          </cell>
          <cell r="H396" t="str">
            <v>03-3347-0029</v>
          </cell>
          <cell r="I396" t="str">
            <v>山本</v>
          </cell>
          <cell r="J396" t="str">
            <v>info@ichi-go.co.jp</v>
          </cell>
          <cell r="K396">
            <v>33470105</v>
          </cell>
          <cell r="L396">
            <v>33470029</v>
          </cell>
          <cell r="M396" t="str">
            <v>東京都知事（1）第83503号</v>
          </cell>
          <cell r="N396" t="str">
            <v>媒介</v>
          </cell>
          <cell r="O396">
            <v>0</v>
          </cell>
        </row>
        <row r="397">
          <cell r="A397" t="str">
            <v>03-3416-1861</v>
          </cell>
          <cell r="B397">
            <v>362</v>
          </cell>
          <cell r="C397" t="str">
            <v>日商ハウジング株式会社</v>
          </cell>
          <cell r="D397" t="str">
            <v>103-0028</v>
          </cell>
          <cell r="E397" t="str">
            <v>東京都世田谷区砧3-5-9</v>
          </cell>
          <cell r="F397" t="str">
            <v>東京</v>
          </cell>
          <cell r="G397" t="str">
            <v>03-3416-1861</v>
          </cell>
          <cell r="H397" t="str">
            <v>03-3416-1455</v>
          </cell>
          <cell r="I397" t="str">
            <v>園田</v>
          </cell>
          <cell r="J397" t="str">
            <v>info@nissho-housing.com</v>
          </cell>
          <cell r="K397">
            <v>34161861</v>
          </cell>
          <cell r="L397">
            <v>34161455</v>
          </cell>
          <cell r="M397" t="str">
            <v>東京都知事（8）第42535号</v>
          </cell>
          <cell r="N397" t="str">
            <v>媒介</v>
          </cell>
          <cell r="O397">
            <v>0</v>
          </cell>
        </row>
        <row r="398">
          <cell r="A398" t="str">
            <v>03-3552-7631</v>
          </cell>
          <cell r="B398">
            <v>361</v>
          </cell>
          <cell r="C398" t="str">
            <v>株式会社トマト不動産</v>
          </cell>
          <cell r="D398" t="str">
            <v>104-0061</v>
          </cell>
          <cell r="E398" t="str">
            <v>東京都中央区新富1-19-2</v>
          </cell>
          <cell r="F398" t="str">
            <v>新橋</v>
          </cell>
          <cell r="G398" t="str">
            <v>03-3552-7631</v>
          </cell>
          <cell r="H398" t="str">
            <v>03-3555-0948</v>
          </cell>
          <cell r="I398" t="str">
            <v>尾畑</v>
          </cell>
          <cell r="J398" t="str">
            <v>honten@e-tmt.jp</v>
          </cell>
          <cell r="K398">
            <v>35527631</v>
          </cell>
          <cell r="L398">
            <v>35550948</v>
          </cell>
          <cell r="M398" t="str">
            <v>東京都知事（6）第56571号</v>
          </cell>
          <cell r="N398" t="str">
            <v>媒介</v>
          </cell>
          <cell r="O398">
            <v>0</v>
          </cell>
        </row>
        <row r="399">
          <cell r="A399" t="str">
            <v>03-3639-1221</v>
          </cell>
          <cell r="B399">
            <v>360</v>
          </cell>
          <cell r="C399" t="str">
            <v>日本住宅流通株式会社／東京支店</v>
          </cell>
          <cell r="D399" t="str">
            <v xml:space="preserve">        </v>
          </cell>
          <cell r="E399" t="str">
            <v>東京都中央区日本橋富沢町10-18</v>
          </cell>
          <cell r="F399" t="str">
            <v>自由が丘</v>
          </cell>
          <cell r="G399" t="str">
            <v>03-3639-1221</v>
          </cell>
          <cell r="H399" t="str">
            <v>03-3639-1242</v>
          </cell>
          <cell r="I399" t="str">
            <v>赤尾 正実</v>
          </cell>
          <cell r="J399" t="str">
            <v>akao@njr.jyutaku.co.jp</v>
          </cell>
          <cell r="K399">
            <v>36391221</v>
          </cell>
          <cell r="L399">
            <v>36391242</v>
          </cell>
          <cell r="M399" t="str">
            <v>国土交通大臣（9）第2608号</v>
          </cell>
          <cell r="N399" t="str">
            <v>媒介</v>
          </cell>
          <cell r="O399">
            <v>0</v>
          </cell>
        </row>
        <row r="400">
          <cell r="A400" t="str">
            <v>03-5731-6900</v>
          </cell>
          <cell r="B400">
            <v>359</v>
          </cell>
          <cell r="C400" t="str">
            <v>株式会社ザ・ハウス</v>
          </cell>
          <cell r="D400" t="str">
            <v>152-0035</v>
          </cell>
          <cell r="E400" t="str">
            <v>東京都渋谷区広尾5-21-2　長谷部第2ビル7F</v>
          </cell>
          <cell r="F400" t="str">
            <v>自由が丘</v>
          </cell>
          <cell r="G400" t="str">
            <v>03-5731-6900</v>
          </cell>
          <cell r="H400" t="str">
            <v>03-5731-6921</v>
          </cell>
          <cell r="I400" t="str">
            <v>川村 利恵</v>
          </cell>
          <cell r="J400" t="str">
            <v>kawamura@thehouse.co.jp</v>
          </cell>
          <cell r="K400">
            <v>57316900</v>
          </cell>
          <cell r="L400">
            <v>57316921</v>
          </cell>
          <cell r="M400" t="str">
            <v>東京都知事（1）第83171号</v>
          </cell>
          <cell r="N400" t="str">
            <v>媒介</v>
          </cell>
          <cell r="O400">
            <v>0</v>
          </cell>
        </row>
        <row r="401">
          <cell r="A401" t="str">
            <v>03-5413-5678</v>
          </cell>
          <cell r="B401">
            <v>358</v>
          </cell>
          <cell r="C401" t="str">
            <v>株式会社ケン・コーポレーション／国内部</v>
          </cell>
          <cell r="D401" t="str">
            <v>113-0034</v>
          </cell>
          <cell r="E401" t="str">
            <v>東京都港区西麻布1-2-7</v>
          </cell>
          <cell r="F401" t="str">
            <v>湯島</v>
          </cell>
          <cell r="G401" t="str">
            <v>03-5413-5678</v>
          </cell>
          <cell r="H401" t="str">
            <v>03-5413-5670</v>
          </cell>
          <cell r="I401" t="str">
            <v>林田 哲也</v>
          </cell>
          <cell r="J401" t="str">
            <v>rent@kencorp.co.jp</v>
          </cell>
          <cell r="K401">
            <v>54135678</v>
          </cell>
          <cell r="L401">
            <v>54135670</v>
          </cell>
          <cell r="M401" t="str">
            <v>国土交通大臣（5）第4372号</v>
          </cell>
          <cell r="N401" t="str">
            <v>媒介</v>
          </cell>
          <cell r="O401">
            <v>0</v>
          </cell>
        </row>
        <row r="402">
          <cell r="A402" t="str">
            <v>03-5524-5777</v>
          </cell>
          <cell r="B402">
            <v>357</v>
          </cell>
          <cell r="C402" t="str">
            <v>ハント レジデンス コンサルタンツ株式会社</v>
          </cell>
          <cell r="D402" t="str">
            <v>113-0021</v>
          </cell>
          <cell r="E402" t="str">
            <v>東京都中央区銀座1-20-8-701</v>
          </cell>
          <cell r="F402" t="str">
            <v>巣鴨</v>
          </cell>
          <cell r="G402" t="str">
            <v>03-5524-5777</v>
          </cell>
          <cell r="H402" t="str">
            <v>03-5524-5794</v>
          </cell>
          <cell r="I402" t="str">
            <v>渡邉</v>
          </cell>
          <cell r="J402" t="str">
            <v>info@hunt.co.jp</v>
          </cell>
          <cell r="K402">
            <v>55245777</v>
          </cell>
          <cell r="L402">
            <v>55245794</v>
          </cell>
          <cell r="M402" t="str">
            <v>東京都知事（1）第85470号</v>
          </cell>
          <cell r="N402" t="str">
            <v>媒介</v>
          </cell>
          <cell r="O402">
            <v>0</v>
          </cell>
        </row>
        <row r="403">
          <cell r="A403" t="str">
            <v>03-5795-0135</v>
          </cell>
          <cell r="B403">
            <v>356</v>
          </cell>
          <cell r="C403" t="str">
            <v>ハウスコム株式会社／五反田店</v>
          </cell>
          <cell r="D403" t="str">
            <v>165-0027</v>
          </cell>
          <cell r="E403" t="str">
            <v>東京都品川区東五反田1-12-12-2F</v>
          </cell>
          <cell r="F403" t="str">
            <v>野方</v>
          </cell>
          <cell r="G403" t="str">
            <v>03-5795-0135</v>
          </cell>
          <cell r="H403" t="str">
            <v>03-5795-0156</v>
          </cell>
          <cell r="I403" t="str">
            <v>圷</v>
          </cell>
          <cell r="J403" t="str">
            <v>gotanda@housecom.co.jp</v>
          </cell>
          <cell r="K403">
            <v>57950135</v>
          </cell>
          <cell r="L403">
            <v>57950156</v>
          </cell>
          <cell r="M403" t="str">
            <v>国土交通大臣（2）第6094号</v>
          </cell>
          <cell r="N403" t="str">
            <v>媒介</v>
          </cell>
          <cell r="O403">
            <v>0</v>
          </cell>
        </row>
        <row r="404">
          <cell r="A404" t="str">
            <v>03-3562-3366</v>
          </cell>
          <cell r="B404">
            <v>355</v>
          </cell>
          <cell r="C404" t="str">
            <v>株式会社三和アイシス／八重洲オフィス</v>
          </cell>
          <cell r="D404" t="str">
            <v xml:space="preserve">        </v>
          </cell>
          <cell r="E404" t="str">
            <v>東京都中央区京橋2‐6‐19　溝口・山陽ビル5階</v>
          </cell>
          <cell r="F404" t="str">
            <v>東京</v>
          </cell>
          <cell r="G404" t="str">
            <v>03-3562-3366</v>
          </cell>
          <cell r="H404" t="str">
            <v>03-3562-5536</v>
          </cell>
          <cell r="I404" t="str">
            <v>藤田 千雄</v>
          </cell>
          <cell r="J404" t="str">
            <v>fujita@sanwa-is.co.jp</v>
          </cell>
          <cell r="K404">
            <v>35623366</v>
          </cell>
          <cell r="L404">
            <v>35625536</v>
          </cell>
          <cell r="M404" t="str">
            <v>国土交通大臣（2）第6237号</v>
          </cell>
          <cell r="N404" t="str">
            <v>媒介</v>
          </cell>
          <cell r="O404">
            <v>1</v>
          </cell>
        </row>
        <row r="405">
          <cell r="A405" t="str">
            <v>03-3280-6201</v>
          </cell>
          <cell r="B405">
            <v>354</v>
          </cell>
          <cell r="C405" t="str">
            <v>ランドマスター株式会社／本店</v>
          </cell>
          <cell r="D405" t="str">
            <v xml:space="preserve">        </v>
          </cell>
          <cell r="E405" t="str">
            <v>東京都港区白金台5-10-16</v>
          </cell>
          <cell r="F405" t="str">
            <v>新宿</v>
          </cell>
          <cell r="G405" t="str">
            <v>03-3280-6201</v>
          </cell>
          <cell r="H405" t="str">
            <v>03-3280-6206</v>
          </cell>
          <cell r="I405" t="str">
            <v>栖原</v>
          </cell>
          <cell r="J405" t="str">
            <v>info@e-landmaster.co.jp</v>
          </cell>
          <cell r="K405">
            <v>32806201</v>
          </cell>
          <cell r="L405">
            <v>32806206</v>
          </cell>
          <cell r="M405" t="str">
            <v>東京都知事（7）第48507号</v>
          </cell>
          <cell r="N405" t="str">
            <v>媒介</v>
          </cell>
          <cell r="O405">
            <v>0</v>
          </cell>
        </row>
        <row r="406">
          <cell r="A406" t="str">
            <v>03-6226-6895</v>
          </cell>
          <cell r="B406">
            <v>353</v>
          </cell>
          <cell r="C406" t="str">
            <v>株式会社ケイリアルエステート／銀座店</v>
          </cell>
          <cell r="D406" t="str">
            <v>106-0032</v>
          </cell>
          <cell r="E406" t="str">
            <v>東京都中央区銀座8‐18‐2</v>
          </cell>
          <cell r="F406" t="str">
            <v>麻布十番</v>
          </cell>
          <cell r="G406" t="str">
            <v>03-6226-6895</v>
          </cell>
          <cell r="H406" t="str">
            <v>03-6226-6896</v>
          </cell>
          <cell r="I406" t="str">
            <v>岡田</v>
          </cell>
          <cell r="J406" t="str">
            <v>okada@k-corporation.jp</v>
          </cell>
          <cell r="K406">
            <v>62266895</v>
          </cell>
          <cell r="L406">
            <v>62266896</v>
          </cell>
          <cell r="M406" t="str">
            <v>東京都知事（1）第83330号</v>
          </cell>
          <cell r="N406" t="str">
            <v>媒介</v>
          </cell>
          <cell r="O406">
            <v>0</v>
          </cell>
        </row>
        <row r="407">
          <cell r="A407" t="str">
            <v>03-5432-1691</v>
          </cell>
          <cell r="B407">
            <v>352</v>
          </cell>
          <cell r="C407" t="str">
            <v>株式会社アミーズリンク／レポ新宿店</v>
          </cell>
          <cell r="D407" t="str">
            <v>113-0021</v>
          </cell>
          <cell r="E407" t="str">
            <v>東京都新宿区新宿3-34-13　三経25ビル8F</v>
          </cell>
          <cell r="F407" t="str">
            <v>駒込</v>
          </cell>
          <cell r="G407" t="str">
            <v>03-5432-1691</v>
          </cell>
          <cell r="H407" t="str">
            <v>03-3350-1692</v>
          </cell>
          <cell r="I407" t="str">
            <v>木村 雅彦</v>
          </cell>
          <cell r="J407" t="str">
            <v>amyyslink@feel.ocn.ne.jp</v>
          </cell>
          <cell r="K407">
            <v>54321691</v>
          </cell>
          <cell r="L407">
            <v>33501692</v>
          </cell>
          <cell r="M407" t="str">
            <v>東京都知事（1）第85173号</v>
          </cell>
          <cell r="N407" t="str">
            <v>媒介</v>
          </cell>
          <cell r="O407">
            <v>0</v>
          </cell>
        </row>
        <row r="408">
          <cell r="A408" t="str">
            <v>03-5408-3939</v>
          </cell>
          <cell r="B408">
            <v>351</v>
          </cell>
          <cell r="C408" t="str">
            <v>有限会社ミヤビエンタープライズ／アパマンショップ浜松町店</v>
          </cell>
          <cell r="D408" t="str">
            <v>105-0004</v>
          </cell>
          <cell r="E408" t="str">
            <v>東京都港区浜松町1-27-10　バッカス第3ビル2F</v>
          </cell>
          <cell r="F408" t="str">
            <v>新橋</v>
          </cell>
          <cell r="G408" t="str">
            <v>03-5408-3939</v>
          </cell>
          <cell r="H408" t="str">
            <v>03-5408-0505</v>
          </cell>
          <cell r="I408" t="str">
            <v>高橋</v>
          </cell>
          <cell r="J408" t="str">
            <v>hamamatsucho@apamanshop-fc.com</v>
          </cell>
          <cell r="K408">
            <v>54083939</v>
          </cell>
          <cell r="L408">
            <v>54080505</v>
          </cell>
          <cell r="M408" t="str">
            <v>東京都知事（2）第81048号</v>
          </cell>
          <cell r="N408" t="str">
            <v>媒介</v>
          </cell>
          <cell r="O408">
            <v>1</v>
          </cell>
        </row>
        <row r="409">
          <cell r="A409" t="str">
            <v>03-3340-0191</v>
          </cell>
          <cell r="B409">
            <v>350</v>
          </cell>
          <cell r="C409" t="str">
            <v>株式会社オーク</v>
          </cell>
          <cell r="D409" t="str">
            <v>141-0022</v>
          </cell>
          <cell r="E409" t="str">
            <v>東京都新宿区西新宿6-16-8</v>
          </cell>
          <cell r="F409" t="str">
            <v>五反田</v>
          </cell>
          <cell r="G409" t="str">
            <v>03-3340-0191</v>
          </cell>
          <cell r="H409" t="str">
            <v>03-3340-0225</v>
          </cell>
          <cell r="I409" t="str">
            <v>佐藤 清次</v>
          </cell>
          <cell r="J409" t="str">
            <v>ohk87016@yahoo.co.jp</v>
          </cell>
          <cell r="K409">
            <v>33400191</v>
          </cell>
          <cell r="L409">
            <v>33400225</v>
          </cell>
          <cell r="M409" t="str">
            <v>東京都知事（1）第87016号</v>
          </cell>
          <cell r="N409" t="str">
            <v>媒介</v>
          </cell>
          <cell r="O409">
            <v>0</v>
          </cell>
        </row>
        <row r="410">
          <cell r="A410" t="str">
            <v>03-5818-0835</v>
          </cell>
          <cell r="B410">
            <v>349</v>
          </cell>
          <cell r="C410" t="str">
            <v>なかざわ</v>
          </cell>
          <cell r="D410" t="str">
            <v xml:space="preserve">        </v>
          </cell>
          <cell r="E410" t="str">
            <v>東京都台東区上野6-1-6-302</v>
          </cell>
          <cell r="F410" t="str">
            <v>赤坂見附</v>
          </cell>
          <cell r="G410" t="str">
            <v>03-5818-0835</v>
          </cell>
          <cell r="H410" t="str">
            <v>03-5818-0010</v>
          </cell>
          <cell r="I410" t="str">
            <v>中沢</v>
          </cell>
          <cell r="J410" t="str">
            <v>na4rokeiko@yahoo.co.jp</v>
          </cell>
          <cell r="K410">
            <v>58180835</v>
          </cell>
          <cell r="L410">
            <v>58180010</v>
          </cell>
          <cell r="M410" t="str">
            <v>東京都知事（2）第81415号</v>
          </cell>
          <cell r="N410" t="str">
            <v>媒介</v>
          </cell>
          <cell r="O410">
            <v>0</v>
          </cell>
        </row>
        <row r="411">
          <cell r="A411" t="str">
            <v>03-5720-1285</v>
          </cell>
          <cell r="B411">
            <v>348</v>
          </cell>
          <cell r="C411" t="str">
            <v>株式会社スミカ･クリエイト／本店</v>
          </cell>
          <cell r="D411" t="str">
            <v xml:space="preserve">        </v>
          </cell>
          <cell r="E411" t="str">
            <v>東京都目黒区上目黒1-26-9</v>
          </cell>
          <cell r="F411" t="str">
            <v>人形町</v>
          </cell>
          <cell r="G411" t="str">
            <v>03-5720-1285</v>
          </cell>
          <cell r="H411" t="str">
            <v>03-5720-1287</v>
          </cell>
          <cell r="I411" t="str">
            <v>細渕</v>
          </cell>
          <cell r="J411" t="str">
            <v>karin@c21-smica.com</v>
          </cell>
          <cell r="K411">
            <v>57201285</v>
          </cell>
          <cell r="L411">
            <v>57201287</v>
          </cell>
          <cell r="M411" t="str">
            <v>東京都知事（3）第76661号</v>
          </cell>
          <cell r="N411" t="str">
            <v>媒介</v>
          </cell>
          <cell r="O411">
            <v>0</v>
          </cell>
        </row>
        <row r="412">
          <cell r="A412" t="str">
            <v>03-5308-1388</v>
          </cell>
          <cell r="B412">
            <v>347</v>
          </cell>
          <cell r="C412" t="str">
            <v>株式会社シェルパ／ルームス代々木店</v>
          </cell>
          <cell r="D412" t="str">
            <v xml:space="preserve">        </v>
          </cell>
          <cell r="E412" t="str">
            <v>東京都渋谷区代々木1-27-16</v>
          </cell>
          <cell r="F412" t="str">
            <v>新宿</v>
          </cell>
          <cell r="G412" t="str">
            <v>03-5308-1388</v>
          </cell>
          <cell r="H412" t="str">
            <v>03-5308-1389</v>
          </cell>
          <cell r="I412" t="str">
            <v>水越 英夫</v>
          </cell>
          <cell r="J412" t="str">
            <v>mizukoshi@rooms-room.com</v>
          </cell>
          <cell r="K412">
            <v>53081388</v>
          </cell>
          <cell r="L412">
            <v>53081389</v>
          </cell>
          <cell r="M412" t="str">
            <v>国土交通大臣（1）第7826号</v>
          </cell>
          <cell r="N412" t="str">
            <v>媒介</v>
          </cell>
          <cell r="O412">
            <v>0</v>
          </cell>
        </row>
        <row r="413">
          <cell r="A413" t="str">
            <v>03-3751-4600</v>
          </cell>
          <cell r="B413">
            <v>346</v>
          </cell>
          <cell r="C413" t="str">
            <v>タハラホーム株式会社／久が原店</v>
          </cell>
          <cell r="D413" t="str">
            <v xml:space="preserve">        </v>
          </cell>
          <cell r="E413" t="str">
            <v>東京都大田区南久が原2-1-5</v>
          </cell>
          <cell r="F413" t="str">
            <v>赤坂</v>
          </cell>
          <cell r="G413" t="str">
            <v>03-3751-4600</v>
          </cell>
          <cell r="H413" t="str">
            <v>03-3751-4653</v>
          </cell>
          <cell r="I413" t="str">
            <v>田原</v>
          </cell>
          <cell r="J413" t="str">
            <v>info@taharahome.co.jp</v>
          </cell>
          <cell r="K413">
            <v>37514600</v>
          </cell>
          <cell r="L413">
            <v>37514653</v>
          </cell>
          <cell r="M413" t="str">
            <v>東京都知事（4）第71824号</v>
          </cell>
          <cell r="N413" t="str">
            <v>媒介</v>
          </cell>
          <cell r="O413">
            <v>0</v>
          </cell>
        </row>
        <row r="414">
          <cell r="A414" t="str">
            <v>03-5442-4556</v>
          </cell>
          <cell r="B414">
            <v>345</v>
          </cell>
          <cell r="C414" t="str">
            <v>ミトミ株式会社</v>
          </cell>
          <cell r="D414" t="str">
            <v xml:space="preserve">        </v>
          </cell>
          <cell r="E414" t="str">
            <v>東京都港区芝5-30-6</v>
          </cell>
          <cell r="F414" t="str">
            <v>白金台</v>
          </cell>
          <cell r="G414" t="str">
            <v>03-5442-4556</v>
          </cell>
          <cell r="H414" t="str">
            <v>03-5442-4558</v>
          </cell>
          <cell r="I414" t="str">
            <v>柳沢 弘美</v>
          </cell>
          <cell r="J414" t="str">
            <v>hiromi@mitomi-net.co.jp</v>
          </cell>
          <cell r="K414">
            <v>54424556</v>
          </cell>
          <cell r="L414">
            <v>54424558</v>
          </cell>
          <cell r="M414" t="str">
            <v>東京都知事（4）第70892号</v>
          </cell>
          <cell r="N414" t="str">
            <v>媒介</v>
          </cell>
          <cell r="O414">
            <v>0</v>
          </cell>
        </row>
        <row r="415">
          <cell r="A415" t="str">
            <v>03-5711-1600</v>
          </cell>
          <cell r="B415">
            <v>344</v>
          </cell>
          <cell r="C415" t="str">
            <v>株式会社リーベハウス／アパマンショップ西蒲田店</v>
          </cell>
          <cell r="D415" t="str">
            <v xml:space="preserve">        </v>
          </cell>
          <cell r="E415" t="str">
            <v>東京都大田区西蒲田7-2-3　第二醍醐ビル1F</v>
          </cell>
          <cell r="F415" t="str">
            <v>赤坂</v>
          </cell>
          <cell r="G415" t="str">
            <v>03-5711-1600</v>
          </cell>
          <cell r="H415" t="str">
            <v>03-5711-1602</v>
          </cell>
          <cell r="I415" t="str">
            <v>金澤</v>
          </cell>
          <cell r="J415" t="str">
            <v>nishikamata@liebehouse.co.jp</v>
          </cell>
          <cell r="K415">
            <v>57111600</v>
          </cell>
          <cell r="L415">
            <v>57111602</v>
          </cell>
          <cell r="M415" t="str">
            <v>東京都知事（2）第77453号</v>
          </cell>
          <cell r="N415" t="str">
            <v>媒介</v>
          </cell>
          <cell r="O415">
            <v>0</v>
          </cell>
        </row>
        <row r="416">
          <cell r="A416" t="str">
            <v>03-3708-3528</v>
          </cell>
          <cell r="B416">
            <v>343</v>
          </cell>
          <cell r="C416" t="str">
            <v>株式会社ミブコーポレーション／用賀店</v>
          </cell>
          <cell r="D416" t="str">
            <v xml:space="preserve">        </v>
          </cell>
          <cell r="E416" t="str">
            <v>東京都世田谷区用賀2-37-5</v>
          </cell>
          <cell r="F416" t="str">
            <v>御茶ノ水</v>
          </cell>
          <cell r="G416" t="str">
            <v>03-3708-3528</v>
          </cell>
          <cell r="H416" t="str">
            <v>03-3708-3580</v>
          </cell>
          <cell r="I416" t="str">
            <v>門脇 隆</v>
          </cell>
          <cell r="J416" t="str">
            <v>kadowaki@mibucorp.co.jp</v>
          </cell>
          <cell r="K416">
            <v>37083528</v>
          </cell>
          <cell r="L416">
            <v>37083580</v>
          </cell>
          <cell r="M416" t="str">
            <v>国土交通大臣（1）第7450号</v>
          </cell>
          <cell r="N416" t="str">
            <v>媒介</v>
          </cell>
          <cell r="O416">
            <v>0</v>
          </cell>
        </row>
        <row r="417">
          <cell r="A417" t="str">
            <v>03-5722-6371</v>
          </cell>
          <cell r="B417">
            <v>342</v>
          </cell>
          <cell r="C417" t="str">
            <v>株式会社エイブル／学芸大学店</v>
          </cell>
          <cell r="D417" t="str">
            <v xml:space="preserve">        </v>
          </cell>
          <cell r="E417" t="str">
            <v>東京都目黒区鷹番2-20-4</v>
          </cell>
          <cell r="F417" t="str">
            <v>東京</v>
          </cell>
          <cell r="G417" t="str">
            <v>03-5722-6371</v>
          </cell>
          <cell r="H417" t="str">
            <v>03-5722-6370</v>
          </cell>
          <cell r="I417" t="str">
            <v>小林 美紀</v>
          </cell>
          <cell r="J417" t="str">
            <v>shop052@able.co.jp</v>
          </cell>
          <cell r="K417">
            <v>57226371</v>
          </cell>
          <cell r="L417">
            <v>57226370</v>
          </cell>
          <cell r="M417" t="str">
            <v>国土交通大臣（4）第5338号</v>
          </cell>
          <cell r="N417" t="str">
            <v>媒介</v>
          </cell>
          <cell r="O417">
            <v>0</v>
          </cell>
        </row>
        <row r="418">
          <cell r="A418" t="str">
            <v>03-5729-4761</v>
          </cell>
          <cell r="B418">
            <v>341</v>
          </cell>
          <cell r="C418" t="str">
            <v>株式会社エイブル／自由が丘店</v>
          </cell>
          <cell r="D418" t="str">
            <v>231-0064</v>
          </cell>
          <cell r="E418" t="str">
            <v>東京都目黒区自由が丘2-11-5</v>
          </cell>
          <cell r="F418" t="str">
            <v>桜木町</v>
          </cell>
          <cell r="G418" t="str">
            <v>03-5729-4761</v>
          </cell>
          <cell r="H418" t="str">
            <v>03-5729-4762</v>
          </cell>
          <cell r="I418" t="str">
            <v>若宮</v>
          </cell>
          <cell r="J418" t="str">
            <v>shop022@able.co.jp</v>
          </cell>
          <cell r="K418">
            <v>57294761</v>
          </cell>
          <cell r="L418">
            <v>57294762</v>
          </cell>
          <cell r="M418" t="str">
            <v>国土交通大臣（4）第5338号</v>
          </cell>
          <cell r="N418" t="str">
            <v>媒介</v>
          </cell>
          <cell r="O418">
            <v>0</v>
          </cell>
        </row>
        <row r="419">
          <cell r="A419" t="str">
            <v>03-5281-4881</v>
          </cell>
          <cell r="B419">
            <v>340</v>
          </cell>
          <cell r="C419" t="str">
            <v>株式会社スプリングエステート／本部</v>
          </cell>
          <cell r="D419" t="str">
            <v xml:space="preserve">        </v>
          </cell>
          <cell r="E419" t="str">
            <v>東京都千代田区神田錦町3-13-7　名古路ビル本館6F</v>
          </cell>
          <cell r="F419" t="str">
            <v>東中野</v>
          </cell>
          <cell r="G419" t="str">
            <v>03-5281-4881</v>
          </cell>
          <cell r="H419" t="str">
            <v>03-5281-4878</v>
          </cell>
          <cell r="I419" t="str">
            <v>松原 功一郎</v>
          </cell>
          <cell r="J419" t="str">
            <v>k_matsubara@spring-net.co.jp</v>
          </cell>
          <cell r="K419">
            <v>52814881</v>
          </cell>
          <cell r="L419">
            <v>52814878</v>
          </cell>
          <cell r="M419" t="str">
            <v>東京都知事（3）第75104号</v>
          </cell>
          <cell r="N419" t="str">
            <v>媒介</v>
          </cell>
          <cell r="O419">
            <v>0</v>
          </cell>
        </row>
        <row r="420">
          <cell r="A420" t="str">
            <v>03-3666-2375</v>
          </cell>
          <cell r="B420">
            <v>339</v>
          </cell>
          <cell r="C420" t="str">
            <v>有限会社アキ・コーポレーション</v>
          </cell>
          <cell r="D420" t="str">
            <v xml:space="preserve">        </v>
          </cell>
          <cell r="E420" t="str">
            <v>東京都中央区日本橋人形町3-13-12</v>
          </cell>
          <cell r="F420" t="str">
            <v>高田馬場</v>
          </cell>
          <cell r="G420" t="str">
            <v>03-3666-2375</v>
          </cell>
          <cell r="H420" t="str">
            <v>03-3666-2374</v>
          </cell>
          <cell r="I420" t="str">
            <v>吉丸 義修</v>
          </cell>
          <cell r="J420" t="str">
            <v>jlandaki@gmail.com</v>
          </cell>
          <cell r="K420">
            <v>36662375</v>
          </cell>
          <cell r="L420">
            <v>36662374</v>
          </cell>
          <cell r="M420" t="str">
            <v>東京都知事（5）第60882号</v>
          </cell>
          <cell r="N420" t="str">
            <v>媒介</v>
          </cell>
          <cell r="O420">
            <v>0</v>
          </cell>
        </row>
        <row r="421">
          <cell r="A421" t="str">
            <v>03-3545-1466</v>
          </cell>
          <cell r="B421">
            <v>338</v>
          </cell>
          <cell r="C421" t="str">
            <v>株式会社八千代商会</v>
          </cell>
          <cell r="D421" t="str">
            <v xml:space="preserve">        </v>
          </cell>
          <cell r="E421" t="str">
            <v>東京都中央区銀座3-11-7</v>
          </cell>
          <cell r="F421" t="str">
            <v>上野</v>
          </cell>
          <cell r="G421" t="str">
            <v>03-3545-1466</v>
          </cell>
          <cell r="H421" t="str">
            <v>03-3546-3860</v>
          </cell>
          <cell r="I421" t="str">
            <v>堀川 佳子</v>
          </cell>
          <cell r="J421" t="str">
            <v>y.horikawa@yachiyo-ginza.co.jp</v>
          </cell>
          <cell r="K421">
            <v>35451466</v>
          </cell>
          <cell r="L421">
            <v>35463860</v>
          </cell>
          <cell r="M421" t="str">
            <v>東京都知事（8）第42450号</v>
          </cell>
          <cell r="N421" t="str">
            <v>媒介</v>
          </cell>
          <cell r="O421">
            <v>0</v>
          </cell>
        </row>
        <row r="422">
          <cell r="A422" t="str">
            <v>03-5949-3711</v>
          </cell>
          <cell r="B422">
            <v>337</v>
          </cell>
          <cell r="C422" t="str">
            <v>株式会社マイルドシティ／池袋西口中央店</v>
          </cell>
          <cell r="D422" t="str">
            <v xml:space="preserve">        </v>
          </cell>
          <cell r="E422" t="str">
            <v>東京都豊島区西池袋1-21-13</v>
          </cell>
          <cell r="F422" t="str">
            <v>荻窪</v>
          </cell>
          <cell r="G422" t="str">
            <v>03-5949-3711</v>
          </cell>
          <cell r="H422" t="str">
            <v>03-5949-3771</v>
          </cell>
          <cell r="I422" t="str">
            <v>鈴木 明義</v>
          </cell>
          <cell r="J422" t="str">
            <v>ikebukuro-center@mildcity.co.jp</v>
          </cell>
          <cell r="K422">
            <v>59493711</v>
          </cell>
          <cell r="L422">
            <v>59493771</v>
          </cell>
          <cell r="M422" t="str">
            <v>国土交通大臣（2）第6133号</v>
          </cell>
          <cell r="N422" t="str">
            <v>媒介</v>
          </cell>
          <cell r="O422">
            <v>0</v>
          </cell>
        </row>
        <row r="423">
          <cell r="A423" t="str">
            <v>03-3221-5895</v>
          </cell>
          <cell r="B423">
            <v>336</v>
          </cell>
          <cell r="C423" t="str">
            <v>株式会社びーぐっとじゃぱん／本店</v>
          </cell>
          <cell r="D423" t="str">
            <v>150-0002</v>
          </cell>
          <cell r="E423" t="str">
            <v>東京都千代田区飯田橋3-6-6　港屋ビル2階</v>
          </cell>
          <cell r="F423" t="str">
            <v>渋谷</v>
          </cell>
          <cell r="G423" t="str">
            <v>03-3221-5895</v>
          </cell>
          <cell r="H423" t="str">
            <v>03-3221-5896</v>
          </cell>
          <cell r="I423" t="str">
            <v>田中</v>
          </cell>
          <cell r="J423" t="str">
            <v>tanaka@bgj.co.jp</v>
          </cell>
          <cell r="K423">
            <v>32215895</v>
          </cell>
          <cell r="L423">
            <v>32215896</v>
          </cell>
          <cell r="M423" t="str">
            <v>東京都知事（1）第89408号</v>
          </cell>
          <cell r="N423" t="str">
            <v>媒介</v>
          </cell>
          <cell r="O423">
            <v>0</v>
          </cell>
        </row>
        <row r="424">
          <cell r="A424" t="str">
            <v>03-5256-0070</v>
          </cell>
          <cell r="B424">
            <v>335</v>
          </cell>
          <cell r="C424" t="str">
            <v>ゲン・エステート株式会社</v>
          </cell>
          <cell r="D424" t="str">
            <v xml:space="preserve">        </v>
          </cell>
          <cell r="E424" t="str">
            <v>東京都千代田区神田須田町2-19-7</v>
          </cell>
          <cell r="F424" t="str">
            <v>五反田</v>
          </cell>
          <cell r="G424" t="str">
            <v>03-5256-0070</v>
          </cell>
          <cell r="H424" t="str">
            <v>03-5256-0071</v>
          </cell>
          <cell r="I424" t="str">
            <v>星野</v>
          </cell>
          <cell r="J424" t="str">
            <v>info@gen-e.jp</v>
          </cell>
          <cell r="K424">
            <v>52560070</v>
          </cell>
          <cell r="L424">
            <v>52560071</v>
          </cell>
          <cell r="M424" t="str">
            <v>東京都知事（3）第76199号</v>
          </cell>
          <cell r="N424" t="str">
            <v>媒介</v>
          </cell>
          <cell r="O424">
            <v>0</v>
          </cell>
        </row>
        <row r="425">
          <cell r="A425" t="str">
            <v>03-5207-5311</v>
          </cell>
          <cell r="B425">
            <v>334</v>
          </cell>
          <cell r="C425" t="str">
            <v>朝日エンタープライズ株式会社／ピタットハウス神田南口店</v>
          </cell>
          <cell r="D425" t="str">
            <v xml:space="preserve">        </v>
          </cell>
          <cell r="E425" t="str">
            <v>東京都千代田区鍛冶町1-7-4</v>
          </cell>
          <cell r="F425" t="str">
            <v>新宿</v>
          </cell>
          <cell r="G425" t="str">
            <v>03-5207-5311</v>
          </cell>
          <cell r="H425" t="str">
            <v>03-5294-0330</v>
          </cell>
          <cell r="I425" t="str">
            <v>山口</v>
          </cell>
          <cell r="J425" t="str">
            <v>asahi-room@cup.ocn.ne.jp</v>
          </cell>
          <cell r="K425">
            <v>52075311</v>
          </cell>
          <cell r="L425">
            <v>52940330</v>
          </cell>
          <cell r="M425" t="str">
            <v>東京都知事（7）第46998号</v>
          </cell>
          <cell r="N425" t="str">
            <v>媒介</v>
          </cell>
          <cell r="O425">
            <v>0</v>
          </cell>
        </row>
        <row r="426">
          <cell r="A426" t="str">
            <v>03-5729-6699</v>
          </cell>
          <cell r="B426">
            <v>333</v>
          </cell>
          <cell r="C426" t="str">
            <v>株式会社ケントコーポレーション／アパマンショップ自由が丘店</v>
          </cell>
          <cell r="D426" t="str">
            <v xml:space="preserve">        </v>
          </cell>
          <cell r="E426" t="str">
            <v>東京都目黒区自由が丘2-11-5　自由が丘ミドリビル4F</v>
          </cell>
          <cell r="F426" t="str">
            <v>麻布十番</v>
          </cell>
          <cell r="G426" t="str">
            <v>03-5729-6699</v>
          </cell>
          <cell r="H426" t="str">
            <v>03-5729-1188</v>
          </cell>
          <cell r="I426" t="str">
            <v>賀持</v>
          </cell>
          <cell r="J426" t="str">
            <v>jiyugaoka@apamanshop-fc.com</v>
          </cell>
          <cell r="K426">
            <v>57296699</v>
          </cell>
          <cell r="L426">
            <v>57291188</v>
          </cell>
          <cell r="M426" t="str">
            <v>国土交通大臣（1）第7320号</v>
          </cell>
          <cell r="N426" t="str">
            <v>媒介</v>
          </cell>
          <cell r="O426">
            <v>0</v>
          </cell>
        </row>
        <row r="427">
          <cell r="A427" t="str">
            <v>03-3433-4727</v>
          </cell>
          <cell r="B427">
            <v>332</v>
          </cell>
          <cell r="C427" t="str">
            <v>有限会社エフ・イー・ホーム／浜松町本店</v>
          </cell>
          <cell r="D427" t="str">
            <v>111-0053</v>
          </cell>
          <cell r="E427" t="str">
            <v>東京都港区芝大門2-7-9　森川ビル1階</v>
          </cell>
          <cell r="F427" t="str">
            <v>浅草橋</v>
          </cell>
          <cell r="G427" t="str">
            <v>03-3433-4727</v>
          </cell>
          <cell r="H427" t="str">
            <v>03-3433-4728</v>
          </cell>
          <cell r="I427" t="str">
            <v>柳沢 友幸</v>
          </cell>
          <cell r="J427" t="str">
            <v>neko55554016@yahoo.co.jp</v>
          </cell>
          <cell r="K427">
            <v>34334727</v>
          </cell>
          <cell r="L427">
            <v>34334728</v>
          </cell>
          <cell r="M427" t="str">
            <v>東京都知事（2）第80256号</v>
          </cell>
          <cell r="N427" t="str">
            <v>媒介</v>
          </cell>
          <cell r="O427">
            <v>0</v>
          </cell>
        </row>
        <row r="428">
          <cell r="A428" t="str">
            <v>03-5297-5666</v>
          </cell>
          <cell r="B428">
            <v>331</v>
          </cell>
          <cell r="C428" t="str">
            <v>株式会社アースウィンド</v>
          </cell>
          <cell r="D428" t="str">
            <v xml:space="preserve">        </v>
          </cell>
          <cell r="E428" t="str">
            <v>東京都千代田区神田鍛冶町3-4-4</v>
          </cell>
          <cell r="F428" t="str">
            <v>新橋</v>
          </cell>
          <cell r="G428" t="str">
            <v>03-5297-5666</v>
          </cell>
          <cell r="H428" t="str">
            <v>03-5297-5665</v>
          </cell>
          <cell r="I428" t="str">
            <v>松苗 崇徳</v>
          </cell>
          <cell r="J428" t="str">
            <v>t-matsunae@earthwind.co.jp</v>
          </cell>
          <cell r="K428">
            <v>52975666</v>
          </cell>
          <cell r="L428">
            <v>52975665</v>
          </cell>
          <cell r="M428" t="str">
            <v>東京都知事（2）第79601号</v>
          </cell>
          <cell r="N428" t="str">
            <v>媒介</v>
          </cell>
          <cell r="O428">
            <v>0</v>
          </cell>
        </row>
        <row r="429">
          <cell r="A429" t="str">
            <v>03-5777-8400</v>
          </cell>
          <cell r="B429">
            <v>330</v>
          </cell>
          <cell r="C429" t="str">
            <v>アルファホームズ株式会社</v>
          </cell>
          <cell r="D429" t="str">
            <v>150-0013</v>
          </cell>
          <cell r="E429" t="str">
            <v>東京都港区浜松町1-9-11-3F</v>
          </cell>
          <cell r="F429" t="str">
            <v>大門</v>
          </cell>
          <cell r="G429" t="str">
            <v>03-5777-8400</v>
          </cell>
          <cell r="H429" t="str">
            <v>03-5777-8401</v>
          </cell>
          <cell r="I429" t="str">
            <v>大内</v>
          </cell>
          <cell r="J429" t="str">
            <v>o-uchi@alphahomes.co.jp</v>
          </cell>
          <cell r="K429">
            <v>57778400</v>
          </cell>
          <cell r="L429">
            <v>57778401</v>
          </cell>
          <cell r="M429" t="str">
            <v>東京都知事（4）第73389号</v>
          </cell>
          <cell r="N429" t="str">
            <v>媒介</v>
          </cell>
          <cell r="O429">
            <v>0</v>
          </cell>
        </row>
        <row r="430">
          <cell r="A430" t="str">
            <v>03-5785-4422</v>
          </cell>
          <cell r="B430">
            <v>329</v>
          </cell>
          <cell r="C430" t="str">
            <v>株式会社エイブル／西麻布店</v>
          </cell>
          <cell r="D430" t="str">
            <v>103-0028</v>
          </cell>
          <cell r="E430" t="str">
            <v>東京都港区西麻布3-13-20</v>
          </cell>
          <cell r="F430" t="str">
            <v>東京</v>
          </cell>
          <cell r="G430" t="str">
            <v>03-5785-4422</v>
          </cell>
          <cell r="H430" t="str">
            <v>03-5785-4424</v>
          </cell>
          <cell r="I430" t="str">
            <v>鈴木、川北、山岸</v>
          </cell>
          <cell r="J430" t="str">
            <v>shop255@able.co.jp</v>
          </cell>
          <cell r="K430">
            <v>57854422</v>
          </cell>
          <cell r="L430">
            <v>57854424</v>
          </cell>
          <cell r="M430" t="str">
            <v>国土交通大臣（4）第5338号</v>
          </cell>
          <cell r="N430" t="str">
            <v>媒介</v>
          </cell>
          <cell r="O430">
            <v>0</v>
          </cell>
        </row>
        <row r="431">
          <cell r="A431" t="str">
            <v>03-5794-0177</v>
          </cell>
          <cell r="B431">
            <v>328</v>
          </cell>
          <cell r="C431" t="str">
            <v>株式会社リアライズ／リビングスタイル</v>
          </cell>
          <cell r="D431" t="str">
            <v xml:space="preserve">        </v>
          </cell>
          <cell r="E431" t="str">
            <v>東京都目黒区鷹番2-15-8</v>
          </cell>
          <cell r="F431" t="str">
            <v>人形町</v>
          </cell>
          <cell r="G431" t="str">
            <v>03-5794-0177</v>
          </cell>
          <cell r="H431" t="str">
            <v>03-5704-0171</v>
          </cell>
          <cell r="I431" t="str">
            <v>高橋</v>
          </cell>
          <cell r="J431" t="str">
            <v>takahashi@realize-style.jp</v>
          </cell>
          <cell r="K431">
            <v>57940177</v>
          </cell>
          <cell r="L431">
            <v>57040171</v>
          </cell>
          <cell r="M431" t="str">
            <v>東京都知事（1）第87868号</v>
          </cell>
          <cell r="N431" t="str">
            <v>媒介</v>
          </cell>
          <cell r="O431">
            <v>0</v>
          </cell>
        </row>
        <row r="432">
          <cell r="A432" t="str">
            <v>03-5468-7001</v>
          </cell>
          <cell r="B432">
            <v>327</v>
          </cell>
          <cell r="C432" t="str">
            <v>ハウスワン株式会社</v>
          </cell>
          <cell r="D432" t="str">
            <v xml:space="preserve">        </v>
          </cell>
          <cell r="E432" t="str">
            <v>東京都渋谷区渋谷1-1-6　エムエフ青山501</v>
          </cell>
          <cell r="F432" t="str">
            <v>自由ヶ丘</v>
          </cell>
          <cell r="G432" t="str">
            <v>03-5468-7001</v>
          </cell>
          <cell r="H432" t="str">
            <v>03-5468-7002</v>
          </cell>
          <cell r="I432" t="str">
            <v>船橋 紀久子</v>
          </cell>
          <cell r="J432" t="str">
            <v>funabashi@house-1.ne.jp</v>
          </cell>
          <cell r="K432">
            <v>54687001</v>
          </cell>
          <cell r="L432">
            <v>54687002</v>
          </cell>
          <cell r="M432" t="str">
            <v>東京都知事（1）第89192号</v>
          </cell>
          <cell r="N432" t="str">
            <v>媒介</v>
          </cell>
          <cell r="O432">
            <v>0</v>
          </cell>
        </row>
        <row r="433">
          <cell r="A433" t="str">
            <v>03-5312-8730</v>
          </cell>
          <cell r="B433">
            <v>326</v>
          </cell>
          <cell r="C433" t="str">
            <v>株式会社リロケーション・ジャパン</v>
          </cell>
          <cell r="D433" t="str">
            <v xml:space="preserve">        </v>
          </cell>
          <cell r="E433" t="str">
            <v>東京都新宿区新宿4-3-23</v>
          </cell>
          <cell r="F433" t="str">
            <v>池袋</v>
          </cell>
          <cell r="G433" t="str">
            <v>03-5312-8730</v>
          </cell>
          <cell r="H433" t="str">
            <v>03-5312-8798</v>
          </cell>
          <cell r="I433" t="str">
            <v>田村</v>
          </cell>
          <cell r="J433" t="str">
            <v>n.tamura@relo.jp</v>
          </cell>
          <cell r="K433">
            <v>53128730</v>
          </cell>
          <cell r="L433">
            <v>53128798</v>
          </cell>
          <cell r="M433" t="str">
            <v>国土交通大臣（2）第06164号</v>
          </cell>
          <cell r="N433" t="str">
            <v>媒介</v>
          </cell>
          <cell r="O433">
            <v>1</v>
          </cell>
        </row>
        <row r="434">
          <cell r="A434" t="str">
            <v>03-5468-8631</v>
          </cell>
          <cell r="B434">
            <v>325</v>
          </cell>
          <cell r="C434" t="str">
            <v>ケイズインヴェント株式会社</v>
          </cell>
          <cell r="D434" t="str">
            <v xml:space="preserve">        </v>
          </cell>
          <cell r="E434" t="str">
            <v>東京都渋谷区神宮前6-19-17　石田ビル5F</v>
          </cell>
          <cell r="F434" t="str">
            <v>高田馬場</v>
          </cell>
          <cell r="G434" t="str">
            <v>03-5468-8631</v>
          </cell>
          <cell r="H434" t="str">
            <v>03-5468-8632</v>
          </cell>
          <cell r="I434" t="str">
            <v>河津</v>
          </cell>
          <cell r="J434" t="str">
            <v>chintai@ks-ivt.com</v>
          </cell>
          <cell r="K434">
            <v>54688631</v>
          </cell>
          <cell r="L434">
            <v>54688632</v>
          </cell>
          <cell r="M434" t="str">
            <v>東京都知事（1）第87591号</v>
          </cell>
          <cell r="N434" t="str">
            <v>媒介</v>
          </cell>
          <cell r="O434">
            <v>0</v>
          </cell>
        </row>
        <row r="435">
          <cell r="A435" t="str">
            <v>03-3539-4411</v>
          </cell>
          <cell r="B435">
            <v>324</v>
          </cell>
          <cell r="C435" t="str">
            <v>アルプス住宅サービス株式会社／アパマンショップ新橋店</v>
          </cell>
          <cell r="D435" t="str">
            <v>103-0028</v>
          </cell>
          <cell r="E435" t="str">
            <v>東京都港区新橋2-15-13　エレガンス新橋2F</v>
          </cell>
          <cell r="F435" t="str">
            <v>東京</v>
          </cell>
          <cell r="G435" t="str">
            <v>03-3539-4411</v>
          </cell>
          <cell r="H435" t="str">
            <v>03-3539-4412</v>
          </cell>
          <cell r="I435" t="str">
            <v>石黒 浩之</v>
          </cell>
          <cell r="J435" t="str">
            <v>shinbashi@apamanshop-fc.com</v>
          </cell>
          <cell r="K435">
            <v>35394411</v>
          </cell>
          <cell r="L435">
            <v>35394412</v>
          </cell>
          <cell r="M435" t="str">
            <v>東京都知事（7）第48597号</v>
          </cell>
          <cell r="N435" t="str">
            <v>媒介</v>
          </cell>
          <cell r="O435">
            <v>0</v>
          </cell>
        </row>
        <row r="436">
          <cell r="A436" t="str">
            <v>03-3516-3071</v>
          </cell>
          <cell r="B436">
            <v>323</v>
          </cell>
          <cell r="C436" t="str">
            <v>株式会社S-FIT／ヘヤギメ東京駅前店</v>
          </cell>
          <cell r="D436" t="str">
            <v>103-0028</v>
          </cell>
          <cell r="E436" t="str">
            <v>東京都中央区八重洲1-6-17　大久保ビル1F</v>
          </cell>
          <cell r="F436" t="str">
            <v>東京</v>
          </cell>
          <cell r="G436" t="str">
            <v>03-3516-3071</v>
          </cell>
          <cell r="H436" t="str">
            <v>03-3516-3072</v>
          </cell>
          <cell r="I436" t="str">
            <v>赤羽根</v>
          </cell>
          <cell r="J436" t="str">
            <v>tokyo@sfit.co.jp</v>
          </cell>
          <cell r="K436">
            <v>35163071</v>
          </cell>
          <cell r="L436">
            <v>35163072</v>
          </cell>
          <cell r="M436" t="str">
            <v>国土交通大臣（1）第7352号</v>
          </cell>
          <cell r="N436" t="str">
            <v>媒介</v>
          </cell>
          <cell r="O436">
            <v>0</v>
          </cell>
        </row>
        <row r="437">
          <cell r="A437" t="str">
            <v>03-3499-2161</v>
          </cell>
          <cell r="B437">
            <v>322</v>
          </cell>
          <cell r="C437" t="str">
            <v>株式会社上智ホーム</v>
          </cell>
          <cell r="D437" t="str">
            <v xml:space="preserve">        </v>
          </cell>
          <cell r="E437" t="str">
            <v>東京都渋谷区広尾1-1-35</v>
          </cell>
          <cell r="G437" t="str">
            <v>03-3499-2161</v>
          </cell>
          <cell r="H437" t="str">
            <v>03-3499-2577</v>
          </cell>
          <cell r="I437" t="str">
            <v>堀越</v>
          </cell>
          <cell r="J437" t="str">
            <v>horikoshi@jhome.co.jp</v>
          </cell>
          <cell r="K437">
            <v>34992161</v>
          </cell>
          <cell r="L437">
            <v>34992577</v>
          </cell>
          <cell r="M437" t="str">
            <v>東京都知事（9）第35073号</v>
          </cell>
          <cell r="N437" t="str">
            <v>媒介</v>
          </cell>
          <cell r="O437">
            <v>0</v>
          </cell>
        </row>
        <row r="438">
          <cell r="A438" t="str">
            <v>03-3280-0111</v>
          </cell>
          <cell r="B438">
            <v>321</v>
          </cell>
          <cell r="C438" t="str">
            <v>株式会社アスリート／本社</v>
          </cell>
          <cell r="D438" t="str">
            <v>231-0064</v>
          </cell>
          <cell r="E438" t="str">
            <v>東京都渋谷区恵比寿1-20-2</v>
          </cell>
          <cell r="F438" t="str">
            <v>桜木町</v>
          </cell>
          <cell r="G438" t="str">
            <v>03-3280-0111</v>
          </cell>
          <cell r="H438" t="str">
            <v>03-3280-0666</v>
          </cell>
          <cell r="I438" t="str">
            <v>西川</v>
          </cell>
          <cell r="J438" t="str">
            <v>rent@asreit.co.jp</v>
          </cell>
          <cell r="K438">
            <v>32800111</v>
          </cell>
          <cell r="L438">
            <v>32800666</v>
          </cell>
          <cell r="M438" t="str">
            <v>国土交通大臣（2）第6118号</v>
          </cell>
          <cell r="N438" t="str">
            <v>媒介</v>
          </cell>
          <cell r="O438">
            <v>0</v>
          </cell>
        </row>
        <row r="439">
          <cell r="A439" t="str">
            <v>03-5451-0033</v>
          </cell>
          <cell r="B439">
            <v>320</v>
          </cell>
          <cell r="C439" t="str">
            <v>有限会社ウイングトラスト</v>
          </cell>
          <cell r="D439" t="str">
            <v xml:space="preserve">        </v>
          </cell>
          <cell r="E439" t="str">
            <v>東京都世田谷区桜新町1-14-20</v>
          </cell>
          <cell r="F439" t="str">
            <v>東中野</v>
          </cell>
          <cell r="G439" t="str">
            <v>03-5451-0033</v>
          </cell>
          <cell r="H439" t="str">
            <v>03-5451-0032</v>
          </cell>
          <cell r="I439" t="str">
            <v>仙石</v>
          </cell>
          <cell r="J439" t="str">
            <v>sengoku@stone-s.co.jp</v>
          </cell>
          <cell r="K439">
            <v>54510033</v>
          </cell>
          <cell r="L439">
            <v>54510032</v>
          </cell>
          <cell r="M439" t="str">
            <v>東京都知事（1）第83696号</v>
          </cell>
          <cell r="N439" t="str">
            <v>媒介</v>
          </cell>
          <cell r="O439">
            <v>0</v>
          </cell>
        </row>
        <row r="440">
          <cell r="A440" t="str">
            <v>03-5909-5601</v>
          </cell>
          <cell r="B440">
            <v>319</v>
          </cell>
          <cell r="C440" t="str">
            <v>エスケイ・コミュニティー有限会社</v>
          </cell>
          <cell r="D440" t="str">
            <v>152-0035</v>
          </cell>
          <cell r="E440" t="str">
            <v>東京都新宿区西新宿1-4-5　西新宿オークビル5階</v>
          </cell>
          <cell r="F440" t="str">
            <v>自由が丘</v>
          </cell>
          <cell r="G440" t="str">
            <v>03-5909-5601</v>
          </cell>
          <cell r="H440" t="str">
            <v>03-5909-5600</v>
          </cell>
          <cell r="I440" t="str">
            <v>小林</v>
          </cell>
          <cell r="J440" t="str">
            <v>info@sk-com.jp</v>
          </cell>
          <cell r="K440">
            <v>59095601</v>
          </cell>
          <cell r="L440">
            <v>59095600</v>
          </cell>
          <cell r="M440" t="str">
            <v>東京都知事（1）第84649号</v>
          </cell>
          <cell r="N440" t="str">
            <v>媒介</v>
          </cell>
          <cell r="O440">
            <v>0</v>
          </cell>
        </row>
        <row r="441">
          <cell r="A441" t="str">
            <v>03-3811-3221</v>
          </cell>
          <cell r="B441">
            <v>318</v>
          </cell>
          <cell r="C441" t="str">
            <v>株式会社ベステックス／本郷三丁目店</v>
          </cell>
          <cell r="D441" t="str">
            <v xml:space="preserve">        </v>
          </cell>
          <cell r="E441" t="str">
            <v>東京都文京区本郷2-39-3</v>
          </cell>
          <cell r="F441" t="str">
            <v>上野</v>
          </cell>
          <cell r="G441" t="str">
            <v>03-3811-3221</v>
          </cell>
          <cell r="H441" t="str">
            <v>03-3811-3222</v>
          </cell>
          <cell r="I441" t="str">
            <v>中崎 卓哉</v>
          </cell>
          <cell r="J441" t="str">
            <v>nakazaki@bestexnet.co.jp</v>
          </cell>
          <cell r="K441">
            <v>38113221</v>
          </cell>
          <cell r="L441">
            <v>38113222</v>
          </cell>
          <cell r="M441" t="str">
            <v>東京都知事（1）第87104号</v>
          </cell>
          <cell r="N441" t="str">
            <v>媒介</v>
          </cell>
          <cell r="O441">
            <v>0</v>
          </cell>
        </row>
        <row r="442">
          <cell r="A442" t="str">
            <v>03-6890-0030</v>
          </cell>
          <cell r="B442">
            <v>317</v>
          </cell>
          <cell r="C442" t="str">
            <v>株式会社スプリングエステート／池袋店</v>
          </cell>
          <cell r="D442" t="str">
            <v xml:space="preserve">        </v>
          </cell>
          <cell r="E442" t="str">
            <v>東京都豊島区東池袋1-14-11　小松ビル3階</v>
          </cell>
          <cell r="F442" t="str">
            <v>荻窪</v>
          </cell>
          <cell r="G442" t="str">
            <v>03-6890-0030</v>
          </cell>
          <cell r="H442" t="str">
            <v>03-6890-0031</v>
          </cell>
          <cell r="I442" t="str">
            <v>吉田</v>
          </cell>
          <cell r="J442" t="str">
            <v>t-yoshida@spring-net.co.jp</v>
          </cell>
          <cell r="K442">
            <v>68900030</v>
          </cell>
          <cell r="L442">
            <v>68900031</v>
          </cell>
          <cell r="M442" t="str">
            <v>東京都知事（3）第75104号</v>
          </cell>
          <cell r="N442" t="str">
            <v>媒介</v>
          </cell>
          <cell r="O442">
            <v>0</v>
          </cell>
        </row>
        <row r="443">
          <cell r="A443" t="str">
            <v>03-5484-3232</v>
          </cell>
          <cell r="B443">
            <v>316</v>
          </cell>
          <cell r="C443" t="str">
            <v>株式会社ミニミニ城南／麻布店</v>
          </cell>
          <cell r="D443" t="str">
            <v>141-0031</v>
          </cell>
          <cell r="E443" t="str">
            <v>東京都港区麻布十番2-20-6　ジャノメ麻布十番ビル1F</v>
          </cell>
          <cell r="F443" t="str">
            <v>五反田</v>
          </cell>
          <cell r="G443" t="str">
            <v>03-5484-3232</v>
          </cell>
          <cell r="H443" t="str">
            <v>03-5484-6532</v>
          </cell>
          <cell r="I443" t="str">
            <v>畑山 あゆみ</v>
          </cell>
          <cell r="J443" t="str">
            <v>azabu@minimini.jp</v>
          </cell>
          <cell r="K443">
            <v>54843232</v>
          </cell>
          <cell r="L443">
            <v>54846532</v>
          </cell>
          <cell r="M443" t="str">
            <v>東京都知事（2）第81647号</v>
          </cell>
          <cell r="N443" t="str">
            <v>媒介</v>
          </cell>
          <cell r="O443">
            <v>0</v>
          </cell>
        </row>
        <row r="444">
          <cell r="A444" t="str">
            <v>03-5333-2424</v>
          </cell>
          <cell r="B444">
            <v>315</v>
          </cell>
          <cell r="C444" t="str">
            <v>有限会社ウィンビリーブ／代々木店</v>
          </cell>
          <cell r="D444" t="str">
            <v xml:space="preserve">        </v>
          </cell>
          <cell r="E444" t="str">
            <v>東京都渋谷区代々木1-34-3</v>
          </cell>
          <cell r="F444" t="str">
            <v>五反田</v>
          </cell>
          <cell r="G444" t="str">
            <v>03-5333-2424</v>
          </cell>
          <cell r="H444" t="str">
            <v>03-5333-2434</v>
          </cell>
          <cell r="I444" t="str">
            <v>圓通</v>
          </cell>
          <cell r="J444" t="str">
            <v>info@winbelieve.com</v>
          </cell>
          <cell r="K444">
            <v>53332424</v>
          </cell>
          <cell r="L444">
            <v>53332434</v>
          </cell>
          <cell r="M444" t="str">
            <v>東京都知事（1）第85172号</v>
          </cell>
          <cell r="N444" t="str">
            <v>媒介</v>
          </cell>
          <cell r="O444">
            <v>0</v>
          </cell>
        </row>
        <row r="445">
          <cell r="A445" t="str">
            <v>03-5793-7311</v>
          </cell>
          <cell r="B445">
            <v>314</v>
          </cell>
          <cell r="C445" t="str">
            <v>高倉ホーム株式会社</v>
          </cell>
          <cell r="D445" t="str">
            <v xml:space="preserve">        </v>
          </cell>
          <cell r="E445" t="str">
            <v>東京都港区白金3-22-6</v>
          </cell>
          <cell r="G445" t="str">
            <v>03-5793-7311</v>
          </cell>
          <cell r="H445" t="str">
            <v>03-5793-7312</v>
          </cell>
          <cell r="I445" t="str">
            <v>石尾 宏之</v>
          </cell>
          <cell r="J445" t="str">
            <v>qqz443vd@bell.ocn.ne.jp</v>
          </cell>
          <cell r="K445">
            <v>57937311</v>
          </cell>
          <cell r="L445">
            <v>57937312</v>
          </cell>
          <cell r="M445" t="str">
            <v>東京都知事（8）第43700号</v>
          </cell>
          <cell r="N445" t="str">
            <v>媒介</v>
          </cell>
          <cell r="O445">
            <v>0</v>
          </cell>
        </row>
        <row r="446">
          <cell r="A446" t="str">
            <v>03-5304-1400</v>
          </cell>
          <cell r="B446">
            <v>313</v>
          </cell>
          <cell r="C446" t="str">
            <v>株式会社ブロードアイ</v>
          </cell>
          <cell r="D446" t="str">
            <v xml:space="preserve">        </v>
          </cell>
          <cell r="E446" t="str">
            <v>東京都渋谷区代々木1-29-4　鈴木ビル7F</v>
          </cell>
          <cell r="G446" t="str">
            <v>03-5304-1400</v>
          </cell>
          <cell r="H446" t="str">
            <v>03-5304-1401</v>
          </cell>
          <cell r="I446" t="str">
            <v>天羽</v>
          </cell>
          <cell r="J446" t="str">
            <v>chintai@broadeye.co.jp</v>
          </cell>
          <cell r="K446">
            <v>53041400</v>
          </cell>
          <cell r="L446">
            <v>53041401</v>
          </cell>
          <cell r="M446" t="str">
            <v>東京都知事（1）第86007号</v>
          </cell>
          <cell r="N446" t="str">
            <v>媒介</v>
          </cell>
          <cell r="O446">
            <v>0</v>
          </cell>
        </row>
        <row r="447">
          <cell r="A447" t="str">
            <v>03-3473-7550</v>
          </cell>
          <cell r="B447">
            <v>312</v>
          </cell>
          <cell r="C447" t="str">
            <v>ニューライフ　トーキョー</v>
          </cell>
          <cell r="E447" t="str">
            <v>東京都港区高輪3-2-6　アルス高輪フェアヒルズ102</v>
          </cell>
          <cell r="G447" t="str">
            <v>03-3473-7550</v>
          </cell>
          <cell r="H447" t="str">
            <v>03-3473-7556</v>
          </cell>
          <cell r="I447" t="str">
            <v>小木曽</v>
          </cell>
          <cell r="J447" t="str">
            <v>new-life-tokyo@kvp.biglobe.ne.jp</v>
          </cell>
          <cell r="K447">
            <v>34737550</v>
          </cell>
          <cell r="L447">
            <v>34737556</v>
          </cell>
          <cell r="M447" t="str">
            <v>東京都知事（1）第87513号</v>
          </cell>
          <cell r="N447" t="str">
            <v>媒介</v>
          </cell>
          <cell r="O447">
            <v>0</v>
          </cell>
        </row>
        <row r="448">
          <cell r="A448" t="str">
            <v>03-5570-2651</v>
          </cell>
          <cell r="B448">
            <v>311</v>
          </cell>
          <cell r="C448" t="str">
            <v>ランドクリエイト株式会社／東京支店</v>
          </cell>
          <cell r="D448" t="str">
            <v xml:space="preserve">        </v>
          </cell>
          <cell r="E448" t="str">
            <v>東京都港区赤坂2-13-5</v>
          </cell>
          <cell r="G448" t="str">
            <v>03-5570-2651</v>
          </cell>
          <cell r="H448" t="str">
            <v>03-5570-2652</v>
          </cell>
          <cell r="I448" t="str">
            <v>中川 聡</v>
          </cell>
          <cell r="J448" t="str">
            <v>nakagawa@landcreate.biz</v>
          </cell>
          <cell r="K448">
            <v>55702651</v>
          </cell>
          <cell r="L448">
            <v>55702652</v>
          </cell>
          <cell r="M448" t="str">
            <v>国土交通大臣（2）第6799号</v>
          </cell>
          <cell r="N448" t="str">
            <v>媒介</v>
          </cell>
          <cell r="O448">
            <v>1</v>
          </cell>
        </row>
        <row r="449">
          <cell r="A449" t="str">
            <v>03-5414-6391</v>
          </cell>
          <cell r="B449">
            <v>310</v>
          </cell>
          <cell r="C449" t="str">
            <v>株式会社匠コーポレーション／原宿本店</v>
          </cell>
          <cell r="D449" t="str">
            <v>150-0013</v>
          </cell>
          <cell r="E449" t="str">
            <v>東京都渋谷区神宮前1-14-2　ル・ポンテビル4F</v>
          </cell>
          <cell r="F449" t="str">
            <v>大門</v>
          </cell>
          <cell r="G449" t="str">
            <v>03-5414-6391</v>
          </cell>
          <cell r="H449" t="str">
            <v>03-5414-6392</v>
          </cell>
          <cell r="I449" t="str">
            <v>柳田</v>
          </cell>
          <cell r="J449" t="str">
            <v>info@h-takumi.com</v>
          </cell>
          <cell r="K449">
            <v>54146391</v>
          </cell>
          <cell r="L449">
            <v>54146392</v>
          </cell>
          <cell r="M449" t="str">
            <v>東京都知事（1）第89392号</v>
          </cell>
          <cell r="N449" t="str">
            <v>媒介</v>
          </cell>
          <cell r="O449">
            <v>0</v>
          </cell>
        </row>
        <row r="450">
          <cell r="A450" t="str">
            <v>03-5367-9145</v>
          </cell>
          <cell r="B450">
            <v>309</v>
          </cell>
          <cell r="C450" t="str">
            <v>有限会社コムハウジング／代々木店</v>
          </cell>
          <cell r="D450" t="str">
            <v xml:space="preserve">        </v>
          </cell>
          <cell r="E450" t="str">
            <v>東京都渋谷区千駄ヶ谷5-20-12</v>
          </cell>
          <cell r="F450" t="str">
            <v>溜池山王</v>
          </cell>
          <cell r="G450" t="str">
            <v>03-5367-9145</v>
          </cell>
          <cell r="H450" t="str">
            <v>03-5367-9146</v>
          </cell>
          <cell r="I450" t="str">
            <v>浅井 正史</v>
          </cell>
          <cell r="J450" t="str">
            <v>asai@comhousing.net</v>
          </cell>
          <cell r="K450">
            <v>53679145</v>
          </cell>
          <cell r="L450">
            <v>53679146</v>
          </cell>
          <cell r="M450" t="str">
            <v>東京都知事（4）第72105号</v>
          </cell>
          <cell r="N450" t="str">
            <v>媒介</v>
          </cell>
          <cell r="O450">
            <v>0</v>
          </cell>
        </row>
        <row r="451">
          <cell r="A451" t="str">
            <v>03-5774-4812</v>
          </cell>
          <cell r="B451">
            <v>308</v>
          </cell>
          <cell r="C451" t="str">
            <v>株式会社アーバンリンク</v>
          </cell>
          <cell r="E451" t="str">
            <v>東京都渋谷区渋谷3-18-10　大野ビル2号館9階</v>
          </cell>
          <cell r="G451" t="str">
            <v>03-5774-4812</v>
          </cell>
          <cell r="H451" t="str">
            <v>03-5774-4813</v>
          </cell>
          <cell r="I451" t="str">
            <v>藤井</v>
          </cell>
          <cell r="J451" t="str">
            <v>shibuya@urbanlink-group.com</v>
          </cell>
          <cell r="K451">
            <v>57744812</v>
          </cell>
          <cell r="L451">
            <v>57744813</v>
          </cell>
          <cell r="M451" t="str">
            <v>東京都知事（1）第89051号</v>
          </cell>
          <cell r="N451" t="str">
            <v>媒介</v>
          </cell>
          <cell r="O451">
            <v>0</v>
          </cell>
        </row>
        <row r="452">
          <cell r="A452" t="str">
            <v>03-3443-5651</v>
          </cell>
          <cell r="B452">
            <v>307</v>
          </cell>
          <cell r="C452" t="str">
            <v>品川土地株式会社</v>
          </cell>
          <cell r="D452" t="str">
            <v xml:space="preserve">        </v>
          </cell>
          <cell r="E452" t="str">
            <v>東京都港区高輪3-26-33　品川ビル1階</v>
          </cell>
          <cell r="F452" t="str">
            <v>自由ヶ丘</v>
          </cell>
          <cell r="G452" t="str">
            <v>03-3443-5651</v>
          </cell>
          <cell r="H452" t="str">
            <v>03-3443-5653</v>
          </cell>
          <cell r="I452" t="str">
            <v>秋山</v>
          </cell>
          <cell r="J452" t="str">
            <v>akiyama@shinagawatochi.com</v>
          </cell>
          <cell r="K452">
            <v>34435651</v>
          </cell>
          <cell r="L452">
            <v>34435653</v>
          </cell>
          <cell r="M452" t="str">
            <v>東京都知事（13）第7387号</v>
          </cell>
          <cell r="N452" t="str">
            <v>媒介</v>
          </cell>
          <cell r="O452">
            <v>0</v>
          </cell>
        </row>
        <row r="453">
          <cell r="A453" t="str">
            <v>03-5746-7700</v>
          </cell>
          <cell r="B453">
            <v>306</v>
          </cell>
          <cell r="C453" t="str">
            <v>株式会社レジェンドクリエイティブ／大井町店</v>
          </cell>
          <cell r="D453" t="str">
            <v xml:space="preserve">        </v>
          </cell>
          <cell r="E453" t="str">
            <v>東京都品川区大井1-1-16</v>
          </cell>
          <cell r="F453" t="str">
            <v>池袋</v>
          </cell>
          <cell r="G453" t="str">
            <v>03-5746-7700</v>
          </cell>
          <cell r="H453" t="str">
            <v>03-5746-7701</v>
          </cell>
          <cell r="I453" t="str">
            <v>吉野</v>
          </cell>
          <cell r="J453" t="str">
            <v>yoshino@e-legend.co.jp</v>
          </cell>
          <cell r="K453">
            <v>57467700</v>
          </cell>
          <cell r="L453">
            <v>57467701</v>
          </cell>
          <cell r="M453" t="str">
            <v>東京都知事（4）第70707号</v>
          </cell>
          <cell r="N453" t="str">
            <v>媒介</v>
          </cell>
          <cell r="O453">
            <v>0</v>
          </cell>
        </row>
        <row r="454">
          <cell r="A454" t="str">
            <v>03-5719-4006</v>
          </cell>
          <cell r="B454">
            <v>305</v>
          </cell>
          <cell r="C454" t="str">
            <v>株式会社シティスタイル</v>
          </cell>
          <cell r="D454" t="str">
            <v>103-0027</v>
          </cell>
          <cell r="E454" t="str">
            <v>東京都品川区上大崎2-27-3　武本ビル1階</v>
          </cell>
          <cell r="F454" t="str">
            <v>東京</v>
          </cell>
          <cell r="G454" t="str">
            <v>03-5719-4006</v>
          </cell>
          <cell r="H454" t="str">
            <v>03-5434-9009</v>
          </cell>
          <cell r="I454" t="str">
            <v>清水</v>
          </cell>
          <cell r="J454" t="str">
            <v>info@city-style.jp</v>
          </cell>
          <cell r="K454">
            <v>57194006</v>
          </cell>
          <cell r="L454">
            <v>54349009</v>
          </cell>
          <cell r="M454" t="str">
            <v>東京都知事（1）第88997号</v>
          </cell>
          <cell r="N454" t="str">
            <v>媒介</v>
          </cell>
          <cell r="O454">
            <v>0</v>
          </cell>
        </row>
        <row r="455">
          <cell r="A455" t="str">
            <v>03-3584-7811</v>
          </cell>
          <cell r="B455">
            <v>304</v>
          </cell>
          <cell r="C455" t="str">
            <v>有限会社エー・エム・ハウジング</v>
          </cell>
          <cell r="D455" t="str">
            <v>150-0043</v>
          </cell>
          <cell r="E455" t="str">
            <v>東京都港区麻布十番1-9-5-1F</v>
          </cell>
          <cell r="F455" t="str">
            <v>渋谷</v>
          </cell>
          <cell r="G455" t="str">
            <v>03-3584-7811</v>
          </cell>
          <cell r="H455" t="str">
            <v>03-3584-7878</v>
          </cell>
          <cell r="I455" t="str">
            <v>清水</v>
          </cell>
          <cell r="J455" t="str">
            <v>amsimizu@amber.plala.or.jp</v>
          </cell>
          <cell r="K455">
            <v>35847811</v>
          </cell>
          <cell r="L455">
            <v>35847878</v>
          </cell>
          <cell r="M455" t="str">
            <v>東京都知事（4）第71809号</v>
          </cell>
          <cell r="N455" t="str">
            <v>媒介</v>
          </cell>
          <cell r="O455">
            <v>0</v>
          </cell>
        </row>
        <row r="456">
          <cell r="A456" t="str">
            <v>03-3441-6677</v>
          </cell>
          <cell r="B456">
            <v>303</v>
          </cell>
          <cell r="C456" t="str">
            <v>株式会社周益社</v>
          </cell>
          <cell r="E456" t="str">
            <v>東京都品川区上大崎3-3-1</v>
          </cell>
          <cell r="G456" t="str">
            <v>03-3441-6677</v>
          </cell>
          <cell r="H456" t="str">
            <v>03-3441-6647</v>
          </cell>
          <cell r="I456" t="str">
            <v>藤村 忍</v>
          </cell>
          <cell r="J456" t="str">
            <v>shueki@apricot.ocn.ne.jp</v>
          </cell>
          <cell r="K456">
            <v>34416677</v>
          </cell>
          <cell r="L456">
            <v>34416647</v>
          </cell>
          <cell r="M456" t="str">
            <v>東京都知事（12）第17551号</v>
          </cell>
          <cell r="N456" t="str">
            <v>媒介</v>
          </cell>
          <cell r="O456">
            <v>0</v>
          </cell>
        </row>
        <row r="457">
          <cell r="A457" t="str">
            <v>03-3455-4350</v>
          </cell>
          <cell r="B457">
            <v>302</v>
          </cell>
          <cell r="C457" t="str">
            <v>麻布グリップ株式会社／本社</v>
          </cell>
          <cell r="E457" t="str">
            <v>東京都港区麻布十番4-6-5</v>
          </cell>
          <cell r="G457" t="str">
            <v>03-3455-4350</v>
          </cell>
          <cell r="H457" t="str">
            <v>03-3455-4379</v>
          </cell>
          <cell r="I457" t="str">
            <v>岩田 保彦</v>
          </cell>
          <cell r="J457" t="str">
            <v>iwata@azabu-grip.co.jp</v>
          </cell>
          <cell r="K457">
            <v>34554350</v>
          </cell>
          <cell r="L457">
            <v>34554379</v>
          </cell>
          <cell r="M457" t="str">
            <v>東京都知事（3）第76151号</v>
          </cell>
          <cell r="N457" t="str">
            <v>媒介</v>
          </cell>
          <cell r="O457">
            <v>0</v>
          </cell>
        </row>
        <row r="458">
          <cell r="A458" t="str">
            <v>03-3560-1065</v>
          </cell>
          <cell r="B458">
            <v>301</v>
          </cell>
          <cell r="C458" t="str">
            <v>株式会社ふるさと／不動産部／麻布十番支店</v>
          </cell>
          <cell r="E458" t="str">
            <v>東京都港区麻布十番1-10-10　ジュールAビル1階</v>
          </cell>
          <cell r="G458" t="str">
            <v>03-3560-1065</v>
          </cell>
          <cell r="H458" t="str">
            <v>03-3560-0810</v>
          </cell>
          <cell r="I458" t="str">
            <v>伊東 学</v>
          </cell>
          <cell r="J458" t="str">
            <v>sugai@furusato-house.jp</v>
          </cell>
          <cell r="K458">
            <v>35601065</v>
          </cell>
          <cell r="L458">
            <v>35600810</v>
          </cell>
          <cell r="M458" t="str">
            <v>東京都知事（1）第85095号</v>
          </cell>
          <cell r="N458" t="str">
            <v>媒介</v>
          </cell>
          <cell r="O458">
            <v>0</v>
          </cell>
        </row>
        <row r="459">
          <cell r="A459" t="str">
            <v>03-3568-1051</v>
          </cell>
          <cell r="B459">
            <v>300</v>
          </cell>
          <cell r="C459" t="str">
            <v>株式会社DRマネージメント</v>
          </cell>
          <cell r="E459" t="str">
            <v>東京都港区六本木3-1-30　A・Bビル3階</v>
          </cell>
          <cell r="G459" t="str">
            <v>03-3568-1051</v>
          </cell>
          <cell r="H459" t="str">
            <v>03-5549-9155</v>
          </cell>
          <cell r="I459" t="str">
            <v>波嶋</v>
          </cell>
          <cell r="J459" t="str">
            <v>k.hashima@d1rc.com</v>
          </cell>
          <cell r="K459">
            <v>35681051</v>
          </cell>
          <cell r="L459">
            <v>55499155</v>
          </cell>
          <cell r="M459" t="str">
            <v>東京都知事（1）第86201号</v>
          </cell>
          <cell r="N459" t="str">
            <v>媒介</v>
          </cell>
          <cell r="O459">
            <v>0</v>
          </cell>
        </row>
        <row r="460">
          <cell r="A460" t="str">
            <v>03-5459-6336</v>
          </cell>
          <cell r="B460">
            <v>299</v>
          </cell>
          <cell r="C460" t="str">
            <v>株式会社FPR／シブヘヤ</v>
          </cell>
          <cell r="D460" t="str">
            <v>152-0035</v>
          </cell>
          <cell r="E460" t="str">
            <v>東京都渋谷区道玄坂2-9-10　松本ビル1階</v>
          </cell>
          <cell r="F460" t="str">
            <v>自由が丘</v>
          </cell>
          <cell r="G460" t="str">
            <v>03-5459-6336</v>
          </cell>
          <cell r="H460" t="str">
            <v>03-5459-6338</v>
          </cell>
          <cell r="I460" t="str">
            <v>稲垣</v>
          </cell>
          <cell r="J460" t="str">
            <v>info@shibuheya.com</v>
          </cell>
          <cell r="K460">
            <v>54596336</v>
          </cell>
          <cell r="L460">
            <v>54596338</v>
          </cell>
          <cell r="M460" t="str">
            <v>東京都知事（1）第88661号</v>
          </cell>
          <cell r="N460" t="str">
            <v>媒介</v>
          </cell>
          <cell r="O460">
            <v>0</v>
          </cell>
        </row>
        <row r="461">
          <cell r="A461" t="str">
            <v>03-5790-3393</v>
          </cell>
          <cell r="B461">
            <v>298</v>
          </cell>
          <cell r="C461" t="str">
            <v>株式会社クラフトハウス</v>
          </cell>
          <cell r="D461" t="str">
            <v xml:space="preserve">        </v>
          </cell>
          <cell r="E461" t="str">
            <v>東京都世田谷区北沢2-24-4</v>
          </cell>
          <cell r="G461" t="str">
            <v>03-5790-3393</v>
          </cell>
          <cell r="H461" t="str">
            <v>03-5790-3394</v>
          </cell>
          <cell r="I461" t="str">
            <v>奥田</v>
          </cell>
          <cell r="J461" t="str">
            <v>okuda@directa.jp</v>
          </cell>
          <cell r="K461">
            <v>57903393</v>
          </cell>
          <cell r="L461">
            <v>57903394</v>
          </cell>
          <cell r="M461" t="str">
            <v>東京都知事（1）第84772号</v>
          </cell>
          <cell r="N461" t="str">
            <v>媒介</v>
          </cell>
          <cell r="O461">
            <v>0</v>
          </cell>
        </row>
        <row r="462">
          <cell r="A462" t="str">
            <v>03-5639-1021</v>
          </cell>
          <cell r="B462">
            <v>297</v>
          </cell>
          <cell r="C462" t="str">
            <v>株式会社スプリングエステート／門前仲町店</v>
          </cell>
          <cell r="E462" t="str">
            <v>東京都江東区門前仲町1-7-11</v>
          </cell>
          <cell r="G462" t="str">
            <v>03-5639-1021</v>
          </cell>
          <cell r="H462" t="str">
            <v>03-3820-0013</v>
          </cell>
          <cell r="I462" t="str">
            <v>清司</v>
          </cell>
          <cell r="J462" t="str">
            <v>seiji@spring-net.co.jp</v>
          </cell>
          <cell r="K462">
            <v>56391021</v>
          </cell>
          <cell r="L462">
            <v>38200013</v>
          </cell>
          <cell r="M462" t="str">
            <v>東京都知事（3）第75104号</v>
          </cell>
          <cell r="N462" t="str">
            <v>媒介</v>
          </cell>
          <cell r="O462">
            <v>0</v>
          </cell>
        </row>
        <row r="463">
          <cell r="A463" t="str">
            <v>03-5549-9919</v>
          </cell>
          <cell r="B463">
            <v>296</v>
          </cell>
          <cell r="C463" t="str">
            <v>株式会社エイブル／赤坂店</v>
          </cell>
          <cell r="E463" t="str">
            <v>東京都港区赤坂3-13-11-1F</v>
          </cell>
          <cell r="G463" t="str">
            <v>03-5549-9919</v>
          </cell>
          <cell r="H463" t="str">
            <v>03-5549-9929</v>
          </cell>
          <cell r="I463" t="str">
            <v>荒木 英一</v>
          </cell>
          <cell r="J463" t="str">
            <v>shop263@able.co.jp</v>
          </cell>
          <cell r="K463">
            <v>55499919</v>
          </cell>
          <cell r="L463">
            <v>55499929</v>
          </cell>
          <cell r="M463" t="str">
            <v>国土交通大臣（4）第5338号</v>
          </cell>
          <cell r="N463" t="str">
            <v>　</v>
          </cell>
          <cell r="O463">
            <v>0</v>
          </cell>
        </row>
        <row r="464">
          <cell r="A464" t="str">
            <v>03-6427-9860</v>
          </cell>
          <cell r="B464">
            <v>295</v>
          </cell>
          <cell r="C464" t="str">
            <v>アーバネスト株式会社／渋谷支店</v>
          </cell>
          <cell r="E464" t="str">
            <v>東京都渋谷区渋谷3-18-4</v>
          </cell>
          <cell r="G464" t="str">
            <v>03-6427-9860</v>
          </cell>
          <cell r="H464" t="str">
            <v>03-6427-9861</v>
          </cell>
          <cell r="I464" t="str">
            <v>佐藤、上江洲</v>
          </cell>
          <cell r="J464" t="str">
            <v>shibuya@urbanest.co.jp</v>
          </cell>
          <cell r="K464">
            <v>64279860</v>
          </cell>
          <cell r="L464">
            <v>64279861</v>
          </cell>
          <cell r="M464" t="str">
            <v>東京都知事（1）第87852号</v>
          </cell>
          <cell r="N464" t="str">
            <v>媒介</v>
          </cell>
          <cell r="O464">
            <v>0</v>
          </cell>
        </row>
        <row r="465">
          <cell r="A465" t="str">
            <v>03-3478-9511</v>
          </cell>
          <cell r="B465">
            <v>294</v>
          </cell>
          <cell r="C465" t="str">
            <v>株式会社三能コーポレーション</v>
          </cell>
          <cell r="D465" t="str">
            <v>113-0033</v>
          </cell>
          <cell r="E465" t="str">
            <v>東京都港区南青山4-13-15　アネックス南青山305</v>
          </cell>
          <cell r="F465" t="str">
            <v>水道橋</v>
          </cell>
          <cell r="G465" t="str">
            <v>03-3478-9511</v>
          </cell>
          <cell r="H465" t="str">
            <v>03-3478-9512</v>
          </cell>
          <cell r="I465" t="str">
            <v>石黒 剛朗</v>
          </cell>
          <cell r="J465" t="str">
            <v>ishiguro@minoh.co.jp</v>
          </cell>
          <cell r="K465">
            <v>34789511</v>
          </cell>
          <cell r="L465">
            <v>34789512</v>
          </cell>
          <cell r="M465" t="str">
            <v>東京都知事（6）第50816号</v>
          </cell>
          <cell r="N465" t="str">
            <v>　</v>
          </cell>
          <cell r="O465">
            <v>1</v>
          </cell>
        </row>
        <row r="466">
          <cell r="A466" t="str">
            <v>03-6214-3665</v>
          </cell>
          <cell r="B466">
            <v>293</v>
          </cell>
          <cell r="C466" t="str">
            <v>株式会社トウキョウ・アパートメンツ／本店</v>
          </cell>
          <cell r="D466" t="str">
            <v>111-0053</v>
          </cell>
          <cell r="E466" t="str">
            <v>東京都中央区日本橋3-3-17　中井ビル3階</v>
          </cell>
          <cell r="F466" t="str">
            <v>浅草橋</v>
          </cell>
          <cell r="G466" t="str">
            <v>03-6214-3665</v>
          </cell>
          <cell r="H466" t="str">
            <v>03-6214-3666</v>
          </cell>
          <cell r="I466" t="str">
            <v>築地 健太</v>
          </cell>
          <cell r="J466" t="str">
            <v>info@tokyo-apartments.jp</v>
          </cell>
          <cell r="K466">
            <v>62143665</v>
          </cell>
          <cell r="L466">
            <v>62143666</v>
          </cell>
          <cell r="M466" t="str">
            <v>東京都知事（1）第90048号</v>
          </cell>
          <cell r="N466" t="str">
            <v>　</v>
          </cell>
          <cell r="O466">
            <v>0</v>
          </cell>
        </row>
        <row r="467">
          <cell r="A467" t="str">
            <v>03-3544-6650</v>
          </cell>
          <cell r="B467">
            <v>292</v>
          </cell>
          <cell r="C467" t="str">
            <v>株式会社大介／銀座店</v>
          </cell>
          <cell r="E467" t="str">
            <v>東京都中央区銀座2-11-11　第2銀座ヤマトビル5階</v>
          </cell>
          <cell r="G467" t="str">
            <v>03-3544-6650</v>
          </cell>
          <cell r="H467" t="str">
            <v>03-3544-6651</v>
          </cell>
          <cell r="I467" t="str">
            <v>小俣</v>
          </cell>
          <cell r="J467" t="str">
            <v>ginza@daisuke.co.jp</v>
          </cell>
          <cell r="K467">
            <v>35446650</v>
          </cell>
          <cell r="L467">
            <v>35446651</v>
          </cell>
          <cell r="M467" t="str">
            <v>東京都知事（3）第74346号</v>
          </cell>
          <cell r="N467" t="str">
            <v xml:space="preserve"> </v>
          </cell>
          <cell r="O467">
            <v>0</v>
          </cell>
        </row>
        <row r="468">
          <cell r="A468" t="str">
            <v>03-3320-6300</v>
          </cell>
          <cell r="B468">
            <v>291</v>
          </cell>
          <cell r="C468" t="str">
            <v>スター・ライトハウス株式会社</v>
          </cell>
          <cell r="E468" t="str">
            <v>東京都渋谷区代々木1-37-7　勝栄ビル504</v>
          </cell>
          <cell r="G468" t="str">
            <v>03-3320-6300</v>
          </cell>
          <cell r="H468" t="str">
            <v>03-3320-6010</v>
          </cell>
          <cell r="I468" t="str">
            <v>餌取 ユキマサ</v>
          </cell>
          <cell r="J468" t="str">
            <v>etori@starlight-house.co.jp</v>
          </cell>
          <cell r="K468">
            <v>33206300</v>
          </cell>
          <cell r="L468">
            <v>33206010</v>
          </cell>
          <cell r="M468" t="str">
            <v>東京都知事（5）第58178号</v>
          </cell>
          <cell r="N468" t="str">
            <v xml:space="preserve"> </v>
          </cell>
          <cell r="O468">
            <v>0</v>
          </cell>
        </row>
        <row r="469">
          <cell r="A469" t="str">
            <v>03-5979-8456</v>
          </cell>
          <cell r="B469">
            <v>290</v>
          </cell>
          <cell r="C469" t="str">
            <v>ハウスコム株式会社／池袋店</v>
          </cell>
          <cell r="E469" t="str">
            <v>東京都豊島区池袋2-18-1-2階</v>
          </cell>
          <cell r="G469" t="str">
            <v>03-5979-8456</v>
          </cell>
          <cell r="H469" t="str">
            <v>03-5979-8457</v>
          </cell>
          <cell r="I469" t="str">
            <v>大野</v>
          </cell>
          <cell r="J469" t="str">
            <v>makotolv5@yahoo.co.jp</v>
          </cell>
          <cell r="K469">
            <v>59798456</v>
          </cell>
          <cell r="L469">
            <v>59798457</v>
          </cell>
          <cell r="M469" t="str">
            <v>国土交通大臣（2）第6094号</v>
          </cell>
          <cell r="N469" t="str">
            <v>媒介</v>
          </cell>
          <cell r="O469">
            <v>0</v>
          </cell>
        </row>
        <row r="470">
          <cell r="A470" t="str">
            <v>03-6252-4777</v>
          </cell>
          <cell r="B470">
            <v>289</v>
          </cell>
          <cell r="C470" t="str">
            <v>株式会社パート・エー／レポ新橋店</v>
          </cell>
          <cell r="E470" t="str">
            <v>東京都港区新橋1-8-4　丸忠ビル3階</v>
          </cell>
          <cell r="G470" t="str">
            <v>03-6252-4777</v>
          </cell>
          <cell r="H470" t="str">
            <v>03-6252-4788</v>
          </cell>
          <cell r="I470" t="str">
            <v>児玉</v>
          </cell>
          <cell r="J470" t="str">
            <v>info@part-a.jp</v>
          </cell>
          <cell r="K470">
            <v>62524777</v>
          </cell>
          <cell r="L470">
            <v>62524788</v>
          </cell>
          <cell r="M470" t="str">
            <v>東京都知事（1）第84310号</v>
          </cell>
          <cell r="N470" t="str">
            <v>媒介</v>
          </cell>
          <cell r="O470">
            <v>0</v>
          </cell>
        </row>
        <row r="471">
          <cell r="A471" t="str">
            <v>03-5807-9212</v>
          </cell>
          <cell r="B471">
            <v>287</v>
          </cell>
          <cell r="C471" t="str">
            <v>株式会社アップスタイル／上野駅前店</v>
          </cell>
          <cell r="D471" t="str">
            <v>111-0053</v>
          </cell>
          <cell r="E471" t="str">
            <v>東京都台東区上野6-16-13　藤屋ビル4階</v>
          </cell>
          <cell r="F471" t="str">
            <v>浅草橋</v>
          </cell>
          <cell r="G471" t="str">
            <v>03-5807-9212</v>
          </cell>
          <cell r="H471" t="str">
            <v>03-3835-2129</v>
          </cell>
          <cell r="I471" t="str">
            <v>佐々木 健太</v>
          </cell>
          <cell r="J471" t="str">
            <v>ueno@up-style.co.jp</v>
          </cell>
          <cell r="K471">
            <v>58079212</v>
          </cell>
          <cell r="L471">
            <v>38352129</v>
          </cell>
          <cell r="M471" t="str">
            <v>東京都知事（1）第85744号</v>
          </cell>
          <cell r="N471" t="str">
            <v>媒介</v>
          </cell>
          <cell r="O471">
            <v>0</v>
          </cell>
        </row>
        <row r="472">
          <cell r="A472" t="str">
            <v>03-5833-8710</v>
          </cell>
          <cell r="B472">
            <v>286</v>
          </cell>
          <cell r="C472" t="str">
            <v>株式会社アルファ・プロパティマネージメント／アルファホームズ支店</v>
          </cell>
          <cell r="D472" t="str">
            <v>111-0053</v>
          </cell>
          <cell r="E472" t="str">
            <v>東京都台東区浅草橋3-33-5　ホーユービル1階</v>
          </cell>
          <cell r="F472" t="str">
            <v>浅草橋</v>
          </cell>
          <cell r="G472" t="str">
            <v>03-5833-8710</v>
          </cell>
          <cell r="H472" t="str">
            <v>03-5833-8716</v>
          </cell>
          <cell r="I472" t="str">
            <v>清水 祐介</v>
          </cell>
          <cell r="J472" t="str">
            <v>shimizu@alpha-capital.net,koyama@alpha-pm.co.jp</v>
          </cell>
          <cell r="K472">
            <v>58338710</v>
          </cell>
          <cell r="L472">
            <v>58338716</v>
          </cell>
          <cell r="M472" t="str">
            <v>東京都知事（1）第87627号</v>
          </cell>
          <cell r="N472" t="str">
            <v>媒介</v>
          </cell>
          <cell r="O472">
            <v>0</v>
          </cell>
        </row>
        <row r="473">
          <cell r="A473" t="str">
            <v>03-5209-5577</v>
          </cell>
          <cell r="B473">
            <v>285</v>
          </cell>
          <cell r="C473" t="str">
            <v>株式会社ディアレストコーポレーション／東京賃貸本舗</v>
          </cell>
          <cell r="E473" t="str">
            <v>東京都千代田区神田須田町1-4　芙蓉神田須田町ビル1階</v>
          </cell>
          <cell r="G473" t="str">
            <v>03-5209-5577</v>
          </cell>
          <cell r="H473" t="str">
            <v>03-3255-9955</v>
          </cell>
          <cell r="I473" t="str">
            <v>徳永 真</v>
          </cell>
          <cell r="J473" t="str">
            <v>tokunaga@dearest-corp.jp</v>
          </cell>
          <cell r="K473">
            <v>52765500</v>
          </cell>
          <cell r="L473">
            <v>32650075</v>
          </cell>
          <cell r="M473" t="str">
            <v>東京都知事（1）第89807号</v>
          </cell>
          <cell r="N473" t="str">
            <v>媒介</v>
          </cell>
          <cell r="O473">
            <v>0</v>
          </cell>
        </row>
        <row r="474">
          <cell r="A474" t="str">
            <v>03-5363-2010</v>
          </cell>
          <cell r="B474">
            <v>284</v>
          </cell>
          <cell r="C474" t="str">
            <v>リスペクトコンフィデンスパートナーズ株式会社</v>
          </cell>
          <cell r="E474" t="str">
            <v>東京都新宿区新宿2-16-8　新宿北斗8階</v>
          </cell>
          <cell r="G474" t="str">
            <v>03-5363-2010</v>
          </cell>
          <cell r="H474" t="str">
            <v>03-5363-2009</v>
          </cell>
          <cell r="I474" t="str">
            <v>松本</v>
          </cell>
          <cell r="J474" t="str">
            <v>matsumoto@rescons.co.jp</v>
          </cell>
          <cell r="K474">
            <v>53632010</v>
          </cell>
          <cell r="L474">
            <v>53632009</v>
          </cell>
          <cell r="M474" t="str">
            <v>東京都知事（1）第88425号</v>
          </cell>
          <cell r="N474" t="str">
            <v>　</v>
          </cell>
          <cell r="O474">
            <v>0</v>
          </cell>
        </row>
        <row r="475">
          <cell r="A475" t="str">
            <v>03-5422-9739</v>
          </cell>
          <cell r="B475">
            <v>283</v>
          </cell>
          <cell r="C475" t="str">
            <v>株式会社ウイングエステート</v>
          </cell>
          <cell r="E475" t="str">
            <v>東京都品川区東品川5-28-9　第三花谷ビル2階</v>
          </cell>
          <cell r="G475" t="str">
            <v>03-5422-9739</v>
          </cell>
          <cell r="H475" t="str">
            <v>03-5422-9719</v>
          </cell>
          <cell r="I475" t="str">
            <v>新堀 貴樹</v>
          </cell>
          <cell r="J475" t="str">
            <v>chintai@wingestate.com</v>
          </cell>
          <cell r="K475">
            <v>54229739</v>
          </cell>
          <cell r="L475">
            <v>54229719</v>
          </cell>
          <cell r="M475" t="str">
            <v>東京都知事（1）第83536号</v>
          </cell>
          <cell r="N475" t="str">
            <v>媒介</v>
          </cell>
          <cell r="O475">
            <v>0</v>
          </cell>
        </row>
        <row r="476">
          <cell r="A476" t="str">
            <v>03-5722-3311</v>
          </cell>
          <cell r="B476">
            <v>282</v>
          </cell>
          <cell r="C476" t="str">
            <v>ルームプラン株式会社</v>
          </cell>
          <cell r="D476" t="str">
            <v>103-0028</v>
          </cell>
          <cell r="E476" t="str">
            <v>東京都目黒区東山3-15-14</v>
          </cell>
          <cell r="F476" t="str">
            <v>東京</v>
          </cell>
          <cell r="G476" t="str">
            <v>03-5722-3311</v>
          </cell>
          <cell r="H476" t="str">
            <v>03-5722-3821</v>
          </cell>
          <cell r="I476" t="str">
            <v>三島</v>
          </cell>
          <cell r="J476" t="str">
            <v>mishima@roomplan.jp</v>
          </cell>
          <cell r="K476">
            <v>57223311</v>
          </cell>
          <cell r="L476">
            <v>57223821</v>
          </cell>
          <cell r="M476" t="str">
            <v>東京都知事（1）第83108号</v>
          </cell>
          <cell r="N476" t="str">
            <v>媒介</v>
          </cell>
          <cell r="O476">
            <v>1</v>
          </cell>
        </row>
        <row r="477">
          <cell r="A477" t="str">
            <v>03-5389-0330</v>
          </cell>
          <cell r="B477">
            <v>281</v>
          </cell>
          <cell r="C477" t="str">
            <v>株式会社はらや／アドレスレント新宿店</v>
          </cell>
          <cell r="E477" t="str">
            <v>東京都新宿区百人町1-23-3</v>
          </cell>
          <cell r="G477" t="str">
            <v>03-5389-0330</v>
          </cell>
          <cell r="H477" t="str">
            <v>03-5389-8707</v>
          </cell>
          <cell r="I477" t="str">
            <v>安西</v>
          </cell>
          <cell r="J477" t="str">
            <v>kanri@addressrent.co.jp</v>
          </cell>
          <cell r="K477">
            <v>53890330</v>
          </cell>
          <cell r="L477">
            <v>53898707</v>
          </cell>
          <cell r="M477" t="str">
            <v>東京都知事（6）第49546号</v>
          </cell>
          <cell r="N477" t="str">
            <v>媒介</v>
          </cell>
          <cell r="O477">
            <v>0</v>
          </cell>
        </row>
        <row r="478">
          <cell r="A478" t="str">
            <v>03-6202-0003</v>
          </cell>
          <cell r="B478">
            <v>280</v>
          </cell>
          <cell r="C478" t="str">
            <v>株式会社斉丸／東京支店</v>
          </cell>
          <cell r="E478" t="str">
            <v>東京都中央区日本橋本石町3-3-10　斉丸日本橋ビル5階</v>
          </cell>
          <cell r="G478" t="str">
            <v>03-6202-0003</v>
          </cell>
          <cell r="H478" t="str">
            <v>03-6202-0800</v>
          </cell>
          <cell r="I478" t="str">
            <v>吉本 慶一</v>
          </cell>
          <cell r="J478" t="str">
            <v>yoshimoto@saimaru.com</v>
          </cell>
          <cell r="K478">
            <v>62020003</v>
          </cell>
          <cell r="L478">
            <v>62020800</v>
          </cell>
          <cell r="M478" t="str">
            <v>国土交通大臣（2）第6504号</v>
          </cell>
          <cell r="N478" t="str">
            <v>媒介</v>
          </cell>
          <cell r="O478">
            <v>0</v>
          </cell>
        </row>
        <row r="479">
          <cell r="A479" t="str">
            <v>03-5413-5480</v>
          </cell>
          <cell r="B479">
            <v>279</v>
          </cell>
          <cell r="C479" t="str">
            <v>株式会社エバーワース</v>
          </cell>
          <cell r="E479" t="str">
            <v>東京都港区六本木4-5-2　六本木Uビル5階</v>
          </cell>
          <cell r="G479" t="str">
            <v>03-5413-5480</v>
          </cell>
          <cell r="H479" t="str">
            <v>03-5413-5481</v>
          </cell>
          <cell r="I479" t="str">
            <v>森下 覚</v>
          </cell>
          <cell r="J479" t="str">
            <v>morishita@ever-worth.co.jp</v>
          </cell>
          <cell r="K479">
            <v>54135480</v>
          </cell>
          <cell r="L479">
            <v>54135481</v>
          </cell>
          <cell r="M479" t="str">
            <v>東京都知事（1）第84866号</v>
          </cell>
          <cell r="N479" t="str">
            <v>媒介</v>
          </cell>
          <cell r="O479">
            <v>0</v>
          </cell>
        </row>
        <row r="480">
          <cell r="A480" t="str">
            <v>03-6459-0387</v>
          </cell>
          <cell r="B480">
            <v>278</v>
          </cell>
          <cell r="C480" t="str">
            <v>ハウスバンク株式会社</v>
          </cell>
          <cell r="E480" t="str">
            <v>東京都港区芝公園2-10-5　シグマ浜松町ビル2階</v>
          </cell>
          <cell r="G480" t="str">
            <v>03-6459-0387</v>
          </cell>
          <cell r="H480" t="str">
            <v>03-6459-0388</v>
          </cell>
          <cell r="I480" t="str">
            <v>原 秀治</v>
          </cell>
          <cell r="J480" t="str">
            <v>info@housebank.info</v>
          </cell>
          <cell r="K480">
            <v>64590387</v>
          </cell>
          <cell r="L480">
            <v>64590388</v>
          </cell>
          <cell r="M480" t="str">
            <v>東京都知事（1）第89105号</v>
          </cell>
          <cell r="N480" t="str">
            <v>媒介</v>
          </cell>
          <cell r="O480">
            <v>0</v>
          </cell>
        </row>
        <row r="481">
          <cell r="A481" t="str">
            <v>03-3531-2171</v>
          </cell>
          <cell r="B481">
            <v>277</v>
          </cell>
          <cell r="C481" t="str">
            <v>株式会社新生不動産／本店</v>
          </cell>
          <cell r="D481" t="str">
            <v xml:space="preserve">        </v>
          </cell>
          <cell r="E481" t="str">
            <v>東京都中央区佃2-4-8</v>
          </cell>
          <cell r="G481" t="str">
            <v>03-3531-2171</v>
          </cell>
          <cell r="H481" t="str">
            <v>03-3531-2139</v>
          </cell>
          <cell r="I481" t="str">
            <v>吉村 元延</v>
          </cell>
          <cell r="J481" t="str">
            <v>y.8.9.3.3@gol.com</v>
          </cell>
          <cell r="K481">
            <v>35312171</v>
          </cell>
          <cell r="L481">
            <v>35312139</v>
          </cell>
          <cell r="M481" t="str">
            <v>東京都知事（10）第32518号</v>
          </cell>
          <cell r="N481" t="str">
            <v>媒介</v>
          </cell>
          <cell r="O481">
            <v>0</v>
          </cell>
        </row>
        <row r="482">
          <cell r="A482" t="str">
            <v>03-3406-4600</v>
          </cell>
          <cell r="B482">
            <v>276</v>
          </cell>
          <cell r="C482" t="str">
            <v>株式会社エベレストハウズイング／渋谷店</v>
          </cell>
          <cell r="D482" t="str">
            <v>141-0031</v>
          </cell>
          <cell r="E482" t="str">
            <v>東京都渋谷区渋谷1-13-5　大協渋谷ビル11F</v>
          </cell>
          <cell r="F482" t="str">
            <v>五反田</v>
          </cell>
          <cell r="G482" t="str">
            <v>03-3406-4600</v>
          </cell>
          <cell r="H482" t="str">
            <v>03-3406-1507</v>
          </cell>
          <cell r="I482" t="str">
            <v>岩田 康史</v>
          </cell>
          <cell r="J482" t="str">
            <v>rent_med@everest-8848.co.jp</v>
          </cell>
          <cell r="K482">
            <v>34064600</v>
          </cell>
          <cell r="L482">
            <v>34061507</v>
          </cell>
          <cell r="M482" t="str">
            <v>東京都知事（1）第88950号</v>
          </cell>
          <cell r="N482" t="str">
            <v>媒介</v>
          </cell>
          <cell r="O482">
            <v>0</v>
          </cell>
        </row>
        <row r="483">
          <cell r="A483" t="str">
            <v>03-5467-7520</v>
          </cell>
          <cell r="B483">
            <v>275</v>
          </cell>
          <cell r="C483" t="str">
            <v>株式会社アヴァンインターナショナル</v>
          </cell>
          <cell r="E483" t="str">
            <v>東京都港区北青山3-6-18　共同ビル7F</v>
          </cell>
          <cell r="G483" t="str">
            <v>03-5467-7520</v>
          </cell>
          <cell r="H483" t="str">
            <v>03-5467-7900</v>
          </cell>
          <cell r="I483" t="str">
            <v>小林</v>
          </cell>
          <cell r="J483" t="str">
            <v>home@avan-inter.co.jp</v>
          </cell>
          <cell r="K483">
            <v>54677520</v>
          </cell>
          <cell r="L483">
            <v>54677900</v>
          </cell>
          <cell r="M483" t="str">
            <v>東京都知事（1）第84604号</v>
          </cell>
          <cell r="N483" t="str">
            <v>媒介</v>
          </cell>
          <cell r="O483">
            <v>0</v>
          </cell>
        </row>
        <row r="484">
          <cell r="A484" t="str">
            <v>03-5909-2117</v>
          </cell>
          <cell r="B484">
            <v>274</v>
          </cell>
          <cell r="C484" t="str">
            <v>バンズシティ株式会社／新宿店</v>
          </cell>
          <cell r="E484" t="str">
            <v>東京都新宿区西新宿1-2-13　山田ビル2階</v>
          </cell>
          <cell r="G484" t="str">
            <v>03-5909-2117</v>
          </cell>
          <cell r="H484" t="str">
            <v>03-5909-2118</v>
          </cell>
          <cell r="I484" t="str">
            <v>西脇</v>
          </cell>
          <cell r="J484" t="str">
            <v>shinjuku@bans-c.co.jp</v>
          </cell>
          <cell r="K484">
            <v>59092117</v>
          </cell>
          <cell r="L484">
            <v>59092118</v>
          </cell>
          <cell r="M484" t="str">
            <v>東京都知事（1）第83091号</v>
          </cell>
          <cell r="N484" t="str">
            <v>媒介</v>
          </cell>
          <cell r="O484">
            <v>0</v>
          </cell>
        </row>
        <row r="485">
          <cell r="A485" t="str">
            <v>03-6205-0855</v>
          </cell>
          <cell r="B485">
            <v>273</v>
          </cell>
          <cell r="C485" t="str">
            <v>株式会社アトリウム</v>
          </cell>
          <cell r="E485" t="str">
            <v>東京都千代田区内幸町1-5-2　内幸町平和ビル18F</v>
          </cell>
          <cell r="G485" t="str">
            <v>03-6205-0855</v>
          </cell>
          <cell r="H485" t="str">
            <v>03-6205-0857</v>
          </cell>
          <cell r="I485" t="str">
            <v>尾之上 直弥</v>
          </cell>
          <cell r="J485" t="str">
            <v>n_onoue@atrium.co.jp</v>
          </cell>
          <cell r="K485">
            <v>90003254</v>
          </cell>
          <cell r="L485">
            <v>62050855</v>
          </cell>
          <cell r="M485" t="str">
            <v>国土交通大臣（3）第5786号</v>
          </cell>
          <cell r="N485" t="str">
            <v>媒介</v>
          </cell>
          <cell r="O485">
            <v>0</v>
          </cell>
        </row>
        <row r="486">
          <cell r="A486" t="str">
            <v>03-5713-0180</v>
          </cell>
          <cell r="B486">
            <v>272</v>
          </cell>
          <cell r="C486" t="str">
            <v>株式会社シンシアホーム</v>
          </cell>
          <cell r="E486" t="str">
            <v>東京都大田区蒲田5-42-6　2Ｆ</v>
          </cell>
          <cell r="G486" t="str">
            <v>03-5713-0180</v>
          </cell>
          <cell r="H486" t="str">
            <v>03-5713-0181</v>
          </cell>
          <cell r="I486" t="str">
            <v>宮崎</v>
          </cell>
          <cell r="J486" t="str">
            <v>info@sincere-home.co.jp</v>
          </cell>
          <cell r="K486">
            <v>57130180</v>
          </cell>
          <cell r="L486">
            <v>57130181</v>
          </cell>
          <cell r="M486" t="str">
            <v>東京都知事（1）第89278号</v>
          </cell>
          <cell r="N486" t="str">
            <v>媒介</v>
          </cell>
          <cell r="O486">
            <v>0</v>
          </cell>
        </row>
        <row r="487">
          <cell r="A487" t="str">
            <v>03-5909-0112</v>
          </cell>
          <cell r="B487">
            <v>271</v>
          </cell>
          <cell r="C487" t="str">
            <v>株式会社ライブラ／ルームスクエア西新宿店</v>
          </cell>
          <cell r="D487" t="str">
            <v>141-0031</v>
          </cell>
          <cell r="E487" t="str">
            <v>東京都新宿区西新宿1-18-3　村上ビル7F</v>
          </cell>
          <cell r="F487" t="str">
            <v>五反田</v>
          </cell>
          <cell r="G487" t="str">
            <v>03-5909-0112</v>
          </cell>
          <cell r="H487" t="str">
            <v>03-5909-0113</v>
          </cell>
          <cell r="I487" t="str">
            <v>西尾</v>
          </cell>
          <cell r="J487" t="str">
            <v>libra-square-nishi@comet.ocn.ne.jp</v>
          </cell>
          <cell r="K487">
            <v>59090112</v>
          </cell>
          <cell r="L487">
            <v>59090113</v>
          </cell>
          <cell r="M487" t="str">
            <v>国土交通大臣（1）第7526号</v>
          </cell>
          <cell r="N487" t="str">
            <v>媒介</v>
          </cell>
          <cell r="O487">
            <v>0</v>
          </cell>
        </row>
        <row r="488">
          <cell r="A488" t="str">
            <v>03-5436-9002</v>
          </cell>
          <cell r="B488">
            <v>270</v>
          </cell>
          <cell r="C488" t="str">
            <v>株式会社大和住販</v>
          </cell>
          <cell r="D488" t="str">
            <v>141-0031</v>
          </cell>
          <cell r="E488" t="str">
            <v>東京都品川区西五反田1-25-1　KANOビル4階</v>
          </cell>
          <cell r="F488" t="str">
            <v>五反田</v>
          </cell>
          <cell r="G488" t="str">
            <v>03-5436-9002</v>
          </cell>
          <cell r="H488" t="str">
            <v>03-5436-9004</v>
          </cell>
          <cell r="I488" t="str">
            <v>井上 ひとみ</v>
          </cell>
          <cell r="J488" t="str">
            <v>inoue@daiwa-z.co.jp,endo@daiwa-z.co.jp</v>
          </cell>
          <cell r="K488">
            <v>54369002</v>
          </cell>
          <cell r="L488">
            <v>54369004</v>
          </cell>
          <cell r="M488" t="str">
            <v>東京都知事（3）第75915号</v>
          </cell>
          <cell r="N488" t="str">
            <v>媒介</v>
          </cell>
          <cell r="O488">
            <v>1</v>
          </cell>
        </row>
        <row r="489">
          <cell r="A489" t="str">
            <v>03-5339-6255</v>
          </cell>
          <cell r="B489">
            <v>269</v>
          </cell>
          <cell r="C489" t="str">
            <v>ハウスコム株式会社／新宿店</v>
          </cell>
          <cell r="E489" t="str">
            <v>東京都新宿区西新宿1-20-2　ホウライビル1Ｆ</v>
          </cell>
          <cell r="G489" t="str">
            <v>03-5339-6255</v>
          </cell>
          <cell r="H489" t="str">
            <v>03-5339-6266</v>
          </cell>
          <cell r="I489" t="str">
            <v>小林</v>
          </cell>
          <cell r="J489" t="str">
            <v>shinjuku@housecom.co.jp</v>
          </cell>
          <cell r="K489">
            <v>53396255</v>
          </cell>
          <cell r="L489">
            <v>53396266</v>
          </cell>
          <cell r="M489" t="str">
            <v>国土交通大臣（2）第6094号</v>
          </cell>
          <cell r="N489" t="str">
            <v>媒介</v>
          </cell>
          <cell r="O489">
            <v>1</v>
          </cell>
        </row>
        <row r="490">
          <cell r="A490" t="str">
            <v>03-3457-7737</v>
          </cell>
          <cell r="B490">
            <v>268</v>
          </cell>
          <cell r="C490" t="str">
            <v>株式会社ゲニウスロキ／本店</v>
          </cell>
          <cell r="E490" t="str">
            <v>東京都港区南麻布1-6-3　YREビル2階</v>
          </cell>
          <cell r="G490" t="str">
            <v>03-3457-7737</v>
          </cell>
          <cell r="H490" t="str">
            <v>03-3457-7747</v>
          </cell>
          <cell r="I490" t="str">
            <v>永峰</v>
          </cell>
          <cell r="J490" t="str">
            <v>info@geniusloci.jp</v>
          </cell>
          <cell r="K490">
            <v>34577737</v>
          </cell>
          <cell r="L490">
            <v>34577747</v>
          </cell>
          <cell r="M490" t="str">
            <v>東京都知事（1）第83358号</v>
          </cell>
          <cell r="N490" t="str">
            <v>媒介</v>
          </cell>
          <cell r="O490">
            <v>0</v>
          </cell>
        </row>
        <row r="491">
          <cell r="A491" t="str">
            <v>03-5485-7781</v>
          </cell>
          <cell r="B491">
            <v>267</v>
          </cell>
          <cell r="C491" t="str">
            <v>株式会社エムケーシーパートナーズ</v>
          </cell>
          <cell r="D491" t="str">
            <v xml:space="preserve">        </v>
          </cell>
          <cell r="E491" t="str">
            <v>東京都港区南青山5-10-6　テラアシオス表参道4F</v>
          </cell>
          <cell r="G491" t="str">
            <v>03-5485-7781</v>
          </cell>
          <cell r="H491" t="str">
            <v>03-5485-7782</v>
          </cell>
          <cell r="I491" t="str">
            <v>亀山 哲司</v>
          </cell>
          <cell r="J491" t="str">
            <v>kameyama@mkc-properties.com</v>
          </cell>
          <cell r="K491">
            <v>54857781</v>
          </cell>
          <cell r="L491">
            <v>54857782</v>
          </cell>
          <cell r="M491" t="str">
            <v>東京都知事（7）第48530号</v>
          </cell>
          <cell r="N491" t="str">
            <v>媒介</v>
          </cell>
          <cell r="O491">
            <v>0</v>
          </cell>
        </row>
        <row r="492">
          <cell r="A492" t="str">
            <v>03-5789-5770</v>
          </cell>
          <cell r="B492">
            <v>266</v>
          </cell>
          <cell r="C492" t="str">
            <v>株式会社リュックス</v>
          </cell>
          <cell r="E492" t="str">
            <v>東京都渋谷区恵比寿4-20-3　恵比寿ガーデンプレイスタワー18F</v>
          </cell>
          <cell r="G492" t="str">
            <v>03-5789-5770</v>
          </cell>
          <cell r="H492" t="str">
            <v>03-5789-5771</v>
          </cell>
          <cell r="I492" t="str">
            <v>吉田 篤史</v>
          </cell>
          <cell r="J492" t="str">
            <v>yoshida@luxes.jp</v>
          </cell>
          <cell r="K492">
            <v>57895770</v>
          </cell>
          <cell r="L492">
            <v>57895771</v>
          </cell>
          <cell r="M492" t="str">
            <v>国土交通大臣（1）第7783号</v>
          </cell>
          <cell r="N492" t="str">
            <v>媒介</v>
          </cell>
          <cell r="O492">
            <v>0</v>
          </cell>
        </row>
        <row r="493">
          <cell r="A493" t="str">
            <v>03-3492-2741</v>
          </cell>
          <cell r="B493">
            <v>265</v>
          </cell>
          <cell r="C493" t="str">
            <v>ダイヤモンド住宅株式会社</v>
          </cell>
          <cell r="D493" t="str">
            <v>160-0023</v>
          </cell>
          <cell r="E493" t="str">
            <v>東京都品川区上大崎2-24-9　ＩＫビル4F</v>
          </cell>
          <cell r="F493" t="str">
            <v>新宿</v>
          </cell>
          <cell r="G493" t="str">
            <v>03-3492-2741</v>
          </cell>
          <cell r="H493" t="str">
            <v>03-3495-5999</v>
          </cell>
          <cell r="I493" t="str">
            <v>田島</v>
          </cell>
          <cell r="J493" t="str">
            <v>m.tajima@djg.co.jp</v>
          </cell>
          <cell r="K493">
            <v>34922741</v>
          </cell>
          <cell r="L493">
            <v>34955999</v>
          </cell>
          <cell r="M493" t="str">
            <v>東京都知事（9）第39414号</v>
          </cell>
          <cell r="N493" t="str">
            <v>媒介</v>
          </cell>
          <cell r="O493">
            <v>0</v>
          </cell>
        </row>
        <row r="494">
          <cell r="A494" t="str">
            <v>03-5287-4772</v>
          </cell>
          <cell r="B494">
            <v>264</v>
          </cell>
          <cell r="C494" t="str">
            <v>株式会社ジョイント・ルームピア／早稲田正門店</v>
          </cell>
          <cell r="D494" t="str">
            <v>150-0043</v>
          </cell>
          <cell r="E494" t="str">
            <v>東京都新宿区早稲田鶴巻町538</v>
          </cell>
          <cell r="F494" t="str">
            <v>渋谷</v>
          </cell>
          <cell r="G494" t="str">
            <v>03-5287-4772</v>
          </cell>
          <cell r="H494" t="str">
            <v>03-5287-4773</v>
          </cell>
          <cell r="I494" t="str">
            <v>小菅</v>
          </cell>
          <cell r="J494" t="str">
            <v>kosuge@jointroompia.com</v>
          </cell>
          <cell r="K494">
            <v>52874772</v>
          </cell>
          <cell r="L494">
            <v>52874773</v>
          </cell>
          <cell r="M494" t="str">
            <v>国土交通大臣（1）第7560号</v>
          </cell>
          <cell r="N494" t="str">
            <v>媒介</v>
          </cell>
          <cell r="O494">
            <v>0</v>
          </cell>
        </row>
        <row r="495">
          <cell r="A495" t="str">
            <v>03-3775-3232</v>
          </cell>
          <cell r="B495">
            <v>263</v>
          </cell>
          <cell r="C495" t="str">
            <v>株式会社ミニミニ城南／大井町店</v>
          </cell>
          <cell r="E495" t="str">
            <v>東京都品川区大井1-2-18　ノアビル2F</v>
          </cell>
          <cell r="G495" t="str">
            <v>03-3775-3232</v>
          </cell>
          <cell r="H495" t="str">
            <v>03-3775-3230</v>
          </cell>
          <cell r="I495" t="str">
            <v>酒井</v>
          </cell>
          <cell r="J495" t="str">
            <v>ohimachi@minimini.jp</v>
          </cell>
          <cell r="K495">
            <v>37753232</v>
          </cell>
          <cell r="L495">
            <v>37753230</v>
          </cell>
          <cell r="M495" t="str">
            <v>東京都知事（2）第81641号</v>
          </cell>
          <cell r="N495" t="str">
            <v>媒介</v>
          </cell>
          <cell r="O495">
            <v>0</v>
          </cell>
        </row>
        <row r="496">
          <cell r="A496" t="str">
            <v>03-5459-3600</v>
          </cell>
          <cell r="B496">
            <v>262</v>
          </cell>
          <cell r="C496" t="str">
            <v>株式会社ウィルマネージメント／アデッソスタイル渋谷店</v>
          </cell>
          <cell r="D496" t="str">
            <v>103-0028</v>
          </cell>
          <cell r="E496" t="str">
            <v>東京都渋谷区道玄坂1-9-2　SNT渋谷ビル2F</v>
          </cell>
          <cell r="F496" t="str">
            <v>東京</v>
          </cell>
          <cell r="G496" t="str">
            <v>03-5459-3600</v>
          </cell>
          <cell r="H496" t="str">
            <v>03-5459-3601</v>
          </cell>
          <cell r="I496" t="str">
            <v>松本</v>
          </cell>
          <cell r="J496" t="str">
            <v>h-matsumoto@willgrp.co.jp</v>
          </cell>
          <cell r="K496">
            <v>54593600</v>
          </cell>
          <cell r="L496">
            <v>54593601</v>
          </cell>
          <cell r="M496" t="str">
            <v>東京都知事（1）第86961号</v>
          </cell>
          <cell r="N496" t="str">
            <v>媒介</v>
          </cell>
          <cell r="O496">
            <v>0</v>
          </cell>
        </row>
        <row r="497">
          <cell r="A497" t="str">
            <v>03-5414-6288</v>
          </cell>
          <cell r="B497">
            <v>261</v>
          </cell>
          <cell r="C497" t="str">
            <v>住友不動産販売株式会社／青山営業センター</v>
          </cell>
          <cell r="E497" t="str">
            <v>東京都港区南青山2-24-15　青山タワービル15Ｆ</v>
          </cell>
          <cell r="G497" t="str">
            <v>03-5414-6288</v>
          </cell>
          <cell r="H497" t="str">
            <v>03-3478-1206</v>
          </cell>
          <cell r="I497" t="str">
            <v>工藤 幸男</v>
          </cell>
          <cell r="J497" t="str">
            <v>c-aoyama@stepon.co.jp</v>
          </cell>
          <cell r="K497">
            <v>54146288</v>
          </cell>
          <cell r="L497">
            <v>34781206</v>
          </cell>
          <cell r="M497" t="str">
            <v>国土交通大臣（10）第2077号</v>
          </cell>
          <cell r="N497" t="str">
            <v>媒介</v>
          </cell>
          <cell r="O497">
            <v>0</v>
          </cell>
        </row>
        <row r="498">
          <cell r="A498" t="str">
            <v>03-3511-8051</v>
          </cell>
          <cell r="B498">
            <v>260</v>
          </cell>
          <cell r="C498" t="str">
            <v>エンプラス株式会社／本店</v>
          </cell>
          <cell r="D498" t="str">
            <v>103-0027</v>
          </cell>
          <cell r="E498" t="str">
            <v>東京都千代田区四番町4-8　野村ビル2Ｆ</v>
          </cell>
          <cell r="F498" t="str">
            <v>東京</v>
          </cell>
          <cell r="G498" t="str">
            <v>03-3511-8051</v>
          </cell>
          <cell r="H498" t="str">
            <v>03-3511-5810</v>
          </cell>
          <cell r="I498" t="str">
            <v>計良</v>
          </cell>
          <cell r="J498" t="str">
            <v>c.kera@enplus.co.jp</v>
          </cell>
          <cell r="K498">
            <v>35118051</v>
          </cell>
          <cell r="L498">
            <v>35115810</v>
          </cell>
          <cell r="M498" t="str">
            <v>東京都知事（1）第83284号</v>
          </cell>
          <cell r="N498" t="str">
            <v>媒介</v>
          </cell>
          <cell r="O498">
            <v>0</v>
          </cell>
        </row>
        <row r="499">
          <cell r="A499" t="str">
            <v>03-5204-8126</v>
          </cell>
          <cell r="B499">
            <v>259</v>
          </cell>
          <cell r="C499" t="str">
            <v>株式会社エイブル／東京八重洲口</v>
          </cell>
          <cell r="D499" t="str">
            <v>103-0027</v>
          </cell>
          <cell r="E499" t="str">
            <v>東京都中央区日本橋3-4-11　林華ビル1F</v>
          </cell>
          <cell r="F499" t="str">
            <v>東京</v>
          </cell>
          <cell r="G499" t="str">
            <v>03-5204-8126</v>
          </cell>
          <cell r="H499" t="str">
            <v>03-5204-8129</v>
          </cell>
          <cell r="I499" t="str">
            <v>沈 作鳳</v>
          </cell>
          <cell r="J499" t="str">
            <v>shop693@able.co.jp</v>
          </cell>
          <cell r="K499">
            <v>52048126</v>
          </cell>
          <cell r="L499">
            <v>52048129</v>
          </cell>
          <cell r="M499" t="str">
            <v>国土交通大臣（4）第5338号</v>
          </cell>
          <cell r="N499" t="str">
            <v>媒介</v>
          </cell>
          <cell r="O499">
            <v>0</v>
          </cell>
        </row>
        <row r="500">
          <cell r="A500" t="str">
            <v>03-5784-4223</v>
          </cell>
          <cell r="B500">
            <v>258</v>
          </cell>
          <cell r="C500" t="str">
            <v>株式会社東京賃貸ハウス／渋谷本店</v>
          </cell>
          <cell r="D500" t="str">
            <v>150-0043</v>
          </cell>
          <cell r="E500" t="str">
            <v>東京都渋谷区道玄坂2-6-15　鈴井ビル5Ｆ</v>
          </cell>
          <cell r="F500" t="str">
            <v>渋谷</v>
          </cell>
          <cell r="G500" t="str">
            <v>03-5784-4223</v>
          </cell>
          <cell r="H500" t="str">
            <v>03-5784-4224</v>
          </cell>
          <cell r="I500" t="str">
            <v>田谷 健夫</v>
          </cell>
          <cell r="J500" t="str">
            <v>dogenzaka@tc-house.co.jp</v>
          </cell>
          <cell r="K500">
            <v>57844223</v>
          </cell>
          <cell r="L500">
            <v>57844224</v>
          </cell>
          <cell r="M500" t="str">
            <v>東京都知事（3）第75450号</v>
          </cell>
          <cell r="N500" t="str">
            <v>媒介</v>
          </cell>
          <cell r="O500">
            <v>0</v>
          </cell>
        </row>
        <row r="501">
          <cell r="A501" t="str">
            <v>03-5259-6625</v>
          </cell>
          <cell r="B501">
            <v>257</v>
          </cell>
          <cell r="C501" t="str">
            <v>株式会社プロネット</v>
          </cell>
          <cell r="E501" t="str">
            <v>東京都千代田区内神田1-18-11-505</v>
          </cell>
          <cell r="G501" t="str">
            <v>03-5259-6625</v>
          </cell>
          <cell r="H501" t="str">
            <v>03-5259-6626</v>
          </cell>
          <cell r="I501" t="str">
            <v>羽生 雅美</v>
          </cell>
          <cell r="J501" t="str">
            <v>hanyuu@puronet.co.jp</v>
          </cell>
          <cell r="K501">
            <v>52596625</v>
          </cell>
          <cell r="L501">
            <v>52596626</v>
          </cell>
          <cell r="M501" t="str">
            <v>東京都知事（1）第87929号</v>
          </cell>
          <cell r="N501" t="str">
            <v>媒介</v>
          </cell>
          <cell r="O501">
            <v>0</v>
          </cell>
        </row>
        <row r="502">
          <cell r="A502" t="str">
            <v>03-3320-8444</v>
          </cell>
          <cell r="B502">
            <v>256</v>
          </cell>
          <cell r="C502" t="str">
            <v>株式会社ライフビジョン</v>
          </cell>
          <cell r="E502" t="str">
            <v>東京都渋谷区初台1-54-4</v>
          </cell>
          <cell r="G502" t="str">
            <v>03-3320-8444</v>
          </cell>
          <cell r="H502" t="str">
            <v>03-3320-8460</v>
          </cell>
          <cell r="I502" t="str">
            <v>浜</v>
          </cell>
          <cell r="J502" t="str">
            <v>info@life-vision.jp　</v>
          </cell>
          <cell r="K502">
            <v>33208444</v>
          </cell>
          <cell r="L502">
            <v>33208460</v>
          </cell>
          <cell r="M502" t="str">
            <v>東京都知事（5）第62267号</v>
          </cell>
          <cell r="N502" t="str">
            <v>媒介</v>
          </cell>
          <cell r="O502">
            <v>0</v>
          </cell>
        </row>
        <row r="503">
          <cell r="A503" t="str">
            <v>03-5689-3821</v>
          </cell>
          <cell r="B503">
            <v>255</v>
          </cell>
          <cell r="C503" t="str">
            <v>株式会社エイブル／後楽園店</v>
          </cell>
          <cell r="E503" t="str">
            <v>東京都文京区小石川1-10-12　メゾン後楽園1F</v>
          </cell>
          <cell r="G503" t="str">
            <v>03-5689-3821</v>
          </cell>
          <cell r="H503" t="str">
            <v>03-5689-3834</v>
          </cell>
          <cell r="I503" t="str">
            <v>芦沢</v>
          </cell>
          <cell r="J503" t="str">
            <v>shop667@able.co.jp</v>
          </cell>
          <cell r="K503">
            <v>56893821</v>
          </cell>
          <cell r="L503">
            <v>56893834</v>
          </cell>
          <cell r="M503" t="str">
            <v>国土交通大臣（4）第5338号</v>
          </cell>
          <cell r="N503" t="str">
            <v>　</v>
          </cell>
          <cell r="O503">
            <v>0</v>
          </cell>
        </row>
        <row r="504">
          <cell r="A504" t="str">
            <v>03-5907-4883</v>
          </cell>
          <cell r="B504">
            <v>254</v>
          </cell>
          <cell r="C504" t="str">
            <v>株式会社エイエスジェイ東京／エランデアパートメント駒込店</v>
          </cell>
          <cell r="D504" t="str">
            <v>113-0033</v>
          </cell>
          <cell r="E504" t="str">
            <v>東京都豊島区駒込2-14-12</v>
          </cell>
          <cell r="F504" t="str">
            <v>水道橋</v>
          </cell>
          <cell r="G504" t="str">
            <v>03-5907-4883</v>
          </cell>
          <cell r="H504" t="str">
            <v>03-5567-2037</v>
          </cell>
          <cell r="I504" t="str">
            <v>大沼</v>
          </cell>
          <cell r="J504" t="str">
            <v>komagome@erande.co.jp</v>
          </cell>
          <cell r="K504">
            <v>59074883</v>
          </cell>
          <cell r="L504">
            <v>55672037</v>
          </cell>
          <cell r="M504" t="str">
            <v>東京都知事（2）第81329号</v>
          </cell>
          <cell r="N504" t="str">
            <v>媒介</v>
          </cell>
          <cell r="O504">
            <v>0</v>
          </cell>
        </row>
        <row r="505">
          <cell r="A505" t="str">
            <v>03-5345-9733</v>
          </cell>
          <cell r="B505">
            <v>253</v>
          </cell>
          <cell r="C505" t="str">
            <v>株式会社大田ハウス／アパマンショップ中野店</v>
          </cell>
          <cell r="E505" t="str">
            <v>東京都中野区中野5-62-6</v>
          </cell>
          <cell r="G505" t="str">
            <v>03-5345-9733</v>
          </cell>
          <cell r="H505" t="str">
            <v>03-5345-9734</v>
          </cell>
          <cell r="I505" t="str">
            <v>増岡</v>
          </cell>
          <cell r="J505" t="str">
            <v>nakanoten@apamanshop-fc.com</v>
          </cell>
          <cell r="K505">
            <v>53459733</v>
          </cell>
          <cell r="L505">
            <v>53459734</v>
          </cell>
          <cell r="M505" t="str">
            <v>東京都知事（1）第89428号</v>
          </cell>
          <cell r="N505" t="str">
            <v>　</v>
          </cell>
          <cell r="O505">
            <v>0</v>
          </cell>
        </row>
        <row r="506">
          <cell r="A506" t="str">
            <v>03-3544-5112</v>
          </cell>
          <cell r="B506">
            <v>252</v>
          </cell>
          <cell r="C506" t="str">
            <v>株式会社ウィルホーム</v>
          </cell>
          <cell r="E506" t="str">
            <v>東京都中央区銀座8-14-12</v>
          </cell>
          <cell r="G506" t="str">
            <v>03-3544-5112</v>
          </cell>
          <cell r="H506" t="str">
            <v>03-3544-5113</v>
          </cell>
          <cell r="I506" t="str">
            <v>児玉 謙次</v>
          </cell>
          <cell r="J506" t="str">
            <v>k-kodama@will-home.co.jp</v>
          </cell>
          <cell r="K506">
            <v>35445112</v>
          </cell>
          <cell r="L506">
            <v>35445113</v>
          </cell>
          <cell r="M506" t="str">
            <v>東京都知事（1）第83588号</v>
          </cell>
          <cell r="N506" t="str">
            <v>媒介</v>
          </cell>
          <cell r="O506">
            <v>0</v>
          </cell>
        </row>
        <row r="507">
          <cell r="A507" t="str">
            <v>03-5793-7200</v>
          </cell>
          <cell r="B507">
            <v>251</v>
          </cell>
          <cell r="C507" t="str">
            <v>株式会社スプリングエステート／恵比寿店</v>
          </cell>
          <cell r="E507" t="str">
            <v>東京都渋谷区広尾1-16-2　K&amp;S恵比寿ビル3Ｆ</v>
          </cell>
          <cell r="G507" t="str">
            <v>03-5793-7200</v>
          </cell>
          <cell r="H507" t="str">
            <v>03-5793-7207</v>
          </cell>
          <cell r="I507" t="str">
            <v>星出 和祐</v>
          </cell>
          <cell r="J507" t="str">
            <v>ebisu@spring-net.co.jp</v>
          </cell>
          <cell r="K507">
            <v>57937200</v>
          </cell>
          <cell r="L507">
            <v>57937207</v>
          </cell>
          <cell r="M507" t="str">
            <v>東京都知事（3）第75104号</v>
          </cell>
          <cell r="N507" t="str">
            <v>媒介</v>
          </cell>
          <cell r="O507">
            <v>0</v>
          </cell>
        </row>
        <row r="508">
          <cell r="A508" t="str">
            <v>03-3474-1133</v>
          </cell>
          <cell r="B508">
            <v>250</v>
          </cell>
          <cell r="C508" t="str">
            <v>株式会社住和ハウジング／ピタットハウス大井町店</v>
          </cell>
          <cell r="E508" t="str">
            <v>東京都品川区東大井5-5-8</v>
          </cell>
          <cell r="G508" t="str">
            <v>03-3474-1133</v>
          </cell>
          <cell r="H508" t="str">
            <v>03-3474-3600</v>
          </cell>
          <cell r="I508" t="str">
            <v>古川</v>
          </cell>
          <cell r="J508" t="str">
            <v>juwa-h@east.cts.ne.jp</v>
          </cell>
          <cell r="K508">
            <v>34741133</v>
          </cell>
          <cell r="L508">
            <v>34743600</v>
          </cell>
          <cell r="M508" t="str">
            <v>東京都知事（5）第59495号</v>
          </cell>
          <cell r="N508" t="str">
            <v>媒介</v>
          </cell>
          <cell r="O508">
            <v>0</v>
          </cell>
        </row>
        <row r="509">
          <cell r="A509" t="str">
            <v>03-5793-7711</v>
          </cell>
          <cell r="B509">
            <v>249</v>
          </cell>
          <cell r="C509" t="str">
            <v>ジェイ・ネットワーク株式会社</v>
          </cell>
          <cell r="D509" t="str">
            <v>113-0033</v>
          </cell>
          <cell r="E509" t="str">
            <v>東京都渋谷区広尾5-19-12　渋谷広尾ビル2F</v>
          </cell>
          <cell r="F509" t="str">
            <v>水道橋</v>
          </cell>
          <cell r="G509" t="str">
            <v>03-5793-7711</v>
          </cell>
          <cell r="H509" t="str">
            <v>03-5793-7712</v>
          </cell>
          <cell r="I509" t="str">
            <v>谷口</v>
          </cell>
          <cell r="J509" t="str">
            <v>taniguchi@jnet-work.co.jp</v>
          </cell>
          <cell r="K509">
            <v>57937711</v>
          </cell>
          <cell r="L509">
            <v>57937712</v>
          </cell>
          <cell r="M509" t="str">
            <v>東京都知事（2）第78051号</v>
          </cell>
          <cell r="N509" t="str">
            <v>媒介</v>
          </cell>
          <cell r="O509">
            <v>0</v>
          </cell>
        </row>
        <row r="510">
          <cell r="A510" t="str">
            <v>03-3813-6543</v>
          </cell>
          <cell r="B510">
            <v>248</v>
          </cell>
          <cell r="C510" t="str">
            <v>株式会社レオコーポレーション／賃貸営業部</v>
          </cell>
          <cell r="D510" t="str">
            <v>113-0033</v>
          </cell>
          <cell r="E510" t="str">
            <v>東京都文京区本郷1-15-6</v>
          </cell>
          <cell r="F510" t="str">
            <v>水道橋</v>
          </cell>
          <cell r="G510" t="str">
            <v>03-3813-6543</v>
          </cell>
          <cell r="H510" t="str">
            <v>03-3813-6547</v>
          </cell>
          <cell r="I510" t="str">
            <v>松野 亮子</v>
          </cell>
          <cell r="J510" t="str">
            <v>r-matsuno@leo-g.co.jp,suidobashi@leo-g.co.jp</v>
          </cell>
          <cell r="K510">
            <v>38136543</v>
          </cell>
          <cell r="L510">
            <v>38136547</v>
          </cell>
          <cell r="M510" t="str">
            <v>東京都知事（9）第37883号</v>
          </cell>
          <cell r="N510" t="str">
            <v>媒介</v>
          </cell>
          <cell r="O510">
            <v>0</v>
          </cell>
        </row>
        <row r="511">
          <cell r="A511" t="str">
            <v>03-5781-0447</v>
          </cell>
          <cell r="B511">
            <v>247</v>
          </cell>
          <cell r="C511" t="str">
            <v>株式会社エイブル／品川店</v>
          </cell>
          <cell r="E511" t="str">
            <v>東京都港区港南2-2-6　長山ビル4階</v>
          </cell>
          <cell r="G511" t="str">
            <v>03-5781-0447</v>
          </cell>
          <cell r="H511" t="str">
            <v>03-5781-0448</v>
          </cell>
          <cell r="I511" t="str">
            <v>小島 章男</v>
          </cell>
          <cell r="J511" t="str">
            <v>shop671@able.co.jp</v>
          </cell>
          <cell r="K511">
            <v>57810447</v>
          </cell>
          <cell r="L511">
            <v>57810448</v>
          </cell>
          <cell r="M511" t="str">
            <v>国土交通大臣（4）第5338号</v>
          </cell>
          <cell r="N511" t="str">
            <v>媒介</v>
          </cell>
          <cell r="O511">
            <v>0</v>
          </cell>
        </row>
        <row r="512">
          <cell r="A512" t="str">
            <v>03-5408-5350</v>
          </cell>
          <cell r="B512">
            <v>246</v>
          </cell>
          <cell r="C512" t="str">
            <v>株式会社プレニーズ／部屋ニーズ浜松町店</v>
          </cell>
          <cell r="D512" t="str">
            <v>111-0053</v>
          </cell>
          <cell r="E512" t="str">
            <v>東京都港区芝大門1-16-8　芝大門野村ビル3F</v>
          </cell>
          <cell r="F512" t="str">
            <v>浅草橋</v>
          </cell>
          <cell r="G512" t="str">
            <v>03-5408-5350</v>
          </cell>
          <cell r="H512" t="str">
            <v>03-5408-0069</v>
          </cell>
          <cell r="I512" t="str">
            <v>松村</v>
          </cell>
          <cell r="J512" t="str">
            <v>matsumura@heyaneeds.jp</v>
          </cell>
          <cell r="K512">
            <v>54085350</v>
          </cell>
          <cell r="L512">
            <v>54080069</v>
          </cell>
          <cell r="M512" t="str">
            <v>東京都知事（1）第84758号</v>
          </cell>
          <cell r="N512" t="str">
            <v>媒介</v>
          </cell>
          <cell r="O512">
            <v>0</v>
          </cell>
        </row>
        <row r="513">
          <cell r="A513" t="str">
            <v>03-5687-1910</v>
          </cell>
          <cell r="B513">
            <v>245</v>
          </cell>
          <cell r="C513" t="str">
            <v>株式会社タウンハウジング</v>
          </cell>
          <cell r="E513" t="str">
            <v>東京都千代田区岩本町2-6-10-3Ｆ</v>
          </cell>
          <cell r="G513" t="str">
            <v>03-5687-1910</v>
          </cell>
          <cell r="H513" t="str">
            <v>03-5687-2201</v>
          </cell>
          <cell r="I513" t="str">
            <v>佐谷</v>
          </cell>
          <cell r="J513" t="str">
            <v>saya@town-group.jp</v>
          </cell>
          <cell r="K513">
            <v>56871910</v>
          </cell>
          <cell r="L513">
            <v>56872201</v>
          </cell>
          <cell r="M513" t="str">
            <v>国土交通大臣（2）第6225号</v>
          </cell>
          <cell r="N513" t="str">
            <v>媒介</v>
          </cell>
          <cell r="O513">
            <v>0</v>
          </cell>
        </row>
        <row r="514">
          <cell r="A514" t="str">
            <v>03-6418-6244</v>
          </cell>
          <cell r="B514">
            <v>244</v>
          </cell>
          <cell r="C514" t="str">
            <v>株式会社エレベーション・パートナーズ</v>
          </cell>
          <cell r="E514" t="str">
            <v>東京都渋谷区渋谷1-12-12　9F</v>
          </cell>
          <cell r="G514" t="str">
            <v>03-6418-6244</v>
          </cell>
          <cell r="H514" t="str">
            <v>03-6418-6288</v>
          </cell>
          <cell r="I514" t="str">
            <v>菊田</v>
          </cell>
          <cell r="J514" t="str">
            <v>kikuta@41-partners.co.jp,watanabe@41-partners.co.jp,fujikawa@41-partners.co.jp</v>
          </cell>
          <cell r="K514">
            <v>64186244</v>
          </cell>
          <cell r="L514">
            <v>64186288</v>
          </cell>
          <cell r="M514" t="str">
            <v>東京都知事（1）第89241号</v>
          </cell>
          <cell r="N514" t="str">
            <v>媒介</v>
          </cell>
          <cell r="O514">
            <v>0</v>
          </cell>
        </row>
        <row r="515">
          <cell r="A515" t="str">
            <v>03-5420-7139</v>
          </cell>
          <cell r="B515">
            <v>243</v>
          </cell>
          <cell r="C515" t="str">
            <v>株式会社城南プロパティ</v>
          </cell>
          <cell r="E515" t="str">
            <v>東京都港区白金6-18-7</v>
          </cell>
          <cell r="G515" t="str">
            <v>03-5420-7139</v>
          </cell>
          <cell r="H515" t="str">
            <v>03-5420-7159</v>
          </cell>
          <cell r="I515" t="str">
            <v>小泉</v>
          </cell>
          <cell r="J515" t="str">
            <v>koizumi@j-pr.co.jp</v>
          </cell>
          <cell r="K515">
            <v>54207139</v>
          </cell>
          <cell r="L515">
            <v>54207159</v>
          </cell>
          <cell r="M515" t="str">
            <v>国土交通大臣（1）第7465号</v>
          </cell>
          <cell r="N515" t="str">
            <v>媒介</v>
          </cell>
          <cell r="O515">
            <v>0</v>
          </cell>
        </row>
        <row r="516">
          <cell r="A516" t="str">
            <v>03-5428-0311</v>
          </cell>
          <cell r="B516">
            <v>242</v>
          </cell>
          <cell r="C516" t="str">
            <v>株式会社ホープタウン／ピタットハウス渋谷道玄坂店</v>
          </cell>
          <cell r="E516" t="str">
            <v>東京都渋谷区道玄坂2-16-7　花菱ビル6F</v>
          </cell>
          <cell r="G516" t="str">
            <v>03-5428-0311</v>
          </cell>
          <cell r="H516" t="str">
            <v>03-5428-0313</v>
          </cell>
          <cell r="I516" t="str">
            <v>田島</v>
          </cell>
          <cell r="J516" t="str">
            <v>info@hope-town.jp</v>
          </cell>
          <cell r="K516">
            <v>54280311</v>
          </cell>
          <cell r="L516">
            <v>54280313</v>
          </cell>
          <cell r="M516" t="str">
            <v>東京都知事（2）第78100号</v>
          </cell>
          <cell r="N516" t="str">
            <v>媒介</v>
          </cell>
          <cell r="O516">
            <v>0</v>
          </cell>
        </row>
        <row r="517">
          <cell r="A517" t="str">
            <v>03-5746-2011</v>
          </cell>
          <cell r="B517">
            <v>241</v>
          </cell>
          <cell r="C517" t="str">
            <v>住友不動産販売株式会社／大井町営業センター</v>
          </cell>
          <cell r="E517" t="str">
            <v>東京都品川区大井1-10-3</v>
          </cell>
          <cell r="G517" t="str">
            <v>03-5746-2011</v>
          </cell>
          <cell r="H517" t="str">
            <v>03-3774-8180</v>
          </cell>
          <cell r="I517" t="str">
            <v>林 美紀</v>
          </cell>
          <cell r="J517" t="str">
            <v>hayashi.miki@stepon.co.jp</v>
          </cell>
          <cell r="K517">
            <v>57462011</v>
          </cell>
          <cell r="L517">
            <v>37748180</v>
          </cell>
          <cell r="M517" t="str">
            <v>国土交通大臣（10）第2077号</v>
          </cell>
          <cell r="N517" t="str">
            <v>媒介</v>
          </cell>
          <cell r="O517">
            <v>1</v>
          </cell>
        </row>
        <row r="518">
          <cell r="A518" t="str">
            <v>03-5338-6311</v>
          </cell>
          <cell r="B518">
            <v>240</v>
          </cell>
          <cell r="C518" t="str">
            <v>株式会社ジェイユーサービス</v>
          </cell>
          <cell r="E518" t="str">
            <v xml:space="preserve">東京都新宿区西新宿7-6-6　新宿久川ビル1F </v>
          </cell>
          <cell r="G518" t="str">
            <v>03-5338-6311</v>
          </cell>
          <cell r="H518" t="str">
            <v>03-5338-6312</v>
          </cell>
          <cell r="I518" t="str">
            <v>野田 智樹</v>
          </cell>
          <cell r="J518" t="str">
            <v>noda@juservice.co.jp</v>
          </cell>
          <cell r="K518">
            <v>53386311</v>
          </cell>
          <cell r="L518">
            <v>53386312</v>
          </cell>
          <cell r="M518" t="str">
            <v>東京都知事（2）第82565号</v>
          </cell>
          <cell r="N518" t="str">
            <v>媒介</v>
          </cell>
          <cell r="O518">
            <v>0</v>
          </cell>
        </row>
        <row r="519">
          <cell r="A519" t="str">
            <v>03-3719-8481</v>
          </cell>
          <cell r="B519">
            <v>239</v>
          </cell>
          <cell r="C519" t="str">
            <v>株式会社ホワイトホーム　</v>
          </cell>
          <cell r="E519" t="str">
            <v>東京都目黒区中目黒3-1-9</v>
          </cell>
          <cell r="G519" t="str">
            <v>03-3719-8481</v>
          </cell>
          <cell r="H519" t="str">
            <v>03-3719-8451</v>
          </cell>
          <cell r="I519" t="str">
            <v>松川</v>
          </cell>
          <cell r="J519" t="str">
            <v>whitehome527@beach.ocn.ne.jp</v>
          </cell>
          <cell r="K519">
            <v>37198481</v>
          </cell>
          <cell r="L519">
            <v>37198451</v>
          </cell>
          <cell r="M519" t="str">
            <v>東京都知事（8）第41908号</v>
          </cell>
          <cell r="N519" t="str">
            <v>媒介</v>
          </cell>
          <cell r="O519">
            <v>0</v>
          </cell>
        </row>
        <row r="520">
          <cell r="A520" t="str">
            <v>03-5817-3344</v>
          </cell>
          <cell r="B520">
            <v>238</v>
          </cell>
          <cell r="C520" t="str">
            <v>株式会社ソレイユ／上野店</v>
          </cell>
          <cell r="E520" t="str">
            <v>東京都台東区上野2-13-12</v>
          </cell>
          <cell r="G520" t="str">
            <v>03-5817-3344</v>
          </cell>
          <cell r="H520" t="str">
            <v>03-5817-2823</v>
          </cell>
          <cell r="I520" t="str">
            <v>梶谷 有</v>
          </cell>
          <cell r="J520" t="str">
            <v>y-kajitani@aeras-group.com</v>
          </cell>
          <cell r="K520">
            <v>58173344</v>
          </cell>
          <cell r="L520">
            <v>58172823</v>
          </cell>
          <cell r="M520" t="str">
            <v>国土交通大臣（1）第7031号</v>
          </cell>
          <cell r="N520" t="str">
            <v>媒介</v>
          </cell>
          <cell r="O520">
            <v>0</v>
          </cell>
        </row>
        <row r="521">
          <cell r="A521" t="str">
            <v>03-5469-1313</v>
          </cell>
          <cell r="B521">
            <v>237</v>
          </cell>
          <cell r="C521" t="str">
            <v>株式会社ウィンズプロモーション／本店</v>
          </cell>
          <cell r="E521" t="str">
            <v>東京都港区北青山3-6-18　共同ビル9Ｆ</v>
          </cell>
          <cell r="G521" t="str">
            <v>03-5469-1313</v>
          </cell>
          <cell r="H521" t="str">
            <v>03-5469-1386</v>
          </cell>
          <cell r="I521" t="str">
            <v>岡田</v>
          </cell>
          <cell r="J521" t="str">
            <v>okada@winspro.co.jp</v>
          </cell>
          <cell r="K521">
            <v>54691313</v>
          </cell>
          <cell r="L521">
            <v>54691386</v>
          </cell>
          <cell r="M521" t="str">
            <v>東京都知事（3）第74268号</v>
          </cell>
          <cell r="N521" t="str">
            <v>媒介</v>
          </cell>
          <cell r="O521">
            <v>0</v>
          </cell>
        </row>
        <row r="522">
          <cell r="A522" t="str">
            <v>03-3442-1951</v>
          </cell>
          <cell r="B522">
            <v>236</v>
          </cell>
          <cell r="C522" t="str">
            <v>センチュリー21トウマンホーム株式会社／恵比寿店</v>
          </cell>
          <cell r="E522" t="str">
            <v>東京都渋谷区恵比寿1-20-17　トウマン本社ビル</v>
          </cell>
          <cell r="G522" t="str">
            <v>03-3442-1951</v>
          </cell>
          <cell r="H522" t="str">
            <v>03-3442-1895</v>
          </cell>
          <cell r="I522" t="str">
            <v>池田 純</v>
          </cell>
          <cell r="J522" t="str">
            <v>ikeda@touman-home.co.jp</v>
          </cell>
          <cell r="K522">
            <v>34421951</v>
          </cell>
          <cell r="L522">
            <v>34421895</v>
          </cell>
          <cell r="M522" t="str">
            <v>東京都知事（5）第58548号</v>
          </cell>
          <cell r="N522" t="str">
            <v>媒介</v>
          </cell>
          <cell r="O522">
            <v>1</v>
          </cell>
        </row>
        <row r="523">
          <cell r="A523" t="str">
            <v>03-5245-2232</v>
          </cell>
          <cell r="B523">
            <v>235</v>
          </cell>
          <cell r="C523" t="str">
            <v>株式会社ミニミニ城東／門前仲町店</v>
          </cell>
          <cell r="E523" t="str">
            <v>東京都江東区門前仲町1-4-6　裏ビル1Ｆ</v>
          </cell>
          <cell r="G523" t="str">
            <v>03-5245-2232</v>
          </cell>
          <cell r="H523" t="str">
            <v>03-5245-2220</v>
          </cell>
          <cell r="I523" t="str">
            <v>藤井 一雄</v>
          </cell>
          <cell r="J523" t="str">
            <v>kazuo_fujii@minimini.jp</v>
          </cell>
          <cell r="K523">
            <v>52452232</v>
          </cell>
          <cell r="L523">
            <v>52452220</v>
          </cell>
          <cell r="M523" t="str">
            <v>国土交通大臣（2）第6271号</v>
          </cell>
          <cell r="N523" t="str">
            <v>媒介</v>
          </cell>
          <cell r="O523">
            <v>0</v>
          </cell>
        </row>
        <row r="524">
          <cell r="A524" t="str">
            <v>03-5806-3313</v>
          </cell>
          <cell r="B524">
            <v>234</v>
          </cell>
          <cell r="C524" t="str">
            <v>株式会社ミュークリエイト／浅草店</v>
          </cell>
          <cell r="E524" t="str">
            <v>東京都台東区花川戸1-5-2　サテライトフジビル9F</v>
          </cell>
          <cell r="G524" t="str">
            <v>03-5806-3313</v>
          </cell>
          <cell r="H524" t="str">
            <v>03-5806-3317</v>
          </cell>
          <cell r="I524" t="str">
            <v>若杉</v>
          </cell>
          <cell r="J524" t="str">
            <v>wakasugi@myu-create.com</v>
          </cell>
          <cell r="K524">
            <v>58063313</v>
          </cell>
          <cell r="L524">
            <v>58063317</v>
          </cell>
          <cell r="M524" t="str">
            <v>東京都知事（1）第88771号</v>
          </cell>
          <cell r="N524" t="str">
            <v>媒介</v>
          </cell>
          <cell r="O524">
            <v>0</v>
          </cell>
        </row>
        <row r="525">
          <cell r="A525" t="str">
            <v>03-5819-2070</v>
          </cell>
          <cell r="B525">
            <v>233</v>
          </cell>
          <cell r="C525" t="str">
            <v>株式会社匠エステート／錦糸町本店</v>
          </cell>
          <cell r="E525" t="str">
            <v>東京都墨田区錦糸2-8-11 トウダアレイ1Ｆ</v>
          </cell>
          <cell r="G525" t="str">
            <v>03-5819-2070</v>
          </cell>
          <cell r="H525" t="str">
            <v>03-5819-2080</v>
          </cell>
          <cell r="I525" t="str">
            <v>前田</v>
          </cell>
          <cell r="J525" t="str">
            <v>kinshicho@takumi-es.jp</v>
          </cell>
          <cell r="K525">
            <v>58192070</v>
          </cell>
          <cell r="L525">
            <v>58192080</v>
          </cell>
          <cell r="M525" t="str">
            <v>東京都知事（1）第89127号</v>
          </cell>
          <cell r="N525" t="str">
            <v>媒介</v>
          </cell>
          <cell r="O525">
            <v>0</v>
          </cell>
        </row>
        <row r="526">
          <cell r="A526" t="str">
            <v>03-5464-7071</v>
          </cell>
          <cell r="B526">
            <v>232</v>
          </cell>
          <cell r="C526" t="str">
            <v>株式会社スタートライン／青山店</v>
          </cell>
          <cell r="E526" t="str">
            <v>東京都港区南青山5-10-2　第2九曜ビルディング1F</v>
          </cell>
          <cell r="G526" t="str">
            <v>03-5464-7071</v>
          </cell>
          <cell r="H526" t="str">
            <v>03-5464-7075</v>
          </cell>
          <cell r="I526" t="str">
            <v>清水</v>
          </cell>
          <cell r="J526" t="str">
            <v>shimizu@start-line.co.jp</v>
          </cell>
          <cell r="K526">
            <v>54647071</v>
          </cell>
          <cell r="L526">
            <v>54647075</v>
          </cell>
          <cell r="M526" t="str">
            <v>東京都知事（3）第76891号</v>
          </cell>
          <cell r="N526" t="str">
            <v>　</v>
          </cell>
          <cell r="O526">
            <v>0</v>
          </cell>
        </row>
        <row r="527">
          <cell r="A527" t="str">
            <v>03-3718-3251</v>
          </cell>
          <cell r="B527">
            <v>231</v>
          </cell>
          <cell r="C527" t="str">
            <v>有限会社ウェーブセンチュリー／都立大学店</v>
          </cell>
          <cell r="E527" t="str">
            <v>東京都目黒区柿の木坂1-30-6　杉浦ビル1F</v>
          </cell>
          <cell r="G527" t="str">
            <v>03-3718-3251</v>
          </cell>
          <cell r="H527" t="str">
            <v>03-3718-3254</v>
          </cell>
          <cell r="I527" t="str">
            <v>渡邊 利雄</v>
          </cell>
          <cell r="J527" t="str">
            <v>watanabe@wave-century.com</v>
          </cell>
          <cell r="K527">
            <v>37183251</v>
          </cell>
          <cell r="L527">
            <v>37183254</v>
          </cell>
          <cell r="M527" t="str">
            <v>東京都知事（1）第85220号</v>
          </cell>
          <cell r="N527" t="str">
            <v>媒介</v>
          </cell>
          <cell r="O527">
            <v>0</v>
          </cell>
        </row>
        <row r="528">
          <cell r="A528" t="str">
            <v>03-3432-2156</v>
          </cell>
          <cell r="B528">
            <v>230</v>
          </cell>
          <cell r="C528" t="str">
            <v>センチュリー21株式会社アーバン21</v>
          </cell>
          <cell r="D528" t="str">
            <v>141-0031</v>
          </cell>
          <cell r="E528" t="str">
            <v>東京都港区芝大門2-4-8　メビウスビル1F</v>
          </cell>
          <cell r="F528" t="str">
            <v>五反田</v>
          </cell>
          <cell r="G528" t="str">
            <v>03-3432-2156</v>
          </cell>
          <cell r="H528" t="str">
            <v>03-3432-2165</v>
          </cell>
          <cell r="I528" t="str">
            <v>山田 哲也</v>
          </cell>
          <cell r="J528" t="str">
            <v>info@urban21.jp</v>
          </cell>
          <cell r="K528">
            <v>34322156</v>
          </cell>
          <cell r="L528">
            <v>34322165</v>
          </cell>
          <cell r="M528" t="str">
            <v>東京都知事（1）第84747号</v>
          </cell>
          <cell r="N528" t="str">
            <v>媒介</v>
          </cell>
          <cell r="O528">
            <v>0</v>
          </cell>
        </row>
        <row r="529">
          <cell r="A529" t="str">
            <v>03-5806-4656</v>
          </cell>
          <cell r="B529">
            <v>229</v>
          </cell>
          <cell r="C529" t="str">
            <v>株式会社エーアイアール／上野店</v>
          </cell>
          <cell r="E529" t="str">
            <v>東京都台東区上野7-3-2　福田ビル7F</v>
          </cell>
          <cell r="G529" t="str">
            <v>03-5806-4656</v>
          </cell>
          <cell r="H529" t="str">
            <v>03-5806-4657</v>
          </cell>
          <cell r="I529" t="str">
            <v>金子</v>
          </cell>
          <cell r="J529" t="str">
            <v>ueno@a-i-r.co.jp</v>
          </cell>
          <cell r="K529">
            <v>58064656</v>
          </cell>
          <cell r="L529">
            <v>58064657</v>
          </cell>
          <cell r="M529" t="str">
            <v>国土交通大臣（2）第6324号</v>
          </cell>
          <cell r="N529" t="str">
            <v>媒介</v>
          </cell>
          <cell r="O529">
            <v>0</v>
          </cell>
        </row>
        <row r="530">
          <cell r="A530" t="str">
            <v>03-5746-2525</v>
          </cell>
          <cell r="B530">
            <v>228</v>
          </cell>
          <cell r="C530" t="str">
            <v>株式会社ミルフォード・リアルエステート／大井町駅前店</v>
          </cell>
          <cell r="D530" t="str">
            <v xml:space="preserve">        </v>
          </cell>
          <cell r="E530" t="str">
            <v>東京都品川区大井1-2-20</v>
          </cell>
          <cell r="G530" t="str">
            <v>03-5746-2525</v>
          </cell>
          <cell r="H530" t="str">
            <v>03-5746-2626</v>
          </cell>
          <cell r="I530" t="str">
            <v>岩崎 基存</v>
          </cell>
          <cell r="J530" t="str">
            <v>ooiekimae@milford.co.jp</v>
          </cell>
          <cell r="K530">
            <v>57462525</v>
          </cell>
          <cell r="L530">
            <v>57462626</v>
          </cell>
          <cell r="M530" t="str">
            <v>東京都知事（2）第78530号</v>
          </cell>
          <cell r="N530" t="str">
            <v>媒介</v>
          </cell>
          <cell r="O530">
            <v>0</v>
          </cell>
        </row>
        <row r="531">
          <cell r="A531" t="str">
            <v>03-5746-0630</v>
          </cell>
          <cell r="B531">
            <v>227</v>
          </cell>
          <cell r="C531" t="str">
            <v>株式会社ルーミング／ルーミングスクエア大井町店</v>
          </cell>
          <cell r="E531" t="str">
            <v>東京都品川区大井1-1-9</v>
          </cell>
          <cell r="G531" t="str">
            <v>03-5746-0630</v>
          </cell>
          <cell r="H531" t="str">
            <v>03-5746-0654</v>
          </cell>
          <cell r="I531" t="str">
            <v>長崎</v>
          </cell>
          <cell r="J531" t="str">
            <v>ooimachi@room-ing.com</v>
          </cell>
          <cell r="K531">
            <v>57460630</v>
          </cell>
          <cell r="L531">
            <v>57460654</v>
          </cell>
          <cell r="M531" t="str">
            <v>東京都知事（2）第82235号</v>
          </cell>
          <cell r="N531" t="str">
            <v>媒介</v>
          </cell>
          <cell r="O531">
            <v>0</v>
          </cell>
        </row>
        <row r="532">
          <cell r="A532" t="str">
            <v>03-5114-6200</v>
          </cell>
          <cell r="B532">
            <v>226</v>
          </cell>
          <cell r="C532" t="str">
            <v>株式会社ＡＭＢＩＴＩＯＮ／六本木店</v>
          </cell>
          <cell r="D532" t="str">
            <v>160-0023</v>
          </cell>
          <cell r="E532" t="str">
            <v>東京都港区六本木4-1-13　スタービル1F</v>
          </cell>
          <cell r="F532" t="str">
            <v>新宿</v>
          </cell>
          <cell r="G532" t="str">
            <v>03-5114-6200</v>
          </cell>
          <cell r="H532" t="str">
            <v>03-5114-6201</v>
          </cell>
          <cell r="I532" t="str">
            <v>藤堂</v>
          </cell>
          <cell r="J532" t="str">
            <v>toudou@am-bition.jp</v>
          </cell>
          <cell r="K532">
            <v>51146200</v>
          </cell>
          <cell r="L532">
            <v>51146201</v>
          </cell>
          <cell r="M532" t="str">
            <v>東京都知事（1）第88386号</v>
          </cell>
          <cell r="N532" t="str">
            <v>媒介</v>
          </cell>
          <cell r="O532">
            <v>1</v>
          </cell>
        </row>
        <row r="533">
          <cell r="A533" t="str">
            <v>03-5771-4030</v>
          </cell>
          <cell r="B533">
            <v>225</v>
          </cell>
          <cell r="C533" t="str">
            <v>株式会社ワイズコーポレーション／ROOMROOM</v>
          </cell>
          <cell r="E533" t="str">
            <v>東京都港区六本木5-1-1　マイアミビル5F</v>
          </cell>
          <cell r="G533" t="str">
            <v>03-5771-4030</v>
          </cell>
          <cell r="H533" t="str">
            <v>03-5771-4031</v>
          </cell>
          <cell r="I533" t="str">
            <v>渡部 雄三</v>
          </cell>
          <cell r="J533" t="str">
            <v>y-watanabe@roomroom.co.jp</v>
          </cell>
          <cell r="K533">
            <v>57714030</v>
          </cell>
          <cell r="L533">
            <v>57714031</v>
          </cell>
          <cell r="M533" t="str">
            <v>東京都知事（1）第89077号</v>
          </cell>
          <cell r="N533" t="str">
            <v>媒介</v>
          </cell>
          <cell r="O533">
            <v>1</v>
          </cell>
        </row>
        <row r="534">
          <cell r="A534" t="str">
            <v>03-5413-3979</v>
          </cell>
          <cell r="B534">
            <v>224</v>
          </cell>
          <cell r="C534" t="str">
            <v>夢・プラス有限会社／赤坂店</v>
          </cell>
          <cell r="D534" t="str">
            <v>135-0047</v>
          </cell>
          <cell r="E534" t="str">
            <v>東京都港区赤坂9-1-7　赤坂レジデンシャルホテル101</v>
          </cell>
          <cell r="F534" t="str">
            <v>門前仲町</v>
          </cell>
          <cell r="G534" t="str">
            <v>03-5413-3979</v>
          </cell>
          <cell r="H534" t="str">
            <v>03-3475-3405</v>
          </cell>
          <cell r="I534" t="str">
            <v>阿部 和明</v>
          </cell>
          <cell r="J534" t="str">
            <v>abe@yumeplus.net</v>
          </cell>
          <cell r="K534">
            <v>54133979</v>
          </cell>
          <cell r="L534">
            <v>34753405</v>
          </cell>
          <cell r="M534" t="str">
            <v>東京都知事（8）第42377号</v>
          </cell>
          <cell r="N534" t="str">
            <v>媒介</v>
          </cell>
          <cell r="O534">
            <v>0</v>
          </cell>
        </row>
        <row r="535">
          <cell r="A535" t="str">
            <v>03-3490-1611</v>
          </cell>
          <cell r="B535">
            <v>223</v>
          </cell>
          <cell r="C535" t="str">
            <v>株式会社住まいの森／目黒店</v>
          </cell>
          <cell r="D535" t="str">
            <v>141-0021</v>
          </cell>
          <cell r="E535" t="str">
            <v>東京都目黒区下目黒1-1-14　コノトラビル6階</v>
          </cell>
          <cell r="F535" t="str">
            <v>目黒</v>
          </cell>
          <cell r="G535" t="str">
            <v>03-3490-1611</v>
          </cell>
          <cell r="H535" t="str">
            <v>03-3490-1622</v>
          </cell>
          <cell r="I535" t="str">
            <v>森川 啓悟</v>
          </cell>
          <cell r="J535" t="str">
            <v>meguro@sumainomori.co.jp</v>
          </cell>
          <cell r="K535">
            <v>34901611</v>
          </cell>
          <cell r="L535">
            <v>34901622</v>
          </cell>
          <cell r="M535" t="str">
            <v>東京都知事（2）第79980号</v>
          </cell>
          <cell r="N535" t="str">
            <v>媒介</v>
          </cell>
          <cell r="O535">
            <v>0</v>
          </cell>
        </row>
        <row r="536">
          <cell r="A536" t="str">
            <v>03-5226-6094</v>
          </cell>
          <cell r="B536">
            <v>222</v>
          </cell>
          <cell r="C536" t="str">
            <v>株式会社ファイネスト</v>
          </cell>
          <cell r="D536" t="str">
            <v xml:space="preserve">        </v>
          </cell>
          <cell r="E536" t="str">
            <v>東京都千代田区麹町3-12-4　麹町KYビル3階</v>
          </cell>
          <cell r="G536" t="str">
            <v>03-5226-6094</v>
          </cell>
          <cell r="H536" t="str">
            <v>03-5226-6091</v>
          </cell>
          <cell r="I536" t="str">
            <v>竹花 一樹</v>
          </cell>
          <cell r="J536" t="str">
            <v>takehana@frontiers-d.co.jp</v>
          </cell>
          <cell r="K536">
            <v>52266090</v>
          </cell>
          <cell r="L536">
            <v>52266091</v>
          </cell>
          <cell r="M536" t="str">
            <v>東京都知事（2）第79936号</v>
          </cell>
          <cell r="N536" t="str">
            <v>媒介</v>
          </cell>
          <cell r="O536">
            <v>0</v>
          </cell>
        </row>
        <row r="537">
          <cell r="A537" t="str">
            <v>03-5719-3531</v>
          </cell>
          <cell r="B537">
            <v>221</v>
          </cell>
          <cell r="C537" t="str">
            <v>株式会社大介／目黒店</v>
          </cell>
          <cell r="D537" t="str">
            <v>160-0023</v>
          </cell>
          <cell r="E537" t="str">
            <v>東京都目黒区下目黒1-2-21　泰山堂ビル4F</v>
          </cell>
          <cell r="F537" t="str">
            <v>新宿</v>
          </cell>
          <cell r="G537" t="str">
            <v>03-5719-3531</v>
          </cell>
          <cell r="H537" t="str">
            <v>03-5719-3532</v>
          </cell>
          <cell r="I537" t="str">
            <v>石山</v>
          </cell>
          <cell r="J537" t="str">
            <v>meguro@daisuke.co.jp</v>
          </cell>
          <cell r="K537">
            <v>57193531</v>
          </cell>
          <cell r="L537">
            <v>57193532</v>
          </cell>
          <cell r="M537" t="str">
            <v>東京都知事（3）第74346号</v>
          </cell>
          <cell r="N537" t="str">
            <v>媒介</v>
          </cell>
          <cell r="O537">
            <v>1</v>
          </cell>
        </row>
        <row r="538">
          <cell r="A538" t="str">
            <v>03-5338-3544</v>
          </cell>
          <cell r="B538">
            <v>220</v>
          </cell>
          <cell r="C538" t="str">
            <v>創建ホーム株式会社／新宿本店　</v>
          </cell>
          <cell r="D538" t="str">
            <v>160-0023</v>
          </cell>
          <cell r="E538" t="str">
            <v>東京都新宿区西新宿7-18-13　大成ビル3F</v>
          </cell>
          <cell r="F538" t="str">
            <v>新宿</v>
          </cell>
          <cell r="G538" t="str">
            <v>03-5338-3544</v>
          </cell>
          <cell r="H538" t="str">
            <v>03-5338-3509</v>
          </cell>
          <cell r="I538" t="str">
            <v>鈴木,園田</v>
          </cell>
          <cell r="J538" t="str">
            <v>info@msk-re.com,soken@msk-re.com</v>
          </cell>
          <cell r="K538">
            <v>53383544</v>
          </cell>
          <cell r="L538">
            <v>53383509</v>
          </cell>
          <cell r="M538" t="str">
            <v>東京都知事（1）第84791号</v>
          </cell>
          <cell r="N538" t="str">
            <v>媒介</v>
          </cell>
          <cell r="O538">
            <v>0</v>
          </cell>
        </row>
        <row r="539">
          <cell r="A539" t="str">
            <v>03-3354-4221</v>
          </cell>
          <cell r="B539">
            <v>219</v>
          </cell>
          <cell r="C539" t="str">
            <v>株式会社ジェイエスプラス／新宿東駅前店</v>
          </cell>
          <cell r="D539" t="str">
            <v>103-0027</v>
          </cell>
          <cell r="E539" t="str">
            <v>東京都新宿区新宿3-24-1　三井住友銀行新宿ビル6F</v>
          </cell>
          <cell r="F539" t="str">
            <v>東京</v>
          </cell>
          <cell r="G539" t="str">
            <v>03-3354-4221</v>
          </cell>
          <cell r="H539" t="str">
            <v>03-3354-4178</v>
          </cell>
          <cell r="I539" t="str">
            <v>藤原</v>
          </cell>
          <cell r="J539" t="str">
            <v>masayukif@jsplus.co.jp</v>
          </cell>
          <cell r="K539">
            <v>33544221</v>
          </cell>
          <cell r="L539">
            <v>33544178</v>
          </cell>
          <cell r="M539" t="str">
            <v>東京都知事（6）第56496号</v>
          </cell>
          <cell r="N539" t="str">
            <v>媒介</v>
          </cell>
          <cell r="O539">
            <v>0</v>
          </cell>
        </row>
        <row r="540">
          <cell r="A540" t="str">
            <v>03-3356-3041</v>
          </cell>
          <cell r="B540">
            <v>218</v>
          </cell>
          <cell r="C540" t="str">
            <v>株式会社サンルーム／新宿店</v>
          </cell>
          <cell r="D540" t="str">
            <v>150-0043</v>
          </cell>
          <cell r="E540" t="str">
            <v>東京都新宿区新宿3-14-22　小川ビル8Ｆ</v>
          </cell>
          <cell r="F540" t="str">
            <v>渋谷</v>
          </cell>
          <cell r="G540" t="str">
            <v>03-3356-3041</v>
          </cell>
          <cell r="H540" t="str">
            <v>03-3356-3042</v>
          </cell>
          <cell r="I540" t="str">
            <v>山本</v>
          </cell>
          <cell r="J540" t="str">
            <v>yamamoto@sun-room.jp</v>
          </cell>
          <cell r="K540">
            <v>33563041</v>
          </cell>
          <cell r="L540">
            <v>33563042</v>
          </cell>
          <cell r="M540" t="str">
            <v>東京都知事（1）第86848号</v>
          </cell>
          <cell r="N540" t="str">
            <v>媒介</v>
          </cell>
          <cell r="O540">
            <v>0</v>
          </cell>
        </row>
        <row r="541">
          <cell r="A541" t="str">
            <v>03-3808-2065</v>
          </cell>
          <cell r="B541">
            <v>217</v>
          </cell>
          <cell r="C541" t="str">
            <v>株式会社ミュークリエイト／人形町店</v>
          </cell>
          <cell r="E541" t="str">
            <v>東京都中央区日本橋人形町3-7-11　人形町三福ビル5F</v>
          </cell>
          <cell r="G541" t="str">
            <v>03-3808-2065</v>
          </cell>
          <cell r="H541" t="str">
            <v>03-3808-2066</v>
          </cell>
          <cell r="I541" t="str">
            <v>井上</v>
          </cell>
          <cell r="J541" t="str">
            <v>inoue@myu-create.com</v>
          </cell>
          <cell r="K541">
            <v>38082065</v>
          </cell>
          <cell r="L541">
            <v>38082066</v>
          </cell>
          <cell r="M541" t="str">
            <v>東京都知事（1）第88771号</v>
          </cell>
          <cell r="O541">
            <v>0</v>
          </cell>
        </row>
        <row r="542">
          <cell r="A542" t="str">
            <v>03-6430-3188</v>
          </cell>
          <cell r="B542">
            <v>216</v>
          </cell>
          <cell r="C542" t="str">
            <v>株式会社エストジャパン</v>
          </cell>
          <cell r="E542" t="str">
            <v>東京都港区浜松町2-6-8　MEGUMIビル1階</v>
          </cell>
          <cell r="G542" t="str">
            <v>03-6430-3188</v>
          </cell>
          <cell r="H542" t="str">
            <v>03-6430-3189</v>
          </cell>
          <cell r="I542" t="str">
            <v>三ツ木 ひとみ</v>
          </cell>
          <cell r="J542" t="str">
            <v>room@est-j.co.jp</v>
          </cell>
          <cell r="K542">
            <v>64303188</v>
          </cell>
          <cell r="L542">
            <v>64303189</v>
          </cell>
          <cell r="M542" t="str">
            <v>東京都知事（1）第89819号</v>
          </cell>
          <cell r="O542">
            <v>1</v>
          </cell>
        </row>
        <row r="543">
          <cell r="A543" t="str">
            <v>03-5403-9173</v>
          </cell>
          <cell r="B543">
            <v>215</v>
          </cell>
          <cell r="C543" t="str">
            <v>リーシング・マネジメント・コンサルティング株式会社</v>
          </cell>
          <cell r="E543" t="str">
            <v>東京都港区芝大門2-10-12　KDX芝大門ビル9F</v>
          </cell>
          <cell r="G543" t="str">
            <v>03-5403-9173</v>
          </cell>
          <cell r="H543" t="str">
            <v>03-5403-9184</v>
          </cell>
          <cell r="I543" t="str">
            <v>藤原 健太郎</v>
          </cell>
          <cell r="J543" t="str">
            <v>k-fujiwara@lmc-c.co.jp</v>
          </cell>
          <cell r="K543">
            <v>54039173</v>
          </cell>
          <cell r="L543">
            <v>54039184</v>
          </cell>
          <cell r="M543" t="str">
            <v>東京都知事（2）第80351号</v>
          </cell>
          <cell r="O543">
            <v>0</v>
          </cell>
        </row>
        <row r="544">
          <cell r="A544" t="str">
            <v>03-5439-4336</v>
          </cell>
          <cell r="B544">
            <v>214</v>
          </cell>
          <cell r="C544" t="str">
            <v>株式会社ロイヤルコミュニティ／COLD WELL BANKER麻布店</v>
          </cell>
          <cell r="E544" t="str">
            <v>東京都港区麻布十番2-20-7　稲川ビル3F</v>
          </cell>
          <cell r="G544" t="str">
            <v>03-5439-4336</v>
          </cell>
          <cell r="H544" t="str">
            <v>03-5439-4337</v>
          </cell>
          <cell r="I544" t="str">
            <v>久保</v>
          </cell>
          <cell r="J544" t="str">
            <v>kubo@always-royal.co.jp</v>
          </cell>
          <cell r="K544">
            <v>54394336</v>
          </cell>
          <cell r="L544">
            <v>54394337</v>
          </cell>
          <cell r="M544" t="str">
            <v>国土交通大臣（1）第7464号</v>
          </cell>
          <cell r="O544">
            <v>0</v>
          </cell>
        </row>
        <row r="545">
          <cell r="A545" t="str">
            <v>03-3586-4243</v>
          </cell>
          <cell r="B545">
            <v>213</v>
          </cell>
          <cell r="C545" t="str">
            <v>萬大計画株式会社</v>
          </cell>
          <cell r="E545" t="str">
            <v>東京都港区赤坂2-13-14　福富ビル1F</v>
          </cell>
          <cell r="G545" t="str">
            <v>03-3586-4243</v>
          </cell>
          <cell r="H545" t="str">
            <v>03-3560-3628</v>
          </cell>
          <cell r="I545" t="str">
            <v>大滝 佳代</v>
          </cell>
          <cell r="J545" t="str">
            <v>bandai.k@deluxe.ocn.ne.jp</v>
          </cell>
          <cell r="K545">
            <v>35864243</v>
          </cell>
          <cell r="L545">
            <v>35603628</v>
          </cell>
          <cell r="M545" t="str">
            <v>東京都知事（6）第57117号</v>
          </cell>
          <cell r="N545" t="str">
            <v>媒介</v>
          </cell>
          <cell r="O545">
            <v>0</v>
          </cell>
        </row>
        <row r="546">
          <cell r="A546" t="str">
            <v>03-3479-8501</v>
          </cell>
          <cell r="B546">
            <v>212</v>
          </cell>
          <cell r="C546" t="str">
            <v>日和土地建物株式会社</v>
          </cell>
          <cell r="E546" t="str">
            <v>東京都港区六本木5-9-13　綿引ビル1F</v>
          </cell>
          <cell r="G546" t="str">
            <v>03-3479-8501</v>
          </cell>
          <cell r="H546" t="str">
            <v>03-3479-8505</v>
          </cell>
          <cell r="I546" t="str">
            <v>木下 政幸</v>
          </cell>
          <cell r="J546" t="str">
            <v>info@nichi-wa.com</v>
          </cell>
          <cell r="K546">
            <v>34798501</v>
          </cell>
          <cell r="L546">
            <v>34798505</v>
          </cell>
          <cell r="M546" t="str">
            <v>国土交通大臣（7）第3403号</v>
          </cell>
          <cell r="O546">
            <v>0</v>
          </cell>
        </row>
        <row r="547">
          <cell r="A547" t="str">
            <v>03-3794-0311</v>
          </cell>
          <cell r="B547">
            <v>211</v>
          </cell>
          <cell r="C547" t="str">
            <v>株式会社フォレスト興産／学芸大学店</v>
          </cell>
          <cell r="E547" t="str">
            <v>東京都目黒区鷹番2-21-6　太田ハイツ1F</v>
          </cell>
          <cell r="G547" t="str">
            <v>03-3794-0311</v>
          </cell>
          <cell r="H547" t="str">
            <v>03-3712-1149</v>
          </cell>
          <cell r="I547" t="str">
            <v>松永 怜一郎</v>
          </cell>
          <cell r="J547" t="str">
            <v>matsunaga@forest-k.com</v>
          </cell>
          <cell r="K547">
            <v>37940311</v>
          </cell>
          <cell r="L547">
            <v>37121149</v>
          </cell>
          <cell r="M547" t="str">
            <v>東京都知事（7）第45173号</v>
          </cell>
          <cell r="N547" t="str">
            <v>媒介</v>
          </cell>
          <cell r="O547">
            <v>0</v>
          </cell>
        </row>
        <row r="548">
          <cell r="A548" t="str">
            <v>03-3456-0002</v>
          </cell>
          <cell r="B548">
            <v>210</v>
          </cell>
          <cell r="C548" t="str">
            <v>センチュリー21株式会社マルツーリアルティ</v>
          </cell>
          <cell r="D548" t="str">
            <v>141-0031</v>
          </cell>
          <cell r="E548" t="str">
            <v>東京都港区三田2-11-7　ノースウィング1F</v>
          </cell>
          <cell r="F548" t="str">
            <v>五反田</v>
          </cell>
          <cell r="G548" t="str">
            <v>03-3456-0002</v>
          </cell>
          <cell r="H548" t="str">
            <v>03-3455-8882</v>
          </cell>
          <cell r="I548" t="str">
            <v>日野 博生</v>
          </cell>
          <cell r="J548" t="str">
            <v>century21_hino2001@yahoo.co.jp</v>
          </cell>
          <cell r="K548">
            <v>34560002</v>
          </cell>
          <cell r="L548">
            <v>34558882</v>
          </cell>
          <cell r="M548" t="str">
            <v>東京都知事（4）第70118号</v>
          </cell>
          <cell r="N548" t="str">
            <v>媒介</v>
          </cell>
          <cell r="O548">
            <v>0</v>
          </cell>
        </row>
        <row r="549">
          <cell r="A549" t="str">
            <v>03-3341-9840</v>
          </cell>
          <cell r="B549">
            <v>209</v>
          </cell>
          <cell r="C549" t="str">
            <v>株式会社東京エステート</v>
          </cell>
          <cell r="E549" t="str">
            <v>東京都新宿区新宿2-7-3-506</v>
          </cell>
          <cell r="G549" t="str">
            <v>03-3341-9840</v>
          </cell>
          <cell r="H549" t="str">
            <v>03-3341-9842</v>
          </cell>
          <cell r="I549" t="str">
            <v>町田 敬之</v>
          </cell>
          <cell r="J549" t="str">
            <v>info@tokyoestate.co.jp</v>
          </cell>
          <cell r="K549">
            <v>33419840</v>
          </cell>
          <cell r="L549">
            <v>33419842</v>
          </cell>
          <cell r="M549" t="str">
            <v>東京都知事（1）第89854号</v>
          </cell>
          <cell r="O549">
            <v>0</v>
          </cell>
        </row>
        <row r="550">
          <cell r="A550" t="str">
            <v>03-5368-4800</v>
          </cell>
          <cell r="B550">
            <v>208</v>
          </cell>
          <cell r="C550" t="str">
            <v>株式会社S-FIT／ヘヤギメ四ツ谷店</v>
          </cell>
          <cell r="D550" t="str">
            <v>113-0033</v>
          </cell>
          <cell r="E550" t="str">
            <v>東京都新宿区本塩町3-2</v>
          </cell>
          <cell r="F550" t="str">
            <v>水道橋</v>
          </cell>
          <cell r="G550" t="str">
            <v>03-5368-4800</v>
          </cell>
          <cell r="H550" t="str">
            <v>03-5368-5030</v>
          </cell>
          <cell r="I550" t="str">
            <v>加藤</v>
          </cell>
          <cell r="J550" t="str">
            <v>yotsuya@sfit.co.jp</v>
          </cell>
          <cell r="K550">
            <v>53684800</v>
          </cell>
          <cell r="L550">
            <v>53685030</v>
          </cell>
          <cell r="M550" t="str">
            <v>国土交通大臣（1）第7352号</v>
          </cell>
          <cell r="N550" t="str">
            <v>媒介</v>
          </cell>
          <cell r="O550">
            <v>0</v>
          </cell>
        </row>
        <row r="551">
          <cell r="A551" t="str">
            <v>03-5779-6663</v>
          </cell>
          <cell r="B551">
            <v>207</v>
          </cell>
          <cell r="C551" t="str">
            <v>株式会社ライブクリエイト／賃貸部</v>
          </cell>
          <cell r="E551" t="str">
            <v>東京都世田谷区池尻1-11-7</v>
          </cell>
          <cell r="G551" t="str">
            <v>03-5779-6663</v>
          </cell>
          <cell r="H551" t="str">
            <v>03-5430-0451</v>
          </cell>
          <cell r="I551" t="str">
            <v>蒲生</v>
          </cell>
          <cell r="J551" t="str">
            <v>e_gamo@livecreate.co.jp</v>
          </cell>
          <cell r="K551">
            <v>57796663</v>
          </cell>
          <cell r="L551">
            <v>54300451</v>
          </cell>
          <cell r="M551" t="str">
            <v>東京都知事（3）第74153号</v>
          </cell>
          <cell r="O551">
            <v>0</v>
          </cell>
        </row>
        <row r="552">
          <cell r="A552" t="str">
            <v>03-3267-0281</v>
          </cell>
          <cell r="B552">
            <v>206</v>
          </cell>
          <cell r="C552" t="str">
            <v>株式会社エイブル／飯田橋店</v>
          </cell>
          <cell r="E552" t="str">
            <v>東京都新宿区神楽坂1-9</v>
          </cell>
          <cell r="G552" t="str">
            <v>03-3267-0281</v>
          </cell>
          <cell r="H552" t="str">
            <v>03-3267-0289</v>
          </cell>
          <cell r="I552" t="str">
            <v>西本</v>
          </cell>
          <cell r="J552" t="str">
            <v>shop074@able.co.jp</v>
          </cell>
          <cell r="K552">
            <v>32670281</v>
          </cell>
          <cell r="L552">
            <v>32670289</v>
          </cell>
          <cell r="M552" t="str">
            <v>国土交通大臣（4）第5338号</v>
          </cell>
          <cell r="O552">
            <v>0</v>
          </cell>
        </row>
        <row r="553">
          <cell r="A553" t="str">
            <v>03-5287-1899</v>
          </cell>
          <cell r="B553">
            <v>205</v>
          </cell>
          <cell r="C553" t="str">
            <v>有限会社ネヴァーランド／高田馬場店</v>
          </cell>
          <cell r="E553" t="str">
            <v>東京都新宿区高田馬場2-14-6　スワンビル5F</v>
          </cell>
          <cell r="G553" t="str">
            <v>03-5287-1899</v>
          </cell>
          <cell r="H553" t="str">
            <v>03-5287-1898</v>
          </cell>
          <cell r="I553" t="str">
            <v>吉田</v>
          </cell>
          <cell r="J553" t="str">
            <v>yoshida.k@neverland-rent.com</v>
          </cell>
          <cell r="K553">
            <v>52871899</v>
          </cell>
          <cell r="L553">
            <v>52871898</v>
          </cell>
          <cell r="M553" t="str">
            <v>東京都知事（1）第84303号</v>
          </cell>
          <cell r="O553">
            <v>0</v>
          </cell>
        </row>
        <row r="554">
          <cell r="A554" t="str">
            <v>03-5771-3383</v>
          </cell>
          <cell r="B554">
            <v>204</v>
          </cell>
          <cell r="C554" t="str">
            <v>空間建築ファクトリー株式会社</v>
          </cell>
          <cell r="E554" t="str">
            <v>東京都渋谷区神宮前1-10-34　原宿コーポ別館１F101</v>
          </cell>
          <cell r="G554" t="str">
            <v>03-5771-3383</v>
          </cell>
          <cell r="H554" t="str">
            <v>03-5771-7280</v>
          </cell>
          <cell r="I554" t="str">
            <v>若菜</v>
          </cell>
          <cell r="J554" t="str">
            <v>info@kkf.co.jp</v>
          </cell>
          <cell r="K554">
            <v>57713383</v>
          </cell>
          <cell r="L554">
            <v>57717280</v>
          </cell>
          <cell r="M554" t="str">
            <v>東京都知事（2）第77528号</v>
          </cell>
          <cell r="N554" t="str">
            <v>媒介</v>
          </cell>
          <cell r="O554">
            <v>1</v>
          </cell>
        </row>
        <row r="555">
          <cell r="A555" t="str">
            <v>03-5217-0777</v>
          </cell>
          <cell r="B555">
            <v>203</v>
          </cell>
          <cell r="C555" t="str">
            <v>株式会社S-FIT／ヘヤギメ御茶ノ水店</v>
          </cell>
          <cell r="E555" t="str">
            <v>東京都千代田区神田駿河台2-1-19　アルベルゴ御茶ノ水2F</v>
          </cell>
          <cell r="G555" t="str">
            <v>03-5217-0777</v>
          </cell>
          <cell r="H555" t="str">
            <v>03-5217-0778</v>
          </cell>
          <cell r="I555" t="str">
            <v>平嶋</v>
          </cell>
          <cell r="J555" t="str">
            <v>ocha@sfit.co.jp</v>
          </cell>
          <cell r="K555">
            <v>52170777</v>
          </cell>
          <cell r="L555">
            <v>52170778</v>
          </cell>
          <cell r="M555" t="str">
            <v>国土交通大臣（1）第7352号</v>
          </cell>
          <cell r="O555">
            <v>0</v>
          </cell>
        </row>
        <row r="556">
          <cell r="A556" t="str">
            <v>03-3787-2401</v>
          </cell>
          <cell r="B556">
            <v>202</v>
          </cell>
          <cell r="C556" t="str">
            <v>アゲインアンドアゲイン有限会社／ピタットハウス中延店</v>
          </cell>
          <cell r="E556" t="str">
            <v>東京都品川区中延4-4-3</v>
          </cell>
          <cell r="G556" t="str">
            <v>03-3787-2401</v>
          </cell>
          <cell r="H556" t="str">
            <v>03-3787-2088</v>
          </cell>
          <cell r="I556" t="str">
            <v>上薗 史佳</v>
          </cell>
          <cell r="J556" t="str">
            <v>uezono@dime-group.jp</v>
          </cell>
          <cell r="K556">
            <v>37872401</v>
          </cell>
          <cell r="L556">
            <v>37872088</v>
          </cell>
          <cell r="M556" t="str">
            <v>国土交通大臣（1）第7769号</v>
          </cell>
          <cell r="O556">
            <v>0</v>
          </cell>
        </row>
        <row r="557">
          <cell r="A557" t="str">
            <v>03-3340-6861</v>
          </cell>
          <cell r="B557">
            <v>201</v>
          </cell>
          <cell r="C557" t="str">
            <v>株式会社リアルネット／新宿店</v>
          </cell>
          <cell r="E557" t="str">
            <v>東京都新宿区西新宿1-14-15　タウンウエストビル902</v>
          </cell>
          <cell r="G557" t="str">
            <v>03-3340-6861</v>
          </cell>
          <cell r="H557" t="str">
            <v>03-3340-6860</v>
          </cell>
          <cell r="I557" t="str">
            <v>鷹取</v>
          </cell>
          <cell r="J557" t="str">
            <v>realnet@shirt.ocn.ne.jp</v>
          </cell>
          <cell r="K557">
            <v>33406861</v>
          </cell>
          <cell r="L557">
            <v>33406860</v>
          </cell>
          <cell r="M557" t="str">
            <v>東京都知事（3）第73764号</v>
          </cell>
          <cell r="O557">
            <v>0</v>
          </cell>
        </row>
        <row r="558">
          <cell r="A558" t="str">
            <v>03-5846-5330</v>
          </cell>
          <cell r="B558">
            <v>200</v>
          </cell>
          <cell r="C558" t="str">
            <v>株式会社部屋市場／上野駅前店</v>
          </cell>
          <cell r="E558" t="str">
            <v>東京都台東区上野6-14-4　山城屋冨坂ビル4F</v>
          </cell>
          <cell r="G558" t="str">
            <v>03-5846-5330</v>
          </cell>
          <cell r="H558" t="str">
            <v>03-5846-5350</v>
          </cell>
          <cell r="I558" t="str">
            <v>細川</v>
          </cell>
          <cell r="J558" t="str">
            <v>uenoekimae@heya-ichiba.jp</v>
          </cell>
          <cell r="K558">
            <v>58465330</v>
          </cell>
          <cell r="L558">
            <v>58465350</v>
          </cell>
          <cell r="M558" t="str">
            <v>東京都知事（1）第88642号</v>
          </cell>
          <cell r="O558">
            <v>0</v>
          </cell>
        </row>
        <row r="559">
          <cell r="A559" t="str">
            <v>03-5414-5855</v>
          </cell>
          <cell r="B559">
            <v>199</v>
          </cell>
          <cell r="C559" t="str">
            <v>株式会社makeact／南青山店</v>
          </cell>
          <cell r="D559" t="str">
            <v>103-0027</v>
          </cell>
          <cell r="E559" t="str">
            <v>東京都港区南青山2-4-4-203</v>
          </cell>
          <cell r="F559" t="str">
            <v>東京</v>
          </cell>
          <cell r="G559" t="str">
            <v>03-5414-5855</v>
          </cell>
          <cell r="H559" t="str">
            <v>03-5414-5963</v>
          </cell>
          <cell r="I559" t="str">
            <v>瀬下 裕司、山本</v>
          </cell>
          <cell r="J559" t="str">
            <v>sezimo@makeact.co.jp;yamamoto@makeact.co.jp</v>
          </cell>
          <cell r="K559">
            <v>54145855</v>
          </cell>
          <cell r="L559">
            <v>54145963</v>
          </cell>
          <cell r="M559" t="str">
            <v>東京都知事（1）第89936号</v>
          </cell>
          <cell r="N559" t="str">
            <v>媒介</v>
          </cell>
          <cell r="O559">
            <v>0</v>
          </cell>
        </row>
        <row r="560">
          <cell r="A560" t="str">
            <v>03-3568-8488</v>
          </cell>
          <cell r="B560">
            <v>198</v>
          </cell>
          <cell r="C560" t="str">
            <v>有限会社山王不動産／赤坂本店</v>
          </cell>
          <cell r="D560" t="str">
            <v>150-0043</v>
          </cell>
          <cell r="E560" t="str">
            <v>東京都港区赤坂1-3-18　DG22ビル1階</v>
          </cell>
          <cell r="F560" t="str">
            <v>渋谷</v>
          </cell>
          <cell r="G560" t="str">
            <v>03-3568-8488</v>
          </cell>
          <cell r="H560" t="str">
            <v>03-3568-0859</v>
          </cell>
          <cell r="I560" t="str">
            <v>矢部</v>
          </cell>
          <cell r="J560" t="str">
            <v>info@t-sanno.co.jp</v>
          </cell>
          <cell r="K560">
            <v>35688488</v>
          </cell>
          <cell r="L560">
            <v>35680859</v>
          </cell>
          <cell r="M560" t="str">
            <v>東京都知事（1）第85721号</v>
          </cell>
          <cell r="N560" t="str">
            <v>媒介</v>
          </cell>
          <cell r="O560">
            <v>0</v>
          </cell>
        </row>
        <row r="561">
          <cell r="A561" t="str">
            <v>03-3440-3521</v>
          </cell>
          <cell r="B561">
            <v>197</v>
          </cell>
          <cell r="C561" t="str">
            <v>株式会社パレットホーム</v>
          </cell>
          <cell r="E561" t="str">
            <v>東京都渋谷区恵比寿1-5-8　柳沼ビル1階</v>
          </cell>
          <cell r="G561" t="str">
            <v>03-3440-3521</v>
          </cell>
          <cell r="H561" t="str">
            <v>03-3440-3522</v>
          </cell>
          <cell r="I561" t="str">
            <v>西村 わたる</v>
          </cell>
          <cell r="J561" t="str">
            <v>nishimura@palettehome.co.jp</v>
          </cell>
          <cell r="K561">
            <v>34403521</v>
          </cell>
          <cell r="L561">
            <v>34403522</v>
          </cell>
          <cell r="M561" t="str">
            <v>東京都知事（4）第72139号</v>
          </cell>
          <cell r="O561">
            <v>0</v>
          </cell>
        </row>
        <row r="562">
          <cell r="A562" t="str">
            <v>03-3498-5551</v>
          </cell>
          <cell r="B562">
            <v>196</v>
          </cell>
          <cell r="C562" t="str">
            <v>株式会社アセットスクエア／渋谷東口店</v>
          </cell>
          <cell r="E562" t="str">
            <v>東京都渋谷区渋谷3-18-1　第2名取ビル5F</v>
          </cell>
          <cell r="G562" t="str">
            <v>03-3498-5551</v>
          </cell>
          <cell r="H562" t="str">
            <v>03-3498-5552</v>
          </cell>
          <cell r="I562" t="str">
            <v>渡邊</v>
          </cell>
          <cell r="J562" t="str">
            <v>shibuyahigashi@assetsquare.co.jp</v>
          </cell>
          <cell r="K562">
            <v>34985551</v>
          </cell>
          <cell r="L562">
            <v>34985552</v>
          </cell>
          <cell r="M562" t="str">
            <v>東京都知事（1）第84377号</v>
          </cell>
          <cell r="N562" t="str">
            <v>媒介</v>
          </cell>
          <cell r="O562">
            <v>0</v>
          </cell>
        </row>
        <row r="563">
          <cell r="A563" t="str">
            <v>03-5794-5452</v>
          </cell>
          <cell r="B563">
            <v>195</v>
          </cell>
          <cell r="C563" t="str">
            <v>株式会社スペースセレクトジャパン</v>
          </cell>
          <cell r="E563" t="str">
            <v>東京都渋谷区恵比寿南3-1-5-501</v>
          </cell>
          <cell r="G563" t="str">
            <v>03-5794-5452</v>
          </cell>
          <cell r="H563" t="str">
            <v>03-5794-5453</v>
          </cell>
          <cell r="I563" t="str">
            <v>横田 篤知</v>
          </cell>
          <cell r="J563" t="str">
            <v>yokota@spaceselectjapan.biz</v>
          </cell>
          <cell r="K563">
            <v>57945452</v>
          </cell>
          <cell r="L563">
            <v>57945453</v>
          </cell>
          <cell r="M563" t="str">
            <v>東京都知事（1）第82728号</v>
          </cell>
          <cell r="O563">
            <v>0</v>
          </cell>
        </row>
        <row r="564">
          <cell r="A564" t="str">
            <v>03-5368-4429</v>
          </cell>
          <cell r="B564">
            <v>194</v>
          </cell>
          <cell r="C564" t="str">
            <v>トレゾール株式会社</v>
          </cell>
          <cell r="E564" t="str">
            <v>東京都新宿区新宿2-1-11</v>
          </cell>
          <cell r="G564" t="str">
            <v>03-5368-4429</v>
          </cell>
          <cell r="H564" t="str">
            <v>03-5368-4439</v>
          </cell>
          <cell r="I564" t="str">
            <v>手島 大二郎</v>
          </cell>
          <cell r="J564" t="str">
            <v>info@grand-ideal.co.jp</v>
          </cell>
          <cell r="K564">
            <v>53684429</v>
          </cell>
          <cell r="L564">
            <v>53684439</v>
          </cell>
          <cell r="M564" t="str">
            <v>東京都知事（1）第86388号</v>
          </cell>
          <cell r="N564" t="str">
            <v>媒介</v>
          </cell>
          <cell r="O564">
            <v>0</v>
          </cell>
        </row>
        <row r="565">
          <cell r="A565" t="str">
            <v>03-3798-8280</v>
          </cell>
          <cell r="B565">
            <v>193</v>
          </cell>
          <cell r="C565" t="str">
            <v>株式会社エイブル／田町三田通り店</v>
          </cell>
          <cell r="E565" t="str">
            <v>東京都港区三田2-11-15</v>
          </cell>
          <cell r="G565" t="str">
            <v>03-3798-8280</v>
          </cell>
          <cell r="H565" t="str">
            <v>03-3798-8278</v>
          </cell>
          <cell r="I565" t="str">
            <v>上野 綾子</v>
          </cell>
          <cell r="J565" t="str">
            <v>shop076@able.co.jp</v>
          </cell>
          <cell r="K565">
            <v>37988280</v>
          </cell>
          <cell r="L565">
            <v>37988278</v>
          </cell>
          <cell r="M565" t="str">
            <v>国土交通大臣（4）第5338号</v>
          </cell>
          <cell r="O565">
            <v>0</v>
          </cell>
        </row>
        <row r="566">
          <cell r="A566" t="str">
            <v>03-5746-2351</v>
          </cell>
          <cell r="B566">
            <v>192</v>
          </cell>
          <cell r="C566" t="str">
            <v>株式会社スプリングエステート／大森店</v>
          </cell>
          <cell r="E566" t="str">
            <v>東京都大田区山王2-1-8　帝石山王アーバンライフ1F</v>
          </cell>
          <cell r="G566" t="str">
            <v>03-5746-2351</v>
          </cell>
          <cell r="H566" t="str">
            <v>03-5746-2352</v>
          </cell>
          <cell r="I566" t="str">
            <v>北谷</v>
          </cell>
          <cell r="J566" t="str">
            <v>kitatani@spring-net.co.jp</v>
          </cell>
          <cell r="K566">
            <v>57462351</v>
          </cell>
          <cell r="L566">
            <v>57462352</v>
          </cell>
          <cell r="M566" t="str">
            <v>東京都知事（3）第75104号</v>
          </cell>
          <cell r="N566" t="str">
            <v>媒介</v>
          </cell>
          <cell r="O566">
            <v>0</v>
          </cell>
        </row>
        <row r="567">
          <cell r="A567" t="str">
            <v>03-3346-2140</v>
          </cell>
          <cell r="B567">
            <v>191</v>
          </cell>
          <cell r="C567" t="str">
            <v>株式会社ニチワ／営業推進部</v>
          </cell>
          <cell r="E567" t="str">
            <v>東京都新宿区西新宿1-19-6　山手新宿ビル5階</v>
          </cell>
          <cell r="G567" t="str">
            <v>03-3346-2140</v>
          </cell>
          <cell r="H567" t="str">
            <v>03-3346-2135</v>
          </cell>
          <cell r="I567" t="str">
            <v>関 信一</v>
          </cell>
          <cell r="J567" t="str">
            <v>seki@nichiwa-realestate.co.jp</v>
          </cell>
          <cell r="K567">
            <v>33462140</v>
          </cell>
          <cell r="L567">
            <v>33462135</v>
          </cell>
          <cell r="M567" t="str">
            <v>国土交通大臣（3）第5417号</v>
          </cell>
          <cell r="N567" t="str">
            <v>媒介</v>
          </cell>
          <cell r="O567">
            <v>0</v>
          </cell>
        </row>
        <row r="568">
          <cell r="A568" t="str">
            <v>03-3545-8882</v>
          </cell>
          <cell r="B568">
            <v>190</v>
          </cell>
          <cell r="C568" t="str">
            <v>株式会社アミティハウス</v>
          </cell>
          <cell r="E568" t="str">
            <v>東京都中央区築地3-11-6　築地スクエアビル1F</v>
          </cell>
          <cell r="G568" t="str">
            <v>03-3545-8882</v>
          </cell>
          <cell r="H568" t="str">
            <v>03-3545-8883</v>
          </cell>
          <cell r="I568" t="str">
            <v>木村</v>
          </cell>
          <cell r="J568" t="str">
            <v>kimura_y@amitiehouse.co.jp</v>
          </cell>
          <cell r="K568">
            <v>35458882</v>
          </cell>
          <cell r="L568">
            <v>35458883</v>
          </cell>
          <cell r="M568" t="str">
            <v>東京都知事（2）第77428号</v>
          </cell>
          <cell r="N568" t="str">
            <v>媒介</v>
          </cell>
          <cell r="O568">
            <v>0</v>
          </cell>
        </row>
        <row r="569">
          <cell r="A569" t="str">
            <v>03-3595-7755</v>
          </cell>
          <cell r="B569">
            <v>189</v>
          </cell>
          <cell r="C569" t="str">
            <v>株式会社アセットナビ／新橋店</v>
          </cell>
          <cell r="E569" t="str">
            <v>東京都港区新橋2-4-2　新橋アオヤギビル5F</v>
          </cell>
          <cell r="G569" t="str">
            <v>03-3595-7755</v>
          </cell>
          <cell r="H569" t="str">
            <v>03-3595-7756</v>
          </cell>
          <cell r="I569" t="str">
            <v>渡辺</v>
          </cell>
          <cell r="J569" t="str">
            <v>shinbashi@assetnavi.co.jp</v>
          </cell>
          <cell r="K569">
            <v>35957755</v>
          </cell>
          <cell r="L569">
            <v>35957756</v>
          </cell>
          <cell r="M569" t="str">
            <v>東京都知事（1）第86028号</v>
          </cell>
          <cell r="N569" t="str">
            <v>媒介</v>
          </cell>
          <cell r="O569">
            <v>0</v>
          </cell>
        </row>
        <row r="570">
          <cell r="A570" t="str">
            <v>03-6406-4577</v>
          </cell>
          <cell r="B570">
            <v>188</v>
          </cell>
          <cell r="C570" t="str">
            <v>有限会社モンタナエステート／六本木店</v>
          </cell>
          <cell r="D570" t="str">
            <v>113-0033</v>
          </cell>
          <cell r="E570" t="str">
            <v>東京都港区六本木3-8-23　六本木ともビル5F</v>
          </cell>
          <cell r="F570" t="str">
            <v>水道橋</v>
          </cell>
          <cell r="G570" t="str">
            <v>03-6406-4577</v>
          </cell>
          <cell r="H570" t="str">
            <v>03-6406-4588</v>
          </cell>
          <cell r="I570" t="str">
            <v>福田</v>
          </cell>
          <cell r="J570" t="str">
            <v>info@e-montana.jp</v>
          </cell>
          <cell r="K570">
            <v>64064577</v>
          </cell>
          <cell r="L570">
            <v>64064588</v>
          </cell>
          <cell r="M570" t="str">
            <v>東京都知事（1）第85254号</v>
          </cell>
          <cell r="N570" t="str">
            <v>媒介</v>
          </cell>
          <cell r="O570">
            <v>0</v>
          </cell>
        </row>
        <row r="571">
          <cell r="A571" t="str">
            <v>03-5765-5513</v>
          </cell>
          <cell r="B571">
            <v>187</v>
          </cell>
          <cell r="C571" t="str">
            <v>株式会社コムデザイン</v>
          </cell>
          <cell r="E571" t="str">
            <v>東京都港区芝3-3-12　芝松下ビル7F</v>
          </cell>
          <cell r="G571" t="str">
            <v>03-5765-5513</v>
          </cell>
          <cell r="H571" t="str">
            <v>03-5765-5106</v>
          </cell>
          <cell r="I571" t="str">
            <v>田畑 篤樹</v>
          </cell>
          <cell r="J571" t="str">
            <v>atsuki_tabata@boo-hoo-woo.com</v>
          </cell>
          <cell r="K571">
            <v>57655513</v>
          </cell>
          <cell r="L571">
            <v>57655106</v>
          </cell>
          <cell r="M571" t="str">
            <v>東京都知事（1）第86655号</v>
          </cell>
          <cell r="N571" t="str">
            <v>媒介</v>
          </cell>
          <cell r="O571">
            <v>0</v>
          </cell>
        </row>
        <row r="572">
          <cell r="A572" t="str">
            <v>03-5467-2555</v>
          </cell>
          <cell r="B572">
            <v>186</v>
          </cell>
          <cell r="C572" t="str">
            <v>アートプラン株式会社／東京支店</v>
          </cell>
          <cell r="E572" t="str">
            <v>東京都渋谷区渋谷2-19-20　Navi渋谷?6F</v>
          </cell>
          <cell r="G572" t="str">
            <v>03-5467-2555</v>
          </cell>
          <cell r="H572" t="str">
            <v>03-5467-2556</v>
          </cell>
          <cell r="I572" t="str">
            <v>榊原 太二</v>
          </cell>
          <cell r="J572" t="str">
            <v>shibuya@artplan21.jp</v>
          </cell>
          <cell r="K572">
            <v>54672555</v>
          </cell>
          <cell r="L572">
            <v>54672556</v>
          </cell>
          <cell r="M572" t="str">
            <v>国土交通大臣（1）第7758号</v>
          </cell>
          <cell r="N572" t="str">
            <v>媒介</v>
          </cell>
          <cell r="O572">
            <v>0</v>
          </cell>
        </row>
        <row r="573">
          <cell r="A573" t="str">
            <v>03-3352-6226</v>
          </cell>
          <cell r="B573">
            <v>185</v>
          </cell>
          <cell r="C573" t="str">
            <v>東洋珈琲株式会社／不動産情報プラザ</v>
          </cell>
          <cell r="D573" t="str">
            <v>135-0047</v>
          </cell>
          <cell r="E573" t="str">
            <v>東京都新宿区新宿2-8-1　新宿セブンビル1F</v>
          </cell>
          <cell r="F573" t="str">
            <v>門前仲町</v>
          </cell>
          <cell r="G573" t="str">
            <v>03-3352-6226</v>
          </cell>
          <cell r="H573" t="str">
            <v>03-3341-4495</v>
          </cell>
          <cell r="I573" t="str">
            <v>矢野目 亜季</v>
          </cell>
          <cell r="J573" t="str">
            <v>toyo@almond.ocn.ne.jp</v>
          </cell>
          <cell r="K573">
            <v>33526226</v>
          </cell>
          <cell r="L573">
            <v>33414495</v>
          </cell>
          <cell r="M573" t="str">
            <v>東京都知事（5）第57712号</v>
          </cell>
          <cell r="N573" t="str">
            <v>媒介</v>
          </cell>
          <cell r="O573">
            <v>0</v>
          </cell>
        </row>
        <row r="574">
          <cell r="A574" t="str">
            <v>03-3535-2077</v>
          </cell>
          <cell r="B574">
            <v>184</v>
          </cell>
          <cell r="C574" t="str">
            <v>有限会社優駿不動産</v>
          </cell>
          <cell r="D574" t="str">
            <v>141-0021</v>
          </cell>
          <cell r="E574" t="str">
            <v>東京都中央区銀座1-19-8</v>
          </cell>
          <cell r="F574" t="str">
            <v>目黒</v>
          </cell>
          <cell r="G574" t="str">
            <v>03-3535-2077</v>
          </cell>
          <cell r="H574" t="str">
            <v>03-3535-2088</v>
          </cell>
          <cell r="I574" t="str">
            <v>中川</v>
          </cell>
          <cell r="J574" t="str">
            <v>real-estate@yuusyun-ginza.com</v>
          </cell>
          <cell r="K574">
            <v>35352077</v>
          </cell>
          <cell r="L574">
            <v>35352088</v>
          </cell>
          <cell r="M574" t="str">
            <v>東京都知事（3）第74989号</v>
          </cell>
          <cell r="N574" t="str">
            <v>媒介</v>
          </cell>
          <cell r="O574">
            <v>0</v>
          </cell>
        </row>
        <row r="575">
          <cell r="A575" t="str">
            <v>043-621-3421</v>
          </cell>
          <cell r="B575">
            <v>183</v>
          </cell>
          <cell r="C575" t="str">
            <v>市原田園ホーム有限会社</v>
          </cell>
          <cell r="E575" t="str">
            <v>千葉県市原市国分寺台中央1-7-4</v>
          </cell>
          <cell r="G575" t="str">
            <v>043-621-3421</v>
          </cell>
          <cell r="H575" t="str">
            <v>043-621-4521</v>
          </cell>
          <cell r="I575" t="str">
            <v>山本 三枝子</v>
          </cell>
          <cell r="J575" t="str">
            <v>yamamoto@makeact.co.jp</v>
          </cell>
          <cell r="K575">
            <v>213421</v>
          </cell>
          <cell r="L575">
            <v>214521</v>
          </cell>
          <cell r="M575" t="str">
            <v>千葉県知事（8）第5927号</v>
          </cell>
          <cell r="O575">
            <v>0</v>
          </cell>
        </row>
        <row r="576">
          <cell r="A576" t="str">
            <v>03-5413-4088</v>
          </cell>
          <cell r="B576">
            <v>182</v>
          </cell>
          <cell r="C576" t="str">
            <v>株式会社ハイホーム</v>
          </cell>
          <cell r="D576" t="str">
            <v xml:space="preserve">        </v>
          </cell>
          <cell r="E576" t="str">
            <v>東京都港区六本木7-8-7</v>
          </cell>
          <cell r="G576" t="str">
            <v>03-5413-4088</v>
          </cell>
          <cell r="H576" t="str">
            <v>03-5413-4085</v>
          </cell>
          <cell r="I576" t="str">
            <v>渡辺</v>
          </cell>
          <cell r="J576" t="str">
            <v>watanabe@hihome.ne.jp</v>
          </cell>
          <cell r="K576">
            <v>54134088</v>
          </cell>
          <cell r="L576">
            <v>54134085</v>
          </cell>
          <cell r="M576" t="str">
            <v>東京都知事（2）第77462号</v>
          </cell>
          <cell r="N576" t="str">
            <v>媒介</v>
          </cell>
          <cell r="O576">
            <v>0</v>
          </cell>
        </row>
        <row r="577">
          <cell r="A577" t="str">
            <v>03-5791-1331</v>
          </cell>
          <cell r="B577">
            <v>181</v>
          </cell>
          <cell r="C577" t="str">
            <v>トウマンホーム株式会社／白金台店</v>
          </cell>
          <cell r="E577" t="str">
            <v>東京都港区白金台3-2-7</v>
          </cell>
          <cell r="G577" t="str">
            <v>03-5791-1331</v>
          </cell>
          <cell r="H577" t="str">
            <v>03-5791-1332</v>
          </cell>
          <cell r="I577" t="str">
            <v>日吉</v>
          </cell>
          <cell r="J577" t="str">
            <v>hiyoshi@c21-th.com</v>
          </cell>
          <cell r="K577">
            <v>57911331</v>
          </cell>
          <cell r="L577">
            <v>57911332</v>
          </cell>
          <cell r="M577" t="str">
            <v>東京都知事（5）第58548号</v>
          </cell>
          <cell r="O577">
            <v>0</v>
          </cell>
        </row>
        <row r="578">
          <cell r="A578" t="str">
            <v>03-5793-8808</v>
          </cell>
          <cell r="B578">
            <v>180</v>
          </cell>
          <cell r="C578" t="str">
            <v>センチュリー21株式会社ランドインテリジェンス</v>
          </cell>
          <cell r="D578" t="str">
            <v>135-0047</v>
          </cell>
          <cell r="E578" t="str">
            <v>東京都渋谷区広尾1-9-15</v>
          </cell>
          <cell r="F578" t="str">
            <v>門前仲町</v>
          </cell>
          <cell r="G578" t="str">
            <v>03-5793-8808</v>
          </cell>
          <cell r="H578" t="str">
            <v>03-5793-9322</v>
          </cell>
          <cell r="I578" t="str">
            <v>小林</v>
          </cell>
          <cell r="J578" t="str">
            <v>kobayashi@land-i.co.jp</v>
          </cell>
          <cell r="K578">
            <v>57938808</v>
          </cell>
          <cell r="L578">
            <v>57939322</v>
          </cell>
          <cell r="M578" t="str">
            <v>東京都知事（1）第86037号</v>
          </cell>
          <cell r="N578" t="str">
            <v>媒介</v>
          </cell>
          <cell r="O578">
            <v>0</v>
          </cell>
        </row>
        <row r="579">
          <cell r="A579" t="str">
            <v>03-5621-5200</v>
          </cell>
          <cell r="B579">
            <v>179</v>
          </cell>
          <cell r="C579" t="str">
            <v>株式会社S-FIT／ヘヤギメ門前仲町店</v>
          </cell>
          <cell r="D579" t="str">
            <v>135-0047</v>
          </cell>
          <cell r="E579" t="str">
            <v>東京都江東区富岡1-7-4　1階</v>
          </cell>
          <cell r="F579" t="str">
            <v>門前仲町</v>
          </cell>
          <cell r="G579" t="str">
            <v>03-5621-5200</v>
          </cell>
          <cell r="H579" t="str">
            <v>03-5621-5205</v>
          </cell>
          <cell r="I579" t="str">
            <v>池田</v>
          </cell>
          <cell r="J579" t="str">
            <v>monnaka@sfit.co.jp</v>
          </cell>
          <cell r="K579">
            <v>56215200</v>
          </cell>
          <cell r="L579">
            <v>56215205</v>
          </cell>
          <cell r="M579" t="str">
            <v>国土交通大臣（1）第7352号</v>
          </cell>
          <cell r="N579" t="str">
            <v>媒介</v>
          </cell>
          <cell r="O579">
            <v>0</v>
          </cell>
        </row>
        <row r="580">
          <cell r="A580" t="str">
            <v>03-3442-0032</v>
          </cell>
          <cell r="B580">
            <v>178</v>
          </cell>
          <cell r="C580" t="str">
            <v>株式会社ミニミニ中央／目黒店</v>
          </cell>
          <cell r="D580" t="str">
            <v>141-0021</v>
          </cell>
          <cell r="E580" t="str">
            <v>東京都品川区上大崎2-15-16</v>
          </cell>
          <cell r="F580" t="str">
            <v>目黒</v>
          </cell>
          <cell r="G580" t="str">
            <v>03-3442-0032</v>
          </cell>
          <cell r="H580" t="str">
            <v>03-3442-6369</v>
          </cell>
          <cell r="I580" t="str">
            <v>丸山</v>
          </cell>
          <cell r="J580" t="str">
            <v>meguro@minimini.jp</v>
          </cell>
          <cell r="K580">
            <v>34420032</v>
          </cell>
          <cell r="L580">
            <v>34426369</v>
          </cell>
          <cell r="M580" t="str">
            <v>東京都知事（2）第81647号</v>
          </cell>
          <cell r="N580" t="str">
            <v>媒介</v>
          </cell>
          <cell r="O580">
            <v>0</v>
          </cell>
        </row>
        <row r="581">
          <cell r="A581" t="str">
            <v>03-3718-0121</v>
          </cell>
          <cell r="B581">
            <v>177</v>
          </cell>
          <cell r="C581" t="str">
            <v>株式会社持田綜合企画</v>
          </cell>
          <cell r="E581" t="str">
            <v>東京都目黒区平町1-26-3</v>
          </cell>
          <cell r="G581" t="str">
            <v>03-3718-0121</v>
          </cell>
          <cell r="H581" t="str">
            <v>03-3725-0003</v>
          </cell>
          <cell r="I581" t="str">
            <v>古沢</v>
          </cell>
          <cell r="J581" t="str">
            <v>mochida@motida.com</v>
          </cell>
          <cell r="K581">
            <v>37180121</v>
          </cell>
          <cell r="L581">
            <v>37250003</v>
          </cell>
          <cell r="M581" t="str">
            <v>東京都知事（2）第77623号</v>
          </cell>
          <cell r="O581">
            <v>0</v>
          </cell>
        </row>
        <row r="582">
          <cell r="A582" t="str">
            <v>03-3974-1091</v>
          </cell>
          <cell r="B582">
            <v>176</v>
          </cell>
          <cell r="C582" t="str">
            <v>株式会社杉浦公昭事務所／アイビーハウジング</v>
          </cell>
          <cell r="E582" t="str">
            <v>東京都豊島区長崎1-15-14</v>
          </cell>
          <cell r="G582" t="str">
            <v>03-3974-1091</v>
          </cell>
          <cell r="H582" t="str">
            <v>03-3974-1385</v>
          </cell>
          <cell r="I582" t="str">
            <v>島村 芳一</v>
          </cell>
          <cell r="J582" t="str">
            <v>shimamura@ivy001.com</v>
          </cell>
          <cell r="K582">
            <v>39741091</v>
          </cell>
          <cell r="L582">
            <v>39741385</v>
          </cell>
          <cell r="M582" t="str">
            <v>東京都知事（1）第88407号</v>
          </cell>
          <cell r="O582">
            <v>1</v>
          </cell>
        </row>
        <row r="583">
          <cell r="A583" t="str">
            <v>03-5428-6637</v>
          </cell>
          <cell r="B583">
            <v>175</v>
          </cell>
          <cell r="C583" t="str">
            <v>株式会社S-FIT／プレミアデスク</v>
          </cell>
          <cell r="E583" t="str">
            <v>東京都渋谷区神南1-12-14　渋谷宮田ビル8階</v>
          </cell>
          <cell r="G583" t="str">
            <v>03-5428-6637</v>
          </cell>
          <cell r="H583" t="str">
            <v>03-5428-6713</v>
          </cell>
          <cell r="I583" t="str">
            <v>堀内</v>
          </cell>
          <cell r="J583" t="str">
            <v>horiuchi@sfit.co.jp</v>
          </cell>
          <cell r="K583">
            <v>54286637</v>
          </cell>
          <cell r="L583">
            <v>54286713</v>
          </cell>
          <cell r="M583" t="str">
            <v>国土交通大臣（1）第7352号</v>
          </cell>
          <cell r="O583">
            <v>1</v>
          </cell>
        </row>
        <row r="584">
          <cell r="A584" t="str">
            <v>03-5545-4407</v>
          </cell>
          <cell r="B584">
            <v>174</v>
          </cell>
          <cell r="C584" t="str">
            <v>ハウジングジャパン株式会社</v>
          </cell>
          <cell r="E584" t="str">
            <v>東京都港区東麻布1-17-13　エスファイン3階</v>
          </cell>
          <cell r="G584" t="str">
            <v>03-5545-4407</v>
          </cell>
          <cell r="H584" t="str">
            <v>03-5545-4456</v>
          </cell>
          <cell r="I584" t="str">
            <v>櫻井</v>
          </cell>
          <cell r="J584" t="str">
            <v>rent@housingjapan.net,kobayashi@housingjapan.net,r.watanabe@housingjapan.net</v>
          </cell>
          <cell r="K584">
            <v>55454407</v>
          </cell>
          <cell r="L584">
            <v>55454456</v>
          </cell>
          <cell r="M584" t="str">
            <v>東京都知事（2）第79112号</v>
          </cell>
          <cell r="O584">
            <v>0</v>
          </cell>
        </row>
        <row r="585">
          <cell r="A585" t="str">
            <v>03-3562-6400</v>
          </cell>
          <cell r="B585">
            <v>173</v>
          </cell>
          <cell r="C585" t="str">
            <v>株式会社エーアイアール／銀座店</v>
          </cell>
          <cell r="E585" t="str">
            <v>東京都中央区銀座1-8-21</v>
          </cell>
          <cell r="G585" t="str">
            <v>03-3562-6400</v>
          </cell>
          <cell r="H585" t="str">
            <v>03-3562-6422</v>
          </cell>
          <cell r="I585" t="str">
            <v>島津</v>
          </cell>
          <cell r="J585" t="str">
            <v>a-ginza@a-i-r.co.jp</v>
          </cell>
          <cell r="K585">
            <v>35626400</v>
          </cell>
          <cell r="L585">
            <v>35626422</v>
          </cell>
          <cell r="M585" t="str">
            <v>国土交通大臣（2）第6324号</v>
          </cell>
          <cell r="O585">
            <v>0</v>
          </cell>
        </row>
        <row r="586">
          <cell r="A586" t="str">
            <v>03-5795-1022</v>
          </cell>
          <cell r="B586">
            <v>172</v>
          </cell>
          <cell r="C586" t="str">
            <v>株式会社ファクトプランニング</v>
          </cell>
          <cell r="D586" t="str">
            <v>169-0075</v>
          </cell>
          <cell r="E586" t="str">
            <v>東京都渋谷区広尾1-8-7　フレッグ広尾クアルト1階</v>
          </cell>
          <cell r="F586" t="str">
            <v>高田馬場</v>
          </cell>
          <cell r="G586" t="str">
            <v>03-5795-1022</v>
          </cell>
          <cell r="H586" t="str">
            <v>03-5795-0588</v>
          </cell>
          <cell r="I586" t="str">
            <v>伊藤 正春</v>
          </cell>
          <cell r="J586" t="str">
            <v>m-ito@fact-p.co.jp</v>
          </cell>
          <cell r="K586">
            <v>57951022</v>
          </cell>
          <cell r="L586">
            <v>57950588</v>
          </cell>
          <cell r="M586" t="str">
            <v>東京都知事（1）第84195号</v>
          </cell>
          <cell r="N586" t="str">
            <v>媒介</v>
          </cell>
          <cell r="O586">
            <v>0</v>
          </cell>
        </row>
        <row r="587">
          <cell r="A587" t="str">
            <v>03-5549-9790</v>
          </cell>
          <cell r="B587">
            <v>171</v>
          </cell>
          <cell r="C587" t="str">
            <v>ユニオンホーム株式会社／赤坂店</v>
          </cell>
          <cell r="E587" t="str">
            <v>東京都港区赤坂2-14-5</v>
          </cell>
          <cell r="G587" t="str">
            <v>03-5549-9790</v>
          </cell>
          <cell r="H587" t="str">
            <v>03-5549-9791</v>
          </cell>
          <cell r="I587" t="str">
            <v>種村</v>
          </cell>
          <cell r="J587" t="str">
            <v>akasaka@unionhome.biz</v>
          </cell>
          <cell r="K587">
            <v>55499790</v>
          </cell>
          <cell r="L587">
            <v>55499791</v>
          </cell>
          <cell r="M587" t="str">
            <v>国土交通大臣（1）第7521号</v>
          </cell>
          <cell r="O587">
            <v>1</v>
          </cell>
        </row>
        <row r="588">
          <cell r="A588" t="str">
            <v>03-5412-0090</v>
          </cell>
          <cell r="B588">
            <v>170</v>
          </cell>
          <cell r="C588" t="str">
            <v>株式会社ディーアライブ</v>
          </cell>
          <cell r="E588" t="str">
            <v>東京都港区元赤坂1-7-13</v>
          </cell>
          <cell r="G588" t="str">
            <v>03-5412-0090</v>
          </cell>
          <cell r="H588" t="str">
            <v>03-5412-0091</v>
          </cell>
          <cell r="I588" t="str">
            <v>濱尾 新一</v>
          </cell>
          <cell r="J588" t="str">
            <v>hamao@d-arrive.com</v>
          </cell>
          <cell r="K588">
            <v>54120090</v>
          </cell>
          <cell r="L588">
            <v>54120091</v>
          </cell>
          <cell r="M588" t="str">
            <v>東京都知事（1）第88403号</v>
          </cell>
          <cell r="O588">
            <v>0</v>
          </cell>
        </row>
        <row r="589">
          <cell r="A589" t="str">
            <v>03-5766-3380</v>
          </cell>
          <cell r="B589">
            <v>169</v>
          </cell>
          <cell r="C589" t="str">
            <v>株式会社オリジナルエステート／渋谷店</v>
          </cell>
          <cell r="E589" t="str">
            <v>東京都渋谷区渋谷3-18-4</v>
          </cell>
          <cell r="G589" t="str">
            <v>03-5766-3380</v>
          </cell>
          <cell r="H589" t="str">
            <v>03-5766-3381</v>
          </cell>
          <cell r="I589" t="str">
            <v>秋山</v>
          </cell>
          <cell r="J589" t="str">
            <v>info@chintai-e.com</v>
          </cell>
          <cell r="K589">
            <v>57663380</v>
          </cell>
          <cell r="L589">
            <v>57663381</v>
          </cell>
          <cell r="M589" t="str">
            <v>東京都知事（1）第83637号</v>
          </cell>
          <cell r="O589">
            <v>0</v>
          </cell>
        </row>
        <row r="590">
          <cell r="A590" t="str">
            <v>03-5771-5715</v>
          </cell>
          <cell r="B590">
            <v>168</v>
          </cell>
          <cell r="C590" t="str">
            <v>有限会社リッツインターナショナル</v>
          </cell>
          <cell r="E590" t="str">
            <v>東京都港区六本木7-15-13-906</v>
          </cell>
          <cell r="G590" t="str">
            <v>03-5771-5715</v>
          </cell>
          <cell r="H590" t="str">
            <v>03-5771-5714</v>
          </cell>
          <cell r="I590" t="str">
            <v>榮 俊貴</v>
          </cell>
          <cell r="J590" t="str">
            <v>ritz@muc.biglobe.ne.jp</v>
          </cell>
          <cell r="K590">
            <v>57715715</v>
          </cell>
          <cell r="L590">
            <v>57715714</v>
          </cell>
          <cell r="M590" t="str">
            <v>東京都知事（3）第75862号</v>
          </cell>
          <cell r="N590" t="str">
            <v>媒介</v>
          </cell>
          <cell r="O590">
            <v>0</v>
          </cell>
        </row>
        <row r="591">
          <cell r="A591" t="str">
            <v>03-3357-1300</v>
          </cell>
          <cell r="B591">
            <v>166</v>
          </cell>
          <cell r="C591" t="str">
            <v>株式会社ケイズホーム／新宿店</v>
          </cell>
          <cell r="E591" t="str">
            <v>東京都新宿区新宿3-20-5　新光第二8階</v>
          </cell>
          <cell r="G591" t="str">
            <v>03-3357-1300</v>
          </cell>
          <cell r="H591" t="str">
            <v>03-3357-1308</v>
          </cell>
          <cell r="I591" t="str">
            <v>水野</v>
          </cell>
          <cell r="J591" t="str">
            <v>shinjuku@kshome.ne.jp</v>
          </cell>
          <cell r="K591">
            <v>33571300</v>
          </cell>
          <cell r="L591">
            <v>33571308</v>
          </cell>
          <cell r="M591" t="str">
            <v>東京都知事（2）第81953号</v>
          </cell>
          <cell r="O591">
            <v>0</v>
          </cell>
        </row>
        <row r="592">
          <cell r="A592" t="str">
            <v>03-5731-0234</v>
          </cell>
          <cell r="B592">
            <v>165</v>
          </cell>
          <cell r="C592" t="str">
            <v>株式会社ホームネット／自由ヶ丘店</v>
          </cell>
          <cell r="D592" t="str">
            <v>104-0061</v>
          </cell>
          <cell r="E592" t="str">
            <v>東京都目黒区自由が丘2-11-10　パルシードビル5階</v>
          </cell>
          <cell r="F592" t="str">
            <v>銀座</v>
          </cell>
          <cell r="G592" t="str">
            <v>03-5731-0234</v>
          </cell>
          <cell r="H592" t="str">
            <v>03-5731-0233</v>
          </cell>
          <cell r="I592" t="str">
            <v>池田 秀郎</v>
          </cell>
          <cell r="J592" t="str">
            <v>hmn@home-net.gr.jp</v>
          </cell>
          <cell r="K592">
            <v>57310234</v>
          </cell>
          <cell r="L592">
            <v>57310233</v>
          </cell>
          <cell r="M592" t="str">
            <v>東京都知事（2）第79314号</v>
          </cell>
          <cell r="N592" t="str">
            <v>媒介</v>
          </cell>
          <cell r="O592">
            <v>0</v>
          </cell>
        </row>
        <row r="593">
          <cell r="A593" t="str">
            <v>03-3427-7710</v>
          </cell>
          <cell r="B593">
            <v>164</v>
          </cell>
          <cell r="C593" t="str">
            <v>株式会社ランディックス／桜新町本店</v>
          </cell>
          <cell r="E593" t="str">
            <v>東京都世田谷区新町3-22-2</v>
          </cell>
          <cell r="G593" t="str">
            <v>03-3427-7710</v>
          </cell>
          <cell r="H593" t="str">
            <v>03-3427-7955</v>
          </cell>
          <cell r="I593" t="str">
            <v>米山</v>
          </cell>
          <cell r="J593" t="str">
            <v>chintaibu@landix.jp</v>
          </cell>
          <cell r="K593">
            <v>34277710</v>
          </cell>
          <cell r="L593">
            <v>34277955</v>
          </cell>
          <cell r="M593" t="str">
            <v>東京都知事（2）第81306号</v>
          </cell>
          <cell r="O593">
            <v>0</v>
          </cell>
        </row>
        <row r="594">
          <cell r="A594" t="str">
            <v>03-3792-3336</v>
          </cell>
          <cell r="B594">
            <v>163</v>
          </cell>
          <cell r="C594" t="str">
            <v>株式会社ミブコーポレーション／学芸大学店</v>
          </cell>
          <cell r="D594" t="str">
            <v>150-0002</v>
          </cell>
          <cell r="E594" t="str">
            <v>東京都目黒区鷹番3-14-14</v>
          </cell>
          <cell r="G594" t="str">
            <v>03-3792-3336</v>
          </cell>
          <cell r="H594" t="str">
            <v>03-3792-3402</v>
          </cell>
          <cell r="I594" t="str">
            <v>本多</v>
          </cell>
          <cell r="J594" t="str">
            <v>gakudai@mibucorp.co.jp</v>
          </cell>
          <cell r="K594">
            <v>37923336</v>
          </cell>
          <cell r="L594">
            <v>37923402</v>
          </cell>
          <cell r="M594" t="str">
            <v>国土交通大臣（1）第7450号</v>
          </cell>
          <cell r="N594" t="str">
            <v>　</v>
          </cell>
          <cell r="O594">
            <v>0</v>
          </cell>
        </row>
        <row r="595">
          <cell r="A595" t="str">
            <v>03-5209-8188</v>
          </cell>
          <cell r="B595">
            <v>162</v>
          </cell>
          <cell r="C595" t="str">
            <v>株式会社アイキャンエステイト／神田店</v>
          </cell>
          <cell r="E595" t="str">
            <v>東京都千代田区鍛冶町2-7-6　リッツビル3階</v>
          </cell>
          <cell r="G595" t="str">
            <v>03-5209-8188</v>
          </cell>
          <cell r="H595" t="str">
            <v>03-5209-8187</v>
          </cell>
          <cell r="I595" t="str">
            <v>尚 みどり</v>
          </cell>
          <cell r="J595" t="str">
            <v>sho@ican-e.com</v>
          </cell>
          <cell r="K595">
            <v>52098188</v>
          </cell>
          <cell r="L595">
            <v>52098187</v>
          </cell>
          <cell r="M595" t="str">
            <v>東京都知事（1）第89413号</v>
          </cell>
          <cell r="O595">
            <v>0</v>
          </cell>
        </row>
        <row r="596">
          <cell r="A596" t="str">
            <v>03-5215-2441</v>
          </cell>
          <cell r="B596">
            <v>161</v>
          </cell>
          <cell r="C596" t="str">
            <v>株式会社リアルワン／飯田橋本店</v>
          </cell>
          <cell r="D596" t="str">
            <v xml:space="preserve">        </v>
          </cell>
          <cell r="E596" t="str">
            <v>東京都千代田区飯田橋4-4-7</v>
          </cell>
          <cell r="G596" t="str">
            <v>03-5215-2441</v>
          </cell>
          <cell r="H596" t="str">
            <v>03-5215-3755</v>
          </cell>
          <cell r="I596" t="str">
            <v>柳光 みどり</v>
          </cell>
          <cell r="J596" t="str">
            <v>ryukou@realone.co.jp</v>
          </cell>
          <cell r="K596">
            <v>52152441</v>
          </cell>
          <cell r="L596">
            <v>52153755</v>
          </cell>
          <cell r="M596" t="str">
            <v>東京都知事（1）第84396号</v>
          </cell>
          <cell r="N596" t="str">
            <v>媒介</v>
          </cell>
          <cell r="O596">
            <v>0</v>
          </cell>
        </row>
        <row r="597">
          <cell r="A597" t="str">
            <v>03-5421-7722</v>
          </cell>
          <cell r="B597">
            <v>160</v>
          </cell>
          <cell r="C597" t="str">
            <v>株式会社ランド・エス・コーポレーション</v>
          </cell>
          <cell r="E597" t="str">
            <v>東京都品川区上大崎3-5-3　4階</v>
          </cell>
          <cell r="G597" t="str">
            <v>03-5421-7722</v>
          </cell>
          <cell r="H597" t="str">
            <v>03-5795-2244</v>
          </cell>
          <cell r="I597" t="str">
            <v>大井</v>
          </cell>
          <cell r="J597" t="str">
            <v>chintai@land-s.com</v>
          </cell>
          <cell r="K597">
            <v>54217722</v>
          </cell>
          <cell r="L597">
            <v>57952244</v>
          </cell>
          <cell r="M597" t="str">
            <v>東京都知事（1）第82858号</v>
          </cell>
          <cell r="O597">
            <v>0</v>
          </cell>
        </row>
        <row r="598">
          <cell r="A598" t="str">
            <v>03-5457-5106</v>
          </cell>
          <cell r="B598">
            <v>159</v>
          </cell>
          <cell r="C598" t="str">
            <v>ナウルアンドパートナーズ株式会社／アイルーム本店</v>
          </cell>
          <cell r="D598" t="str">
            <v>160-0023</v>
          </cell>
          <cell r="E598" t="str">
            <v>東京都渋谷区道玄坂2-10-10　世界堂ビル3F</v>
          </cell>
          <cell r="F598" t="str">
            <v>新宿</v>
          </cell>
          <cell r="G598" t="str">
            <v>03-5457-5106</v>
          </cell>
          <cell r="H598" t="str">
            <v>03-5457-5135</v>
          </cell>
          <cell r="I598" t="str">
            <v>角田</v>
          </cell>
          <cell r="J598" t="str">
            <v>info@airoom.jp</v>
          </cell>
          <cell r="K598">
            <v>54575106</v>
          </cell>
          <cell r="L598">
            <v>54575135</v>
          </cell>
          <cell r="M598" t="str">
            <v>東京都知事（1）第85853号</v>
          </cell>
          <cell r="N598" t="str">
            <v>媒介</v>
          </cell>
          <cell r="O598">
            <v>0</v>
          </cell>
        </row>
        <row r="599">
          <cell r="A599" t="str">
            <v>03-5992-4005</v>
          </cell>
          <cell r="B599">
            <v>158</v>
          </cell>
          <cell r="C599" t="str">
            <v>株式会社ファースト管理サービス／池袋駅前支店</v>
          </cell>
          <cell r="E599" t="str">
            <v>東京都豊島区西池袋1-44-1　西京信金ビル10階</v>
          </cell>
          <cell r="G599" t="str">
            <v>03-5992-4005</v>
          </cell>
          <cell r="H599" t="str">
            <v>03-5992-4028</v>
          </cell>
          <cell r="I599" t="str">
            <v>江利川</v>
          </cell>
          <cell r="J599" t="str">
            <v>info@first-gp.co.jp</v>
          </cell>
          <cell r="K599">
            <v>59924005</v>
          </cell>
          <cell r="L599">
            <v>59924028</v>
          </cell>
          <cell r="M599" t="str">
            <v>東京都知事（4）第72879号</v>
          </cell>
          <cell r="O599">
            <v>0</v>
          </cell>
        </row>
        <row r="600">
          <cell r="A600" t="str">
            <v>03-5412-6600</v>
          </cell>
          <cell r="B600">
            <v>157</v>
          </cell>
          <cell r="C600" t="str">
            <v>株式会社ミミコーポレーション</v>
          </cell>
          <cell r="E600" t="str">
            <v>東京都港区南青山3-12-10　Ｋ246ビル4階</v>
          </cell>
          <cell r="G600" t="str">
            <v>03-5412-6600</v>
          </cell>
          <cell r="H600" t="str">
            <v>03-5412-1760</v>
          </cell>
          <cell r="I600" t="str">
            <v>松家</v>
          </cell>
          <cell r="J600" t="str">
            <v>info@mimi-corp.co.jp</v>
          </cell>
          <cell r="K600">
            <v>54126600</v>
          </cell>
          <cell r="L600">
            <v>54121760</v>
          </cell>
          <cell r="M600" t="str">
            <v>東京都知事（1）第85085号</v>
          </cell>
          <cell r="N600" t="str">
            <v>媒介</v>
          </cell>
          <cell r="O600">
            <v>0</v>
          </cell>
        </row>
        <row r="601">
          <cell r="A601" t="str">
            <v>03-5292-8456</v>
          </cell>
          <cell r="B601">
            <v>156</v>
          </cell>
          <cell r="C601" t="str">
            <v>ハウスコム株式会社／高田馬場店</v>
          </cell>
          <cell r="E601" t="str">
            <v>東京都新宿区高田馬場2-9-1</v>
          </cell>
          <cell r="G601" t="str">
            <v>03-5292-8456</v>
          </cell>
          <cell r="H601" t="str">
            <v>03-5292-8461</v>
          </cell>
          <cell r="I601" t="str">
            <v>市川 亮</v>
          </cell>
          <cell r="J601" t="str">
            <v>takadanobaba@housecom.co.jp</v>
          </cell>
          <cell r="K601">
            <v>52928456</v>
          </cell>
          <cell r="L601">
            <v>52928461</v>
          </cell>
          <cell r="M601" t="str">
            <v>国土交通大臣（2）第6094号</v>
          </cell>
          <cell r="O601">
            <v>0</v>
          </cell>
        </row>
        <row r="602">
          <cell r="A602" t="str">
            <v>03-3294-3003</v>
          </cell>
          <cell r="B602">
            <v>155</v>
          </cell>
          <cell r="C602" t="str">
            <v>日大ライフ株式会社／東京ライフ御茶ノ水店</v>
          </cell>
          <cell r="E602" t="str">
            <v>東京都千代田区神田駿河台2-3-5-8階</v>
          </cell>
          <cell r="G602" t="str">
            <v>03-3294-3003</v>
          </cell>
          <cell r="H602" t="str">
            <v>03-3294-3004</v>
          </cell>
          <cell r="I602" t="str">
            <v>矢部 浩亮</v>
          </cell>
          <cell r="J602" t="str">
            <v>bwz21174@nifty.com</v>
          </cell>
          <cell r="K602">
            <v>32943003</v>
          </cell>
          <cell r="L602">
            <v>32943004</v>
          </cell>
          <cell r="M602" t="str">
            <v>東京都知事（1）第85255号</v>
          </cell>
          <cell r="O602">
            <v>0</v>
          </cell>
        </row>
        <row r="603">
          <cell r="A603" t="str">
            <v>03-3355-1717</v>
          </cell>
          <cell r="B603">
            <v>154</v>
          </cell>
          <cell r="C603" t="str">
            <v>株式会社リブ・マックス／新宿店</v>
          </cell>
          <cell r="E603" t="str">
            <v>東京都新宿区新宿3-23-4　第三大谷ビル2階</v>
          </cell>
          <cell r="G603" t="str">
            <v>03-3355-1717</v>
          </cell>
          <cell r="H603" t="str">
            <v>03-3355-0202</v>
          </cell>
          <cell r="I603" t="str">
            <v>石橋 裕佑</v>
          </cell>
          <cell r="J603" t="str">
            <v>shinjuku@livemax.co.jp</v>
          </cell>
          <cell r="K603">
            <v>33551717</v>
          </cell>
          <cell r="L603">
            <v>33550202</v>
          </cell>
          <cell r="M603" t="str">
            <v>国土交通大臣（1）第7032号</v>
          </cell>
          <cell r="O603">
            <v>0</v>
          </cell>
        </row>
        <row r="604">
          <cell r="A604" t="str">
            <v>03-3586-7461</v>
          </cell>
          <cell r="B604">
            <v>153</v>
          </cell>
          <cell r="C604" t="str">
            <v>株式会社六本木イースト</v>
          </cell>
          <cell r="E604" t="str">
            <v>東京都港区六本木2-2-7　クレール六本木</v>
          </cell>
          <cell r="G604" t="str">
            <v>03-3586-7461</v>
          </cell>
          <cell r="H604" t="str">
            <v>03-3586-1303</v>
          </cell>
          <cell r="I604" t="str">
            <v>渡辺 貴大</v>
          </cell>
          <cell r="J604" t="str">
            <v>r-east@coral.ocn.ne.jp</v>
          </cell>
          <cell r="K604">
            <v>35867461</v>
          </cell>
          <cell r="L604">
            <v>35861303</v>
          </cell>
          <cell r="M604" t="str">
            <v>東京都知事（2）第77385号</v>
          </cell>
          <cell r="O604">
            <v>0</v>
          </cell>
        </row>
        <row r="605">
          <cell r="A605" t="str">
            <v>03-5304-7747</v>
          </cell>
          <cell r="B605">
            <v>152</v>
          </cell>
          <cell r="C605" t="str">
            <v>エクセルライフ株式会社</v>
          </cell>
          <cell r="E605" t="str">
            <v>東京都渋谷区代々木1-32-10-8階</v>
          </cell>
          <cell r="G605" t="str">
            <v>03-5304-7747</v>
          </cell>
          <cell r="H605" t="str">
            <v>03-5350-0511</v>
          </cell>
          <cell r="I605" t="str">
            <v>垣端</v>
          </cell>
          <cell r="J605" t="str">
            <v>kakibata@excel-life.co.jp</v>
          </cell>
          <cell r="K605">
            <v>53047747</v>
          </cell>
          <cell r="L605">
            <v>53500511</v>
          </cell>
          <cell r="M605" t="str">
            <v>東京都知事（2）第81613号</v>
          </cell>
          <cell r="O605">
            <v>0</v>
          </cell>
        </row>
        <row r="606">
          <cell r="A606" t="str">
            <v>03-5325-6788</v>
          </cell>
          <cell r="B606">
            <v>151</v>
          </cell>
          <cell r="C606" t="str">
            <v>株式会社S・BORAN／ルームカフェ新宿支店</v>
          </cell>
          <cell r="D606" t="str">
            <v>150-0011</v>
          </cell>
          <cell r="E606" t="str">
            <v>東京都新宿区西新宿1-18-16　新宿野村ビル7階</v>
          </cell>
          <cell r="F606" t="str">
            <v>恵比寿</v>
          </cell>
          <cell r="G606" t="str">
            <v>03-5325-6788</v>
          </cell>
          <cell r="H606" t="str">
            <v>03-5325-6789</v>
          </cell>
          <cell r="I606" t="str">
            <v>高橋</v>
          </cell>
          <cell r="J606" t="str">
            <v>takahashi@room-c.jp</v>
          </cell>
          <cell r="K606">
            <v>53256788</v>
          </cell>
          <cell r="L606">
            <v>53256789</v>
          </cell>
          <cell r="M606" t="str">
            <v>東京都知事（1）第86478号</v>
          </cell>
          <cell r="N606" t="str">
            <v>媒介</v>
          </cell>
          <cell r="O606">
            <v>0</v>
          </cell>
        </row>
        <row r="607">
          <cell r="A607" t="str">
            <v>03-5798-7131</v>
          </cell>
          <cell r="B607">
            <v>150</v>
          </cell>
          <cell r="C607" t="str">
            <v>株式会社クローバーアソシエイツ</v>
          </cell>
          <cell r="E607" t="str">
            <v>東京都渋谷区恵比寿4-9-9　恵比寿Ｋビル3階</v>
          </cell>
          <cell r="G607" t="str">
            <v>03-5798-7131</v>
          </cell>
          <cell r="H607" t="str">
            <v>03-5798-0210</v>
          </cell>
          <cell r="I607" t="str">
            <v>中村</v>
          </cell>
          <cell r="J607" t="str">
            <v>info@clovera.com</v>
          </cell>
          <cell r="K607">
            <v>57987131</v>
          </cell>
          <cell r="L607">
            <v>57980210</v>
          </cell>
          <cell r="M607" t="str">
            <v>東京都知事（1）第82693号</v>
          </cell>
          <cell r="O607">
            <v>0</v>
          </cell>
        </row>
        <row r="608">
          <cell r="A608" t="str">
            <v>03-5701-7188</v>
          </cell>
          <cell r="B608">
            <v>149</v>
          </cell>
          <cell r="C608" t="str">
            <v>アイシンホーム有限会社</v>
          </cell>
          <cell r="E608" t="str">
            <v>東京都世田谷区奥沢5-1-3</v>
          </cell>
          <cell r="G608" t="str">
            <v>03-5701-7188</v>
          </cell>
          <cell r="H608" t="str">
            <v>03-5701-8740</v>
          </cell>
          <cell r="I608" t="str">
            <v>岩頭 健志</v>
          </cell>
          <cell r="J608" t="str">
            <v>iwagashira@aisinhome.co.jp</v>
          </cell>
          <cell r="K608">
            <v>57017188</v>
          </cell>
          <cell r="L608">
            <v>57018740</v>
          </cell>
          <cell r="M608" t="str">
            <v>東京都知事（1）第84694号</v>
          </cell>
          <cell r="N608" t="str">
            <v>媒介</v>
          </cell>
          <cell r="O608">
            <v>0</v>
          </cell>
        </row>
        <row r="609">
          <cell r="A609" t="str">
            <v>03-6436-4111</v>
          </cell>
          <cell r="B609">
            <v>148</v>
          </cell>
          <cell r="C609" t="str">
            <v>株式会社プレミアムライフ</v>
          </cell>
          <cell r="E609" t="str">
            <v>東京都港区芝2-30-11</v>
          </cell>
          <cell r="G609" t="str">
            <v>03-6436-4111</v>
          </cell>
          <cell r="H609" t="str">
            <v>03-6436-4112</v>
          </cell>
          <cell r="I609" t="str">
            <v>織田</v>
          </cell>
          <cell r="J609" t="str">
            <v>tamachi@premiumlife.co.jp</v>
          </cell>
          <cell r="K609">
            <v>64364111</v>
          </cell>
          <cell r="L609">
            <v>64364112</v>
          </cell>
          <cell r="M609" t="str">
            <v>東京都知事（1）第89712号</v>
          </cell>
          <cell r="O609">
            <v>1</v>
          </cell>
        </row>
        <row r="610">
          <cell r="A610" t="str">
            <v>03-5730-0066</v>
          </cell>
          <cell r="B610">
            <v>147</v>
          </cell>
          <cell r="C610" t="str">
            <v>株式会社ユウキ・ホーム／麻布十番店</v>
          </cell>
          <cell r="E610" t="str">
            <v>東京都港区麻布十番2-19-10</v>
          </cell>
          <cell r="G610" t="str">
            <v>03-5730-0066</v>
          </cell>
          <cell r="H610" t="str">
            <v>03-3453-7668</v>
          </cell>
          <cell r="I610" t="str">
            <v>青木 周</v>
          </cell>
          <cell r="J610" t="str">
            <v>syuu_aoki@yuuki-home.co.jp</v>
          </cell>
          <cell r="K610">
            <v>57300066</v>
          </cell>
          <cell r="L610">
            <v>34537668</v>
          </cell>
          <cell r="M610" t="str">
            <v>東京都知事（3）第76214号</v>
          </cell>
          <cell r="N610" t="str">
            <v>媒介</v>
          </cell>
          <cell r="O610">
            <v>0</v>
          </cell>
        </row>
        <row r="611">
          <cell r="A611" t="str">
            <v>03-6907-7447</v>
          </cell>
          <cell r="B611">
            <v>146</v>
          </cell>
          <cell r="C611" t="str">
            <v>株式会社S.O.I／相愛不動産池袋店</v>
          </cell>
          <cell r="D611" t="str">
            <v>169-0075</v>
          </cell>
          <cell r="E611" t="str">
            <v>東京都豊島区西池袋3-25-11</v>
          </cell>
          <cell r="F611" t="str">
            <v>高田馬場</v>
          </cell>
          <cell r="G611" t="str">
            <v>03-6907-7447</v>
          </cell>
          <cell r="H611" t="str">
            <v>03-6907-7448</v>
          </cell>
          <cell r="I611" t="str">
            <v>渋谷 直行</v>
          </cell>
          <cell r="J611" t="str">
            <v>naoyuki@so-i.co.jp</v>
          </cell>
          <cell r="K611">
            <v>69077447</v>
          </cell>
          <cell r="L611">
            <v>69077448</v>
          </cell>
          <cell r="M611" t="str">
            <v>東京都知事（1）第85487号</v>
          </cell>
          <cell r="N611" t="str">
            <v>媒介</v>
          </cell>
          <cell r="O611">
            <v>0</v>
          </cell>
        </row>
        <row r="612">
          <cell r="A612" t="str">
            <v>03-3506-6880</v>
          </cell>
          <cell r="B612">
            <v>145</v>
          </cell>
          <cell r="C612" t="str">
            <v>関東通商株式会社</v>
          </cell>
          <cell r="E612" t="str">
            <v>東京都千代田区永田町2-17-5　ローレル永田町405</v>
          </cell>
          <cell r="G612" t="str">
            <v>03-3506-6880</v>
          </cell>
          <cell r="H612" t="str">
            <v>03-3506-7780</v>
          </cell>
          <cell r="I612" t="str">
            <v>谷川 悠</v>
          </cell>
          <cell r="J612" t="str">
            <v>tanikawa@key.ocn.ne.jp</v>
          </cell>
          <cell r="K612">
            <v>35066880</v>
          </cell>
          <cell r="L612">
            <v>35067780</v>
          </cell>
          <cell r="M612" t="str">
            <v>東京都知事（1）第87867号</v>
          </cell>
          <cell r="N612" t="str">
            <v>媒介</v>
          </cell>
          <cell r="O612">
            <v>0</v>
          </cell>
        </row>
        <row r="613">
          <cell r="A613" t="str">
            <v>03-5695-1017</v>
          </cell>
          <cell r="B613">
            <v>144</v>
          </cell>
          <cell r="C613" t="str">
            <v>株式会社エース</v>
          </cell>
          <cell r="E613" t="str">
            <v>東京都中央区日本橋人形町1-18-8　第2篠原ビル3階</v>
          </cell>
          <cell r="G613" t="str">
            <v>03-5695-1017</v>
          </cell>
          <cell r="H613" t="str">
            <v>03-5695-1018</v>
          </cell>
          <cell r="I613" t="str">
            <v>村上</v>
          </cell>
          <cell r="J613" t="str">
            <v>ace@fork.ocn.ne.jp</v>
          </cell>
          <cell r="K613">
            <v>56951017</v>
          </cell>
          <cell r="L613">
            <v>56951018</v>
          </cell>
          <cell r="M613" t="str">
            <v>東京都知事（1）第86959号</v>
          </cell>
          <cell r="O613">
            <v>0</v>
          </cell>
        </row>
        <row r="614">
          <cell r="A614" t="str">
            <v>03-3590-0351</v>
          </cell>
          <cell r="B614">
            <v>143</v>
          </cell>
          <cell r="C614" t="str">
            <v>株式会社マイルーム／本店</v>
          </cell>
          <cell r="E614" t="str">
            <v>東京都豊島区西池袋3-25-8　相馬屋ビル8階</v>
          </cell>
          <cell r="G614" t="str">
            <v>03-3590-0351</v>
          </cell>
          <cell r="H614" t="str">
            <v>03-3590-0352</v>
          </cell>
          <cell r="I614" t="str">
            <v>安達</v>
          </cell>
          <cell r="J614" t="str">
            <v>myroom-i@e-heyanet.com</v>
          </cell>
          <cell r="K614">
            <v>35900351</v>
          </cell>
          <cell r="L614">
            <v>35900352</v>
          </cell>
          <cell r="M614" t="str">
            <v>東京都知事（1）第86524号</v>
          </cell>
          <cell r="O614">
            <v>0</v>
          </cell>
        </row>
        <row r="615">
          <cell r="A615" t="str">
            <v>03-5946-0130</v>
          </cell>
          <cell r="B615">
            <v>142</v>
          </cell>
          <cell r="C615" t="str">
            <v>株式会社明新建物／プライム・リアル・エステート練馬駅前店</v>
          </cell>
          <cell r="E615" t="str">
            <v>東京都練馬区練馬1-2-11-4階</v>
          </cell>
          <cell r="G615" t="str">
            <v>03-5946-0130</v>
          </cell>
          <cell r="H615" t="str">
            <v>03-5946-0131</v>
          </cell>
          <cell r="I615" t="str">
            <v>高杉</v>
          </cell>
          <cell r="J615" t="str">
            <v>a.takasugi@mei-shin.com</v>
          </cell>
          <cell r="K615">
            <v>59460130</v>
          </cell>
          <cell r="L615">
            <v>59460131</v>
          </cell>
          <cell r="M615" t="str">
            <v>東京都知事（1）第88479号</v>
          </cell>
          <cell r="N615" t="str">
            <v>媒介</v>
          </cell>
          <cell r="O615">
            <v>0</v>
          </cell>
        </row>
        <row r="616">
          <cell r="A616" t="str">
            <v>03-5826-1518</v>
          </cell>
          <cell r="B616">
            <v>141</v>
          </cell>
          <cell r="C616" t="str">
            <v>バンズシティ株式会社／浅草店</v>
          </cell>
          <cell r="E616" t="str">
            <v>東京都台東区浅草1-43-8</v>
          </cell>
          <cell r="G616" t="str">
            <v>03-5826-1518</v>
          </cell>
          <cell r="H616" t="str">
            <v>03-5826-1528</v>
          </cell>
          <cell r="I616" t="str">
            <v>新田</v>
          </cell>
          <cell r="J616" t="str">
            <v>asakusa@bans-c.co.jp</v>
          </cell>
          <cell r="K616">
            <v>58261518</v>
          </cell>
          <cell r="L616">
            <v>58261528</v>
          </cell>
          <cell r="M616" t="str">
            <v>東京都知事（1）第83091号</v>
          </cell>
          <cell r="O616">
            <v>0</v>
          </cell>
        </row>
        <row r="617">
          <cell r="A617" t="str">
            <v>03-5795-1911</v>
          </cell>
          <cell r="B617">
            <v>140</v>
          </cell>
          <cell r="C617" t="str">
            <v>株式会社パームワン／目黒本店</v>
          </cell>
          <cell r="E617" t="str">
            <v>東京都品川区上大崎2-15-15　伊多喜ビル3階</v>
          </cell>
          <cell r="G617" t="str">
            <v>03-5795-1911</v>
          </cell>
          <cell r="H617" t="str">
            <v>03-3280-2330</v>
          </cell>
          <cell r="I617" t="str">
            <v>吉川 ひとみ</v>
          </cell>
          <cell r="J617" t="str">
            <v>meguro@palm-1.com</v>
          </cell>
          <cell r="K617">
            <v>57951911</v>
          </cell>
          <cell r="L617">
            <v>32802330</v>
          </cell>
          <cell r="M617" t="str">
            <v>東京都知事（3）第76605号</v>
          </cell>
          <cell r="O617">
            <v>0</v>
          </cell>
        </row>
        <row r="618">
          <cell r="A618" t="str">
            <v>03-5475-6200</v>
          </cell>
          <cell r="B618">
            <v>139</v>
          </cell>
          <cell r="C618" t="str">
            <v>株式会社S-FIT／ヘヤギメ目黒店</v>
          </cell>
          <cell r="E618" t="str">
            <v>東京都品川区上大崎2-15-18</v>
          </cell>
          <cell r="G618" t="str">
            <v>03-5475-6200</v>
          </cell>
          <cell r="H618" t="str">
            <v>03-5475-6201</v>
          </cell>
          <cell r="I618" t="str">
            <v>奥井</v>
          </cell>
          <cell r="J618" t="str">
            <v>meguro@sfit.co.jp</v>
          </cell>
          <cell r="K618">
            <v>54756200</v>
          </cell>
          <cell r="L618">
            <v>54756201</v>
          </cell>
          <cell r="M618" t="str">
            <v>国土交通大臣（1）第7352号</v>
          </cell>
          <cell r="O618">
            <v>1</v>
          </cell>
        </row>
        <row r="619">
          <cell r="A619" t="str">
            <v>03-5281-4812</v>
          </cell>
          <cell r="B619">
            <v>138</v>
          </cell>
          <cell r="C619" t="str">
            <v>株式会社スプリングエステート／神田店</v>
          </cell>
          <cell r="D619" t="str">
            <v>135-0047</v>
          </cell>
          <cell r="E619" t="str">
            <v>東京都千代田区内神田1-7-6-1階</v>
          </cell>
          <cell r="F619" t="str">
            <v>門前仲町</v>
          </cell>
          <cell r="G619" t="str">
            <v>03-5281-4812</v>
          </cell>
          <cell r="H619" t="str">
            <v>03-5281-4813</v>
          </cell>
          <cell r="I619" t="str">
            <v>中野 裕介</v>
          </cell>
          <cell r="J619" t="str">
            <v>nakano@spring-net.co.jp</v>
          </cell>
          <cell r="K619">
            <v>52814812</v>
          </cell>
          <cell r="L619">
            <v>52814813</v>
          </cell>
          <cell r="M619" t="str">
            <v>東京都知事（3）第75104号</v>
          </cell>
          <cell r="N619" t="str">
            <v>媒介</v>
          </cell>
          <cell r="O619">
            <v>0</v>
          </cell>
        </row>
        <row r="620">
          <cell r="A620" t="str">
            <v>044-738-1133</v>
          </cell>
          <cell r="B620">
            <v>137</v>
          </cell>
          <cell r="C620" t="str">
            <v>アプリアホーム株式会社／武蔵小杉本店</v>
          </cell>
          <cell r="D620" t="str">
            <v>141-0021</v>
          </cell>
          <cell r="E620" t="str">
            <v>神奈川県川崎市中原区新丸子町739-15　ウェスタンベルグIII5階</v>
          </cell>
          <cell r="F620" t="str">
            <v>目黒</v>
          </cell>
          <cell r="G620" t="str">
            <v>044-738-1133</v>
          </cell>
          <cell r="H620" t="str">
            <v>044-738-1122</v>
          </cell>
          <cell r="I620" t="str">
            <v>浜口</v>
          </cell>
          <cell r="J620" t="str">
            <v>honten-kosugi@apria.co.jp</v>
          </cell>
          <cell r="K620">
            <v>7381133</v>
          </cell>
          <cell r="L620">
            <v>7381122</v>
          </cell>
          <cell r="M620" t="str">
            <v>神奈川県知事（1）第26039号</v>
          </cell>
          <cell r="N620" t="str">
            <v>媒介</v>
          </cell>
          <cell r="O620">
            <v>0</v>
          </cell>
        </row>
        <row r="621">
          <cell r="A621" t="str">
            <v>03-5875-8101</v>
          </cell>
          <cell r="B621">
            <v>136</v>
          </cell>
          <cell r="C621" t="str">
            <v>有限会社アテインプラン／戸越店</v>
          </cell>
          <cell r="E621" t="str">
            <v>東京都品川区平塚1-13-3</v>
          </cell>
          <cell r="G621" t="str">
            <v>03-5875-8101</v>
          </cell>
          <cell r="H621" t="str">
            <v>03-5875-8100</v>
          </cell>
          <cell r="I621" t="str">
            <v>太田</v>
          </cell>
          <cell r="J621" t="str">
            <v>oota@attainplan.co.jp</v>
          </cell>
          <cell r="K621">
            <v>58758101</v>
          </cell>
          <cell r="L621">
            <v>58758100</v>
          </cell>
          <cell r="M621" t="str">
            <v>東京都知事（1）第82983号</v>
          </cell>
          <cell r="N621" t="str">
            <v>媒介</v>
          </cell>
          <cell r="O621">
            <v>0</v>
          </cell>
        </row>
        <row r="622">
          <cell r="A622" t="str">
            <v>03-5339-6916</v>
          </cell>
          <cell r="B622">
            <v>135</v>
          </cell>
          <cell r="C622" t="str">
            <v>株式会社トラストホーム</v>
          </cell>
          <cell r="E622" t="str">
            <v>東京都新宿区西新宿1-19-2　シルバービル5階</v>
          </cell>
          <cell r="G622" t="str">
            <v>03-5339-6916</v>
          </cell>
          <cell r="H622" t="str">
            <v>03-5339-6917</v>
          </cell>
          <cell r="I622" t="str">
            <v>高橋 真寿</v>
          </cell>
          <cell r="J622" t="str">
            <v>takahashi@th-shinjuku.co.jp</v>
          </cell>
          <cell r="K622">
            <v>53396916</v>
          </cell>
          <cell r="L622">
            <v>53396917</v>
          </cell>
          <cell r="M622" t="str">
            <v>東京都知事（2）第77914号</v>
          </cell>
          <cell r="O622">
            <v>0</v>
          </cell>
        </row>
        <row r="623">
          <cell r="A623" t="str">
            <v>03-5249-8177</v>
          </cell>
          <cell r="B623">
            <v>134</v>
          </cell>
          <cell r="C623" t="str">
            <v>株式会社スプリングエステート／赤羽店</v>
          </cell>
          <cell r="E623" t="str">
            <v>東京都北区赤羽1-10-2</v>
          </cell>
          <cell r="G623" t="str">
            <v>03-5249-8177</v>
          </cell>
          <cell r="H623" t="str">
            <v>03-5249-8266</v>
          </cell>
          <cell r="I623" t="str">
            <v>吉田</v>
          </cell>
          <cell r="J623" t="str">
            <v>t-yoshida@spring-net.co.jp</v>
          </cell>
          <cell r="K623">
            <v>52498177</v>
          </cell>
          <cell r="L623">
            <v>52498266</v>
          </cell>
          <cell r="M623" t="str">
            <v>東京都知事（3）第75104号</v>
          </cell>
          <cell r="O623">
            <v>0</v>
          </cell>
        </row>
        <row r="624">
          <cell r="A624" t="str">
            <v>03-3770-9001</v>
          </cell>
          <cell r="B624">
            <v>133</v>
          </cell>
          <cell r="C624" t="str">
            <v>株式会社ケントエステート</v>
          </cell>
          <cell r="E624" t="str">
            <v>東京都渋谷区道玄坂2-18-11</v>
          </cell>
          <cell r="G624" t="str">
            <v>03-3770-9001</v>
          </cell>
          <cell r="H624" t="str">
            <v>03-3770-9004</v>
          </cell>
          <cell r="I624" t="str">
            <v>大川</v>
          </cell>
          <cell r="J624" t="str">
            <v>info@kent-shibuya.com</v>
          </cell>
          <cell r="K624">
            <v>37709001</v>
          </cell>
          <cell r="L624">
            <v>37709004</v>
          </cell>
          <cell r="M624" t="str">
            <v>東京都知事（2）第80086号</v>
          </cell>
          <cell r="O624">
            <v>0</v>
          </cell>
        </row>
        <row r="625">
          <cell r="A625" t="str">
            <v>03-5651-5288</v>
          </cell>
          <cell r="B625">
            <v>132</v>
          </cell>
          <cell r="C625" t="str">
            <v>株式会社パルームシティ／水天宮店</v>
          </cell>
          <cell r="D625" t="str">
            <v>169-0075</v>
          </cell>
          <cell r="E625" t="str">
            <v>東京都中央区日本橋箱崎町16-11</v>
          </cell>
          <cell r="F625" t="str">
            <v>高田馬場</v>
          </cell>
          <cell r="G625" t="str">
            <v>03-5651-5288</v>
          </cell>
          <cell r="H625" t="str">
            <v>03-5651-2038</v>
          </cell>
          <cell r="I625" t="str">
            <v>森島</v>
          </cell>
          <cell r="J625" t="str">
            <v>hak@paroomcity.com</v>
          </cell>
          <cell r="K625">
            <v>56515288</v>
          </cell>
          <cell r="L625">
            <v>56512038</v>
          </cell>
          <cell r="M625" t="str">
            <v>国土交通大臣（2）第6435号</v>
          </cell>
          <cell r="N625" t="str">
            <v>媒介</v>
          </cell>
          <cell r="O625">
            <v>0</v>
          </cell>
        </row>
        <row r="626">
          <cell r="A626" t="str">
            <v>03-3630-7722</v>
          </cell>
          <cell r="B626">
            <v>131</v>
          </cell>
          <cell r="C626" t="str">
            <v>株式会社タウンハウジング／門前仲町店</v>
          </cell>
          <cell r="E626" t="str">
            <v>東京都江東区門前仲町1-6-12</v>
          </cell>
          <cell r="G626" t="str">
            <v>03-3630-7722</v>
          </cell>
          <cell r="H626" t="str">
            <v>03-3630-7723</v>
          </cell>
          <cell r="I626" t="str">
            <v>赤地</v>
          </cell>
          <cell r="J626" t="str">
            <v>hmonnaka@town-group.jp</v>
          </cell>
          <cell r="K626">
            <v>36307722</v>
          </cell>
          <cell r="L626">
            <v>36307723</v>
          </cell>
          <cell r="M626" t="str">
            <v>国土交通大臣（2）第6225号</v>
          </cell>
          <cell r="O626">
            <v>0</v>
          </cell>
        </row>
        <row r="627">
          <cell r="A627" t="str">
            <v>03-5720-8100</v>
          </cell>
          <cell r="B627">
            <v>130</v>
          </cell>
          <cell r="C627" t="str">
            <v>株式会社西武住宅／学芸大学店</v>
          </cell>
          <cell r="E627" t="str">
            <v>東京都目黒区鷹番3-8-4</v>
          </cell>
          <cell r="G627" t="str">
            <v>03-5720-8100</v>
          </cell>
          <cell r="H627" t="str">
            <v>03-5720-8101</v>
          </cell>
          <cell r="I627" t="str">
            <v>村上 侑子</v>
          </cell>
          <cell r="J627" t="str">
            <v>ph-g@seibu8100.com</v>
          </cell>
          <cell r="K627">
            <v>57208100</v>
          </cell>
          <cell r="L627">
            <v>57208101</v>
          </cell>
          <cell r="M627" t="str">
            <v>東京都知事（7）第45184号</v>
          </cell>
          <cell r="O627">
            <v>0</v>
          </cell>
        </row>
        <row r="628">
          <cell r="A628" t="str">
            <v>03-3517-1112</v>
          </cell>
          <cell r="B628">
            <v>129</v>
          </cell>
          <cell r="C628" t="str">
            <v>株式会社ア・ライズエステート／日本橋支店</v>
          </cell>
          <cell r="E628" t="str">
            <v>東京都中央区日本橋1-7-12　国土施設ビル5階</v>
          </cell>
          <cell r="G628" t="str">
            <v>03-3517-1112</v>
          </cell>
          <cell r="H628" t="str">
            <v>03-3517-1114</v>
          </cell>
          <cell r="I628" t="str">
            <v>渡辺</v>
          </cell>
          <cell r="J628" t="str">
            <v>watanabe@arise-chintai.com</v>
          </cell>
          <cell r="K628">
            <v>35171112</v>
          </cell>
          <cell r="L628">
            <v>35171114</v>
          </cell>
          <cell r="M628" t="str">
            <v>国土交通大臣（1）第7235号</v>
          </cell>
          <cell r="N628" t="str">
            <v>媒介</v>
          </cell>
          <cell r="O628">
            <v>1</v>
          </cell>
        </row>
        <row r="629">
          <cell r="A629" t="str">
            <v>03-3524-4373</v>
          </cell>
          <cell r="B629">
            <v>128</v>
          </cell>
          <cell r="C629" t="str">
            <v>有限会社シリアスカンパニー</v>
          </cell>
          <cell r="E629" t="str">
            <v>東京都中央区銀座3-14-8-2階</v>
          </cell>
          <cell r="G629" t="str">
            <v>03-3524-4373</v>
          </cell>
          <cell r="H629" t="str">
            <v>03-3485-7670</v>
          </cell>
          <cell r="I629" t="str">
            <v>藤谷 宜孝</v>
          </cell>
          <cell r="J629" t="str">
            <v>info@shiriasu.com</v>
          </cell>
          <cell r="K629">
            <v>35244373</v>
          </cell>
          <cell r="L629">
            <v>34857670</v>
          </cell>
          <cell r="M629" t="str">
            <v>東京都知事（2）第79380号</v>
          </cell>
          <cell r="N629" t="str">
            <v>媒介</v>
          </cell>
          <cell r="O629">
            <v>1</v>
          </cell>
        </row>
        <row r="630">
          <cell r="A630" t="str">
            <v>03-5720-1700</v>
          </cell>
          <cell r="B630">
            <v>127</v>
          </cell>
          <cell r="C630" t="str">
            <v>株式会社スミカ・クリエイト／中目黒店</v>
          </cell>
          <cell r="D630" t="str">
            <v>169-0075</v>
          </cell>
          <cell r="E630" t="str">
            <v>東京都目黒区上目黒2-13-3　井内ビル1階</v>
          </cell>
          <cell r="F630" t="str">
            <v>高田馬場</v>
          </cell>
          <cell r="G630" t="str">
            <v>03-5720-1700</v>
          </cell>
          <cell r="H630" t="str">
            <v>03-5721-4604</v>
          </cell>
          <cell r="I630" t="str">
            <v>佐藤 由佳</v>
          </cell>
          <cell r="J630" t="str">
            <v>y.sato@c21-smica.com</v>
          </cell>
          <cell r="K630">
            <v>57201700</v>
          </cell>
          <cell r="L630">
            <v>57214604</v>
          </cell>
          <cell r="M630" t="str">
            <v>東京都知事（3）第76661号</v>
          </cell>
          <cell r="N630" t="str">
            <v>媒介</v>
          </cell>
          <cell r="O630">
            <v>0</v>
          </cell>
        </row>
        <row r="631">
          <cell r="A631" t="str">
            <v>03-5389-9388</v>
          </cell>
          <cell r="B631">
            <v>126</v>
          </cell>
          <cell r="C631" t="str">
            <v>アクティトライファミリー株式会社／アパマンショップ高田馬場店</v>
          </cell>
          <cell r="D631" t="str">
            <v>169-0075</v>
          </cell>
          <cell r="E631" t="str">
            <v>東京都新宿区高田馬場3-2-14　丸曽ビル3階</v>
          </cell>
          <cell r="F631" t="str">
            <v>高田馬場</v>
          </cell>
          <cell r="G631" t="str">
            <v>03-5389-9388</v>
          </cell>
          <cell r="H631" t="str">
            <v>03-5389-9399</v>
          </cell>
          <cell r="I631" t="str">
            <v>飯野</v>
          </cell>
          <cell r="J631" t="str">
            <v>takadanobaba@apamanshop-fc.com</v>
          </cell>
          <cell r="K631">
            <v>53899388</v>
          </cell>
          <cell r="L631">
            <v>53899399</v>
          </cell>
          <cell r="M631" t="str">
            <v>東京都知事（1）第82643号</v>
          </cell>
          <cell r="N631" t="str">
            <v>媒介</v>
          </cell>
          <cell r="O631">
            <v>0</v>
          </cell>
        </row>
        <row r="632">
          <cell r="A632" t="str">
            <v>03-3227-5301</v>
          </cell>
          <cell r="B632">
            <v>125</v>
          </cell>
          <cell r="C632" t="str">
            <v>有限会社あすみ</v>
          </cell>
          <cell r="E632" t="str">
            <v>東京都新宿区西新宿7-5-20　新宿旭ビルA館2階</v>
          </cell>
          <cell r="G632" t="str">
            <v>03-3227-5301</v>
          </cell>
          <cell r="H632" t="str">
            <v>03-3227-5320</v>
          </cell>
          <cell r="I632" t="str">
            <v>児玉 猛</v>
          </cell>
          <cell r="J632" t="str">
            <v>tkodama@asumi-re.com</v>
          </cell>
          <cell r="K632">
            <v>32275301</v>
          </cell>
          <cell r="L632">
            <v>32275320</v>
          </cell>
          <cell r="M632" t="str">
            <v>東京都知事（1）第84435号</v>
          </cell>
          <cell r="N632" t="str">
            <v>媒介</v>
          </cell>
          <cell r="O632">
            <v>0</v>
          </cell>
        </row>
        <row r="633">
          <cell r="A633" t="str">
            <v>03-3404-2103</v>
          </cell>
          <cell r="B633">
            <v>124</v>
          </cell>
          <cell r="C633" t="str">
            <v>株式会社いい生活不動産</v>
          </cell>
          <cell r="D633" t="str">
            <v>150-0002</v>
          </cell>
          <cell r="E633" t="str">
            <v>東京都港区六本木4-9-5　ISO六本木ビル6階</v>
          </cell>
          <cell r="G633" t="str">
            <v>03-3404-2103</v>
          </cell>
          <cell r="H633" t="str">
            <v>03-3404-2130</v>
          </cell>
          <cell r="I633" t="str">
            <v>寺本 健太</v>
          </cell>
          <cell r="J633" t="str">
            <v>info@es2103-.co.jp</v>
          </cell>
          <cell r="K633">
            <v>34042103</v>
          </cell>
          <cell r="L633">
            <v>34042103</v>
          </cell>
          <cell r="M633" t="str">
            <v>東京都知事（1）第89627号</v>
          </cell>
          <cell r="N633" t="str">
            <v>　</v>
          </cell>
          <cell r="O633">
            <v>0</v>
          </cell>
        </row>
        <row r="634">
          <cell r="A634" t="str">
            <v>03-5292-3641</v>
          </cell>
          <cell r="B634">
            <v>123</v>
          </cell>
          <cell r="C634" t="str">
            <v>株式会社アルピナコーポレーション／新宿本店</v>
          </cell>
          <cell r="E634" t="str">
            <v>東京都新宿区歌舞伎町1-18-10　吉川ビル4階</v>
          </cell>
          <cell r="G634" t="str">
            <v>03-5292-3641</v>
          </cell>
          <cell r="H634" t="str">
            <v>03-5292-3642</v>
          </cell>
          <cell r="I634" t="str">
            <v>山本</v>
          </cell>
          <cell r="J634" t="str">
            <v>d-yamamoto@alpina-shinjuku.com</v>
          </cell>
          <cell r="K634">
            <v>52923641</v>
          </cell>
          <cell r="L634">
            <v>52923642</v>
          </cell>
          <cell r="M634" t="str">
            <v>東京都知事（1）第87218号</v>
          </cell>
          <cell r="N634" t="str">
            <v>媒介</v>
          </cell>
          <cell r="O634">
            <v>0</v>
          </cell>
        </row>
        <row r="635">
          <cell r="A635" t="str">
            <v>03-6430-3306</v>
          </cell>
          <cell r="B635">
            <v>122</v>
          </cell>
          <cell r="C635" t="str">
            <v>株式会社ジョインライフ／東京営業所</v>
          </cell>
          <cell r="E635" t="str">
            <v>東京都港区浜松町1-23-2　山下ビル1階</v>
          </cell>
          <cell r="G635" t="str">
            <v>03-6430-3306</v>
          </cell>
          <cell r="H635" t="str">
            <v>03-3437-9555</v>
          </cell>
          <cell r="I635" t="str">
            <v>美頭 康彦</v>
          </cell>
          <cell r="J635" t="str">
            <v>tokyo@joinlife.co.jｐ</v>
          </cell>
          <cell r="K635">
            <v>64303306</v>
          </cell>
          <cell r="L635">
            <v>34379555</v>
          </cell>
          <cell r="M635" t="str">
            <v>国土交通大臣（1）第7688号</v>
          </cell>
          <cell r="N635" t="str">
            <v>媒介</v>
          </cell>
          <cell r="O635">
            <v>0</v>
          </cell>
        </row>
        <row r="636">
          <cell r="A636" t="str">
            <v>03-5777-6311</v>
          </cell>
          <cell r="B636">
            <v>121</v>
          </cell>
          <cell r="C636" t="str">
            <v>株式会社スタートライン／新橋店</v>
          </cell>
          <cell r="D636" t="str">
            <v>104-0061</v>
          </cell>
          <cell r="E636" t="str">
            <v>東京都港区新橋3-13-5　新橋カシマビル2階</v>
          </cell>
          <cell r="F636" t="str">
            <v>銀座</v>
          </cell>
          <cell r="G636" t="str">
            <v>03-5777-6311</v>
          </cell>
          <cell r="H636" t="str">
            <v>03-5777-6315</v>
          </cell>
          <cell r="I636" t="str">
            <v>宮本 辰敏</v>
          </cell>
          <cell r="J636" t="str">
            <v>miyamoto@start-line.co.jp</v>
          </cell>
          <cell r="K636">
            <v>57776311</v>
          </cell>
          <cell r="L636">
            <v>57776315</v>
          </cell>
          <cell r="M636" t="str">
            <v>東京都知事（2）第76891号</v>
          </cell>
          <cell r="N636" t="str">
            <v>媒介</v>
          </cell>
          <cell r="O636">
            <v>0</v>
          </cell>
        </row>
        <row r="637">
          <cell r="A637" t="str">
            <v>03-6228-5655</v>
          </cell>
          <cell r="B637">
            <v>120</v>
          </cell>
          <cell r="C637" t="str">
            <v>株式会社TEP</v>
          </cell>
          <cell r="D637" t="str">
            <v>104-0061</v>
          </cell>
          <cell r="E637" t="str">
            <v>東京都中央区銀座7-3-13　ニューギンザビル1号館10階</v>
          </cell>
          <cell r="F637" t="str">
            <v>銀座</v>
          </cell>
          <cell r="G637" t="str">
            <v>03-6228-5655</v>
          </cell>
          <cell r="H637" t="str">
            <v>03-6228-5666</v>
          </cell>
          <cell r="I637" t="str">
            <v>佐藤</v>
          </cell>
          <cell r="J637" t="str">
            <v>info@tep-fudousan.com</v>
          </cell>
          <cell r="K637">
            <v>62285655</v>
          </cell>
          <cell r="L637">
            <v>62285666</v>
          </cell>
          <cell r="M637" t="str">
            <v>東京都知事（1）第89063号</v>
          </cell>
          <cell r="N637" t="str">
            <v>媒介</v>
          </cell>
          <cell r="O637">
            <v>0</v>
          </cell>
        </row>
        <row r="638">
          <cell r="A638" t="str">
            <v>03-3354-2591</v>
          </cell>
          <cell r="B638">
            <v>119</v>
          </cell>
          <cell r="C638" t="str">
            <v>株式会社フォルス</v>
          </cell>
          <cell r="D638" t="str">
            <v>150-0002</v>
          </cell>
          <cell r="E638" t="str">
            <v>東京都新宿区新宿3-3-9-4階</v>
          </cell>
          <cell r="G638" t="str">
            <v>03-3354-2591</v>
          </cell>
          <cell r="H638" t="str">
            <v>03-3354-2592</v>
          </cell>
          <cell r="I638" t="str">
            <v>中島 卓</v>
          </cell>
          <cell r="J638" t="str">
            <v>forus-rent@train.ocn.ne.jp</v>
          </cell>
          <cell r="K638">
            <v>33542591</v>
          </cell>
          <cell r="L638">
            <v>33542592</v>
          </cell>
          <cell r="M638" t="str">
            <v>東京都知事（1）第83154号</v>
          </cell>
          <cell r="N638" t="str">
            <v>　</v>
          </cell>
          <cell r="O638">
            <v>1</v>
          </cell>
        </row>
        <row r="639">
          <cell r="A639" t="str">
            <v>03-6419-8551</v>
          </cell>
          <cell r="B639">
            <v>118</v>
          </cell>
          <cell r="C639" t="str">
            <v>株式会社アクアハウス／渋谷店</v>
          </cell>
          <cell r="D639" t="str">
            <v>150-0002</v>
          </cell>
          <cell r="E639" t="str">
            <v>東京都渋谷区渋谷3-18-6　ANDO.BLDG1階</v>
          </cell>
          <cell r="F639" t="str">
            <v>門前仲町</v>
          </cell>
          <cell r="G639" t="str">
            <v>03-6419-8551</v>
          </cell>
          <cell r="H639" t="str">
            <v>03-6419-8552</v>
          </cell>
          <cell r="I639" t="str">
            <v>小原・小林</v>
          </cell>
          <cell r="J639" t="str">
            <v>shibuya@aqua-house.co.jp</v>
          </cell>
          <cell r="K639">
            <v>64198551</v>
          </cell>
          <cell r="L639">
            <v>64198552</v>
          </cell>
          <cell r="M639" t="str">
            <v>東京都知事（1）第82346号</v>
          </cell>
          <cell r="N639" t="str">
            <v>　</v>
          </cell>
          <cell r="O639">
            <v>0</v>
          </cell>
        </row>
        <row r="640">
          <cell r="A640" t="str">
            <v>03-3450-5641</v>
          </cell>
          <cell r="B640">
            <v>117</v>
          </cell>
          <cell r="C640" t="str">
            <v>株式会社レジェンドクリエイティブ／品川駅前店</v>
          </cell>
          <cell r="D640" t="str">
            <v>141-0021</v>
          </cell>
          <cell r="E640" t="str">
            <v>東京都港区港南2-14-10　品川駅前港南ビル1D</v>
          </cell>
          <cell r="F640" t="str">
            <v>目黒</v>
          </cell>
          <cell r="G640" t="str">
            <v>03-3450-5641</v>
          </cell>
          <cell r="H640" t="str">
            <v>03-3450-7076</v>
          </cell>
          <cell r="I640" t="str">
            <v>南脇 良介</v>
          </cell>
          <cell r="J640" t="str">
            <v>minamiwaki@e-legend.co.jp</v>
          </cell>
          <cell r="K640">
            <v>34505641</v>
          </cell>
          <cell r="L640">
            <v>34507076</v>
          </cell>
          <cell r="M640" t="str">
            <v>東京都知事（4）第70707号</v>
          </cell>
          <cell r="N640" t="str">
            <v>媒介</v>
          </cell>
          <cell r="O640">
            <v>0</v>
          </cell>
        </row>
        <row r="641">
          <cell r="A641" t="str">
            <v>03-6425-7031</v>
          </cell>
          <cell r="B641">
            <v>116</v>
          </cell>
          <cell r="C641" t="str">
            <v>株式会社住宅ポイント　学芸大学店</v>
          </cell>
          <cell r="D641" t="str">
            <v>103-0027</v>
          </cell>
          <cell r="E641" t="str">
            <v>東京都目黒区鷹番2-20-14-2階</v>
          </cell>
          <cell r="F641" t="str">
            <v>日本橋</v>
          </cell>
          <cell r="G641" t="str">
            <v>03-6425-7031</v>
          </cell>
          <cell r="H641" t="str">
            <v>03-6425-7032</v>
          </cell>
          <cell r="I641" t="str">
            <v>杉山</v>
          </cell>
          <cell r="J641" t="str">
            <v>sugiyama@jyutakupoint.co.jp</v>
          </cell>
          <cell r="K641">
            <v>64257031</v>
          </cell>
          <cell r="L641">
            <v>64257032</v>
          </cell>
          <cell r="M641" t="str">
            <v>東京都知事（1）第88205号</v>
          </cell>
          <cell r="N641" t="str">
            <v>媒介</v>
          </cell>
          <cell r="O641">
            <v>0</v>
          </cell>
        </row>
        <row r="642">
          <cell r="A642" t="str">
            <v>03-3351-6740</v>
          </cell>
          <cell r="B642">
            <v>115</v>
          </cell>
          <cell r="C642" t="str">
            <v>株式会社パステルコート／新宿店</v>
          </cell>
          <cell r="E642" t="str">
            <v>東京都新宿区新宿3-20-5　新光第2ビル7階</v>
          </cell>
          <cell r="G642" t="str">
            <v>03-3351-6740</v>
          </cell>
          <cell r="H642" t="str">
            <v>03-3351-6741</v>
          </cell>
          <cell r="I642" t="str">
            <v>浜</v>
          </cell>
          <cell r="J642" t="str">
            <v>k-hama@pastel-net.co.jp</v>
          </cell>
          <cell r="K642">
            <v>33516740</v>
          </cell>
          <cell r="L642">
            <v>33516741</v>
          </cell>
          <cell r="M642" t="str">
            <v>東京都知事（2）第78059号</v>
          </cell>
          <cell r="O642">
            <v>0</v>
          </cell>
        </row>
        <row r="643">
          <cell r="A643" t="str">
            <v>03-5840-7031</v>
          </cell>
          <cell r="B643">
            <v>114</v>
          </cell>
          <cell r="C643" t="str">
            <v>株式会社プラスホーム</v>
          </cell>
          <cell r="E643" t="str">
            <v>東京都文京区白山5-36-14</v>
          </cell>
          <cell r="G643" t="str">
            <v>03-5840-7031</v>
          </cell>
          <cell r="H643" t="str">
            <v>03-5840-7032</v>
          </cell>
          <cell r="I643" t="str">
            <v>小野 祐嗣</v>
          </cell>
          <cell r="J643" t="str">
            <v>info@plus-home.co.jp</v>
          </cell>
          <cell r="K643">
            <v>58407031</v>
          </cell>
          <cell r="L643">
            <v>58407032</v>
          </cell>
          <cell r="M643" t="str">
            <v>東京都知事（1）第84043号</v>
          </cell>
          <cell r="O643">
            <v>0</v>
          </cell>
        </row>
        <row r="644">
          <cell r="A644" t="str">
            <v>03-5468-9933</v>
          </cell>
          <cell r="B644">
            <v>113</v>
          </cell>
          <cell r="C644" t="str">
            <v>有限会社ミヤビエンタープライズ／アパマンショップ渋谷駅前店</v>
          </cell>
          <cell r="E644" t="str">
            <v>東京都渋谷区渋谷1-24-14</v>
          </cell>
          <cell r="G644" t="str">
            <v>03-5468-9933</v>
          </cell>
          <cell r="H644" t="str">
            <v>03-5468-9777</v>
          </cell>
          <cell r="I644" t="str">
            <v>神永 啓志</v>
          </cell>
          <cell r="J644" t="str">
            <v>shibuyaekimae@apamanshop-fc.com</v>
          </cell>
          <cell r="K644">
            <v>54689933</v>
          </cell>
          <cell r="L644">
            <v>54689777</v>
          </cell>
          <cell r="M644" t="str">
            <v>東京都知事（2）第81048号</v>
          </cell>
          <cell r="O644">
            <v>0</v>
          </cell>
        </row>
        <row r="645">
          <cell r="A645" t="str">
            <v>03-5765-2772</v>
          </cell>
          <cell r="B645">
            <v>112</v>
          </cell>
          <cell r="C645" t="str">
            <v>株式会社ALIVE</v>
          </cell>
          <cell r="D645" t="str">
            <v>150-0011</v>
          </cell>
          <cell r="E645" t="str">
            <v>東京都港区麻布十番4-1-8　三和第一ビル3階</v>
          </cell>
          <cell r="F645" t="str">
            <v>恵比寿</v>
          </cell>
          <cell r="G645" t="str">
            <v>03-5765-2772</v>
          </cell>
          <cell r="H645" t="str">
            <v>03-5765-2773</v>
          </cell>
          <cell r="I645" t="str">
            <v>赤羽 聖子</v>
          </cell>
          <cell r="J645" t="str">
            <v>info@alive.jp</v>
          </cell>
          <cell r="K645">
            <v>57652772</v>
          </cell>
          <cell r="L645">
            <v>57652773</v>
          </cell>
          <cell r="M645" t="str">
            <v>東京都知事（1）第86054号</v>
          </cell>
          <cell r="N645" t="str">
            <v>媒介</v>
          </cell>
          <cell r="O645">
            <v>0</v>
          </cell>
        </row>
        <row r="646">
          <cell r="A646" t="str">
            <v>03-5412-2777</v>
          </cell>
          <cell r="B646">
            <v>111</v>
          </cell>
          <cell r="C646" t="str">
            <v>貸ビルライフ株式会社</v>
          </cell>
          <cell r="E646" t="str">
            <v>東京都渋谷区神宮前4-2-11</v>
          </cell>
          <cell r="G646" t="str">
            <v>03-5412-2777</v>
          </cell>
          <cell r="H646" t="str">
            <v>03-5412-2778</v>
          </cell>
          <cell r="I646" t="str">
            <v>秋田</v>
          </cell>
          <cell r="J646" t="str">
            <v>akita@kashibiru.co.jp</v>
          </cell>
          <cell r="K646">
            <v>54122777</v>
          </cell>
          <cell r="L646">
            <v>54122778</v>
          </cell>
          <cell r="M646" t="str">
            <v>東京都知事（9）第37552号</v>
          </cell>
          <cell r="O646">
            <v>0</v>
          </cell>
        </row>
        <row r="647">
          <cell r="A647" t="str">
            <v>03-3464-6100</v>
          </cell>
          <cell r="B647">
            <v>110</v>
          </cell>
          <cell r="C647" t="str">
            <v>株式会社ジョイント・ルームピア／渋谷道玄坂店</v>
          </cell>
          <cell r="E647" t="str">
            <v>東京都渋谷区道玄坂2-6-14</v>
          </cell>
          <cell r="G647" t="str">
            <v>03-3464-6100</v>
          </cell>
          <cell r="H647" t="str">
            <v>03-3464-6336</v>
          </cell>
          <cell r="I647" t="str">
            <v>毛呂 崇</v>
          </cell>
          <cell r="J647" t="str">
            <v>t-moro@jointroompia.com</v>
          </cell>
          <cell r="K647">
            <v>34646100</v>
          </cell>
          <cell r="L647">
            <v>34646336</v>
          </cell>
          <cell r="M647" t="str">
            <v>国土交通大臣（1）第7560号</v>
          </cell>
          <cell r="O647">
            <v>0</v>
          </cell>
        </row>
        <row r="648">
          <cell r="A648" t="str">
            <v>03-5789-0480</v>
          </cell>
          <cell r="B648">
            <v>109</v>
          </cell>
          <cell r="C648" t="str">
            <v>株式会社アプレスト</v>
          </cell>
          <cell r="E648" t="str">
            <v xml:space="preserve">東京都港区白金台4-8-14　プラティーヌ白金D棟1階 </v>
          </cell>
          <cell r="G648" t="str">
            <v>03-5789-0480</v>
          </cell>
          <cell r="H648" t="str">
            <v>03-5789-0481</v>
          </cell>
          <cell r="I648" t="str">
            <v>藤田</v>
          </cell>
          <cell r="J648" t="str">
            <v>fujita@uplest.com</v>
          </cell>
          <cell r="K648">
            <v>57890480</v>
          </cell>
          <cell r="L648">
            <v>57890481</v>
          </cell>
          <cell r="M648" t="str">
            <v>東京都知事（1）第89523号</v>
          </cell>
          <cell r="O648">
            <v>1</v>
          </cell>
        </row>
        <row r="649">
          <cell r="A649" t="str">
            <v>03-5946-2333</v>
          </cell>
          <cell r="B649">
            <v>108</v>
          </cell>
          <cell r="C649" t="str">
            <v>株式会社明新建物</v>
          </cell>
          <cell r="E649" t="str">
            <v>東京都練馬区練馬1-6-6-9階</v>
          </cell>
          <cell r="G649" t="str">
            <v>03-5946-2333</v>
          </cell>
          <cell r="H649" t="str">
            <v>03-5946-0131</v>
          </cell>
          <cell r="I649" t="str">
            <v>高杉 明子</v>
          </cell>
          <cell r="J649" t="str">
            <v>info@mei-shin.com</v>
          </cell>
          <cell r="K649">
            <v>59462333</v>
          </cell>
          <cell r="L649">
            <v>59460131</v>
          </cell>
          <cell r="M649" t="str">
            <v>東京都知事（1）第88479号</v>
          </cell>
          <cell r="O649">
            <v>0</v>
          </cell>
        </row>
        <row r="650">
          <cell r="A650" t="str">
            <v>03-6402-7525</v>
          </cell>
          <cell r="B650">
            <v>107</v>
          </cell>
          <cell r="C650" t="str">
            <v>有限会社湘南プランニング</v>
          </cell>
          <cell r="D650" t="str">
            <v>169-0075</v>
          </cell>
          <cell r="E650" t="str">
            <v>東京都港区芝大門1-16-5　芝大門加藤ビル3階</v>
          </cell>
          <cell r="F650" t="str">
            <v>高田馬場</v>
          </cell>
          <cell r="G650" t="str">
            <v>03-6402-7525</v>
          </cell>
          <cell r="H650" t="str">
            <v>03-6402-7526</v>
          </cell>
          <cell r="I650" t="str">
            <v>津村 綾</v>
          </cell>
          <cell r="J650" t="str">
            <v>info3@pshonan.co.jp</v>
          </cell>
          <cell r="K650">
            <v>64027525</v>
          </cell>
          <cell r="L650">
            <v>64027526</v>
          </cell>
          <cell r="M650" t="str">
            <v>東京都知事（1）第82447号</v>
          </cell>
          <cell r="N650" t="str">
            <v>媒介</v>
          </cell>
          <cell r="O650">
            <v>0</v>
          </cell>
        </row>
        <row r="651">
          <cell r="A651" t="str">
            <v>03-5485-7656</v>
          </cell>
          <cell r="B651">
            <v>106</v>
          </cell>
          <cell r="C651" t="str">
            <v>有限会社フロムファースト／アパマンハウス恵比寿店</v>
          </cell>
          <cell r="D651" t="str">
            <v>150-0011</v>
          </cell>
          <cell r="E651" t="str">
            <v>東京都渋谷区東3-16-9　中村ビル1階</v>
          </cell>
          <cell r="F651" t="str">
            <v>恵比寿</v>
          </cell>
          <cell r="G651" t="str">
            <v>03-5485-7656</v>
          </cell>
          <cell r="H651" t="str">
            <v>03-5485-1776</v>
          </cell>
          <cell r="I651" t="str">
            <v>服部</v>
          </cell>
          <cell r="J651" t="str">
            <v>d-hattori@apamanhouse.com,sugiyama@apamanhouse.com</v>
          </cell>
          <cell r="K651">
            <v>54857656</v>
          </cell>
          <cell r="L651">
            <v>54851776</v>
          </cell>
          <cell r="M651" t="str">
            <v>東京都知事（1）第84723号</v>
          </cell>
          <cell r="N651" t="str">
            <v>媒介</v>
          </cell>
          <cell r="O651">
            <v>0</v>
          </cell>
        </row>
        <row r="652">
          <cell r="A652" t="str">
            <v>044-210-1238</v>
          </cell>
          <cell r="B652">
            <v>105</v>
          </cell>
          <cell r="C652" t="str">
            <v>株式会社 レコム／レジェンド</v>
          </cell>
          <cell r="E652" t="str">
            <v>神奈川県川崎市川崎区南町 16-7　スカイビル2階</v>
          </cell>
          <cell r="G652" t="str">
            <v>044-210-1238</v>
          </cell>
          <cell r="H652" t="str">
            <v>044-210-1239</v>
          </cell>
          <cell r="I652" t="str">
            <v>中村</v>
          </cell>
          <cell r="J652" t="str">
            <v>legend@re-com.co.jp</v>
          </cell>
          <cell r="K652">
            <v>2101238</v>
          </cell>
          <cell r="L652">
            <v>2101239</v>
          </cell>
          <cell r="M652" t="str">
            <v>神奈川県知事（1）第26570号</v>
          </cell>
          <cell r="O652">
            <v>0</v>
          </cell>
        </row>
        <row r="653">
          <cell r="A653" t="str">
            <v>03-6383-1827</v>
          </cell>
          <cell r="B653">
            <v>104</v>
          </cell>
          <cell r="C653" t="str">
            <v>畿内不動産株式会社／東京支店</v>
          </cell>
          <cell r="E653" t="str">
            <v>東京都千代田区神田佐久間町2-22-6階</v>
          </cell>
          <cell r="G653" t="str">
            <v>03-6383-1827</v>
          </cell>
          <cell r="H653" t="str">
            <v>03-5833-2870</v>
          </cell>
          <cell r="I653" t="str">
            <v>鈴木 幸治</v>
          </cell>
          <cell r="J653" t="str">
            <v>suzuki@kinai-re.co.jp</v>
          </cell>
          <cell r="K653">
            <v>63831827</v>
          </cell>
          <cell r="L653">
            <v>58332870</v>
          </cell>
          <cell r="M653" t="str">
            <v>国土交通大臣（1）第7689号</v>
          </cell>
          <cell r="O653">
            <v>0</v>
          </cell>
        </row>
        <row r="654">
          <cell r="A654" t="str">
            <v>03-3945-1616</v>
          </cell>
          <cell r="B654">
            <v>103</v>
          </cell>
          <cell r="C654" t="str">
            <v>有限会社はせがわ住販</v>
          </cell>
          <cell r="E654" t="str">
            <v>東京都文京区千石4-1-22　長谷川ビル1階</v>
          </cell>
          <cell r="G654" t="str">
            <v>03-3945-1616</v>
          </cell>
          <cell r="H654" t="str">
            <v>03-3945-1690</v>
          </cell>
          <cell r="I654" t="str">
            <v>長谷川 秀樹</v>
          </cell>
          <cell r="J654" t="str">
            <v>hasejuu@alto.ocn.ne.jp</v>
          </cell>
          <cell r="K654">
            <v>39451616</v>
          </cell>
          <cell r="L654">
            <v>39451690</v>
          </cell>
          <cell r="M654" t="str">
            <v>東京都知事（4）第70090号</v>
          </cell>
          <cell r="N654" t="str">
            <v>媒介</v>
          </cell>
          <cell r="O654">
            <v>0</v>
          </cell>
        </row>
        <row r="655">
          <cell r="A655" t="str">
            <v>03-5468-7766</v>
          </cell>
          <cell r="B655">
            <v>102</v>
          </cell>
          <cell r="C655" t="str">
            <v>中濱グループ株式会社／アイホーム</v>
          </cell>
          <cell r="D655" t="str">
            <v>150-0013</v>
          </cell>
          <cell r="E655" t="str">
            <v>東京都渋谷区渋谷1-24-7　渋谷フラットビル8階Ｂ号室</v>
          </cell>
          <cell r="F655" t="str">
            <v>恵比寿</v>
          </cell>
          <cell r="G655" t="str">
            <v>03-5468-7766</v>
          </cell>
          <cell r="H655" t="str">
            <v>03-5468-7701</v>
          </cell>
          <cell r="I655" t="str">
            <v>尾上</v>
          </cell>
          <cell r="J655" t="str">
            <v>info@ihome-web.co.jp</v>
          </cell>
          <cell r="K655">
            <v>54687766</v>
          </cell>
          <cell r="L655">
            <v>54687701</v>
          </cell>
          <cell r="M655" t="str">
            <v>東京都知事（1）第87385号</v>
          </cell>
          <cell r="N655" t="str">
            <v>媒介</v>
          </cell>
          <cell r="O655">
            <v>0</v>
          </cell>
        </row>
        <row r="656">
          <cell r="A656" t="str">
            <v>03-5332-6155</v>
          </cell>
          <cell r="B656">
            <v>101</v>
          </cell>
          <cell r="C656" t="str">
            <v>有限会社東和企画／ＴＫホーム</v>
          </cell>
          <cell r="D656" t="str">
            <v>169-0075</v>
          </cell>
          <cell r="E656" t="str">
            <v>東京都新宿区高田馬場4-8-4／ORAGAビル9F</v>
          </cell>
          <cell r="F656" t="str">
            <v>高田馬場</v>
          </cell>
          <cell r="G656" t="str">
            <v>03-5332-6155</v>
          </cell>
          <cell r="H656" t="str">
            <v>03-5332-6158</v>
          </cell>
          <cell r="I656" t="str">
            <v>鈴木</v>
          </cell>
          <cell r="J656" t="str">
            <v>tkhome@towaplanning-inc.co.jp</v>
          </cell>
          <cell r="K656">
            <v>53326155</v>
          </cell>
          <cell r="L656">
            <v>53326158</v>
          </cell>
          <cell r="M656" t="str">
            <v>東京都知事（2）第78467号</v>
          </cell>
          <cell r="N656" t="str">
            <v>媒介</v>
          </cell>
          <cell r="O656">
            <v>0</v>
          </cell>
        </row>
        <row r="657">
          <cell r="A657" t="str">
            <v>03-6229-1511</v>
          </cell>
          <cell r="B657">
            <v>100</v>
          </cell>
          <cell r="C657" t="str">
            <v>株式会社トリニティ／THE REAL ESTATE TOKYO</v>
          </cell>
          <cell r="D657" t="str">
            <v>153-0063</v>
          </cell>
          <cell r="E657" t="str">
            <v>東京都港区東麻布3-8-10　バーリータワーズ4階</v>
          </cell>
          <cell r="F657" t="str">
            <v>目黒</v>
          </cell>
          <cell r="G657" t="str">
            <v>03-6229-1511</v>
          </cell>
          <cell r="H657" t="str">
            <v>03-6229-1512</v>
          </cell>
          <cell r="I657" t="str">
            <v>福島 亮</v>
          </cell>
          <cell r="J657" t="str">
            <v>azabu@the-realestate-tokyo.com</v>
          </cell>
          <cell r="K657">
            <v>62291511</v>
          </cell>
          <cell r="L657">
            <v>62291512</v>
          </cell>
          <cell r="M657" t="str">
            <v>東京都知事（1）第88431号</v>
          </cell>
          <cell r="N657" t="str">
            <v>媒介</v>
          </cell>
          <cell r="O657">
            <v>1</v>
          </cell>
        </row>
        <row r="658">
          <cell r="A658" t="str">
            <v>03-3760-8921</v>
          </cell>
          <cell r="B658">
            <v>99</v>
          </cell>
          <cell r="C658" t="str">
            <v>株式会社エイブル／祐天寺店</v>
          </cell>
          <cell r="D658" t="str">
            <v>112-0014</v>
          </cell>
          <cell r="E658" t="str">
            <v>東京都目黒区祐天寺2-12-1-1F</v>
          </cell>
          <cell r="F658" t="str">
            <v>江戸川橋</v>
          </cell>
          <cell r="G658" t="str">
            <v>03-3760-8921</v>
          </cell>
          <cell r="H658" t="str">
            <v>03-3760-8957</v>
          </cell>
          <cell r="I658" t="str">
            <v>若宮</v>
          </cell>
          <cell r="J658" t="str">
            <v>shop03-8@able.co.jp</v>
          </cell>
          <cell r="K658">
            <v>37608921</v>
          </cell>
          <cell r="L658">
            <v>37608957</v>
          </cell>
          <cell r="M658" t="str">
            <v>国土交通大臣（4）第5338号</v>
          </cell>
          <cell r="N658" t="str">
            <v>媒介</v>
          </cell>
          <cell r="O658">
            <v>0</v>
          </cell>
        </row>
        <row r="659">
          <cell r="A659" t="str">
            <v>03-5338-6981</v>
          </cell>
          <cell r="B659">
            <v>98</v>
          </cell>
          <cell r="C659" t="str">
            <v>株式会社高島屋／東中野支店</v>
          </cell>
          <cell r="D659" t="str">
            <v>107-0052</v>
          </cell>
          <cell r="E659" t="str">
            <v>東京都中野区東中野4-4-8</v>
          </cell>
          <cell r="F659" t="str">
            <v>青山一丁目</v>
          </cell>
          <cell r="G659" t="str">
            <v>03-5338-6981</v>
          </cell>
          <cell r="H659" t="str">
            <v>03-5338-6982</v>
          </cell>
          <cell r="I659" t="str">
            <v>黒田</v>
          </cell>
          <cell r="J659" t="str">
            <v>higanaka@takashimaya-f.co.jp</v>
          </cell>
          <cell r="K659">
            <v>53386981</v>
          </cell>
          <cell r="L659">
            <v>53386982</v>
          </cell>
          <cell r="M659" t="str">
            <v>東京都知事（2）第80486号</v>
          </cell>
          <cell r="N659" t="str">
            <v>媒介</v>
          </cell>
          <cell r="O659">
            <v>0</v>
          </cell>
        </row>
        <row r="660">
          <cell r="A660" t="str">
            <v>03-3715-7654</v>
          </cell>
          <cell r="B660">
            <v>97</v>
          </cell>
          <cell r="C660" t="str">
            <v>株式会社ジョイント・ルームピア／中目黒支店</v>
          </cell>
          <cell r="D660" t="str">
            <v>150-0021</v>
          </cell>
          <cell r="E660" t="str">
            <v>東京都目黒区上目黒3-3-1</v>
          </cell>
          <cell r="F660" t="str">
            <v>恵比寿</v>
          </cell>
          <cell r="G660" t="str">
            <v>03-3715-7654</v>
          </cell>
          <cell r="H660" t="str">
            <v>03-3715-7337</v>
          </cell>
          <cell r="I660" t="str">
            <v>内山</v>
          </cell>
          <cell r="J660" t="str">
            <v>y-uchiyama@jointroompia.com</v>
          </cell>
          <cell r="K660">
            <v>37157654</v>
          </cell>
          <cell r="L660">
            <v>37157337</v>
          </cell>
          <cell r="M660" t="str">
            <v>国土交通大臣（1）第7560号</v>
          </cell>
          <cell r="N660" t="str">
            <v>媒介</v>
          </cell>
          <cell r="O660">
            <v>0</v>
          </cell>
        </row>
        <row r="661">
          <cell r="A661" t="str">
            <v>03-5366-5200</v>
          </cell>
          <cell r="B661">
            <v>96</v>
          </cell>
          <cell r="C661" t="str">
            <v>株式会社S-FIT／ヘヤギメ新宿店</v>
          </cell>
          <cell r="D661" t="str">
            <v>101-0033</v>
          </cell>
          <cell r="E661" t="str">
            <v>東京都新宿区新宿3-34-17　三経25ビル3階</v>
          </cell>
          <cell r="F661" t="str">
            <v>秋葉原</v>
          </cell>
          <cell r="G661" t="str">
            <v>03-5366-5200</v>
          </cell>
          <cell r="H661" t="str">
            <v>03-5366-5201</v>
          </cell>
          <cell r="I661" t="str">
            <v>江口</v>
          </cell>
          <cell r="J661" t="str">
            <v>shinjuku@sfit.co.jp</v>
          </cell>
          <cell r="K661">
            <v>53665200</v>
          </cell>
          <cell r="L661">
            <v>53665201</v>
          </cell>
          <cell r="M661" t="str">
            <v>国土交通大臣（1）第7352号</v>
          </cell>
          <cell r="N661" t="str">
            <v>媒介</v>
          </cell>
          <cell r="O661">
            <v>0</v>
          </cell>
        </row>
        <row r="662">
          <cell r="A662" t="str">
            <v>03-5466-1590</v>
          </cell>
          <cell r="B662">
            <v>95</v>
          </cell>
          <cell r="C662" t="str">
            <v>株式会社マスタージャパン</v>
          </cell>
          <cell r="D662" t="str">
            <v>140-0011</v>
          </cell>
          <cell r="E662" t="str">
            <v>東京都渋谷区渋谷3-18-8　7階</v>
          </cell>
          <cell r="F662" t="str">
            <v>大井町</v>
          </cell>
          <cell r="G662" t="str">
            <v>03-5466-1590</v>
          </cell>
          <cell r="H662" t="str">
            <v>03-5466-1591</v>
          </cell>
          <cell r="I662" t="str">
            <v>白鳥</v>
          </cell>
          <cell r="J662" t="str">
            <v>shiratori@master-j.co.jp</v>
          </cell>
          <cell r="K662">
            <v>54661590</v>
          </cell>
          <cell r="L662">
            <v>54661591</v>
          </cell>
          <cell r="M662" t="str">
            <v>東京都知事（1）第84843号</v>
          </cell>
          <cell r="N662" t="str">
            <v>媒介</v>
          </cell>
          <cell r="O662">
            <v>0</v>
          </cell>
        </row>
        <row r="663">
          <cell r="A663" t="str">
            <v>03-5728-1418</v>
          </cell>
          <cell r="B663">
            <v>94</v>
          </cell>
          <cell r="C663" t="str">
            <v>株式会社ウィルビー／代官山店</v>
          </cell>
          <cell r="D663" t="str">
            <v>158-0083</v>
          </cell>
          <cell r="E663" t="str">
            <v>東京都渋谷区代官山町15-9　代官山センタービル3階</v>
          </cell>
          <cell r="F663" t="str">
            <v>奥沢</v>
          </cell>
          <cell r="G663" t="str">
            <v>03-5728-1418</v>
          </cell>
          <cell r="H663" t="str">
            <v>03-5728-1428</v>
          </cell>
          <cell r="I663" t="str">
            <v>八巻</v>
          </cell>
          <cell r="J663" t="str">
            <v>yamaki@will-be.co.jp</v>
          </cell>
          <cell r="K663">
            <v>57281418</v>
          </cell>
          <cell r="L663">
            <v>57281428</v>
          </cell>
          <cell r="M663" t="str">
            <v>東京都知事（2）第79207号</v>
          </cell>
          <cell r="N663" t="str">
            <v>媒介</v>
          </cell>
          <cell r="O663">
            <v>0</v>
          </cell>
        </row>
        <row r="664">
          <cell r="A664" t="str">
            <v>03-5413-2935</v>
          </cell>
          <cell r="B664">
            <v>93</v>
          </cell>
          <cell r="C664" t="str">
            <v xml:space="preserve">株式会社Fido／千歳烏山駅前店 </v>
          </cell>
          <cell r="D664" t="str">
            <v>150-0021</v>
          </cell>
          <cell r="E664" t="str">
            <v>東京都世田谷区南烏山6-4-2　烏山KS第2ビル1階</v>
          </cell>
          <cell r="F664" t="str">
            <v>恵比寿</v>
          </cell>
          <cell r="G664" t="str">
            <v>03-5413-2935</v>
          </cell>
          <cell r="H664" t="str">
            <v>03-5413-2936</v>
          </cell>
          <cell r="I664" t="str">
            <v>清水 勇希</v>
          </cell>
          <cell r="J664" t="str">
            <v>shimizu@fido-net.jp</v>
          </cell>
          <cell r="K664">
            <v>54132935</v>
          </cell>
          <cell r="L664">
            <v>54132936</v>
          </cell>
          <cell r="M664" t="str">
            <v>東京都知事（1）第83928号</v>
          </cell>
          <cell r="N664" t="str">
            <v>媒介</v>
          </cell>
          <cell r="O664">
            <v>0</v>
          </cell>
        </row>
        <row r="665">
          <cell r="A665" t="str">
            <v>03-5876-7213</v>
          </cell>
          <cell r="B665">
            <v>92</v>
          </cell>
          <cell r="C665" t="str">
            <v>ゼンリアル株式会社</v>
          </cell>
          <cell r="D665" t="str">
            <v>106-0044</v>
          </cell>
          <cell r="E665" t="str">
            <v>東京都品川区平塚1-8-5　戸越銀座会館2階</v>
          </cell>
          <cell r="F665" t="str">
            <v>麻布十番</v>
          </cell>
          <cell r="G665" t="str">
            <v>03-5876-7213</v>
          </cell>
          <cell r="H665" t="str">
            <v>03-5876-7261</v>
          </cell>
          <cell r="I665" t="str">
            <v>岡村 博恭</v>
          </cell>
          <cell r="J665" t="str">
            <v>zennreal@an.wakwak.com</v>
          </cell>
          <cell r="K665">
            <v>58767213</v>
          </cell>
          <cell r="L665">
            <v>58767261</v>
          </cell>
          <cell r="M665" t="str">
            <v>東京都知事（1）第87432号</v>
          </cell>
          <cell r="N665" t="str">
            <v>媒介</v>
          </cell>
          <cell r="O665">
            <v>0</v>
          </cell>
        </row>
        <row r="666">
          <cell r="A666" t="str">
            <v>03-5524-2992</v>
          </cell>
          <cell r="B666">
            <v>91</v>
          </cell>
          <cell r="C666" t="str">
            <v>ハミルトン株式会社</v>
          </cell>
          <cell r="D666" t="str">
            <v>112-0002</v>
          </cell>
          <cell r="E666" t="str">
            <v>東京都中央区銀座1-5-5　明興ビル4階</v>
          </cell>
          <cell r="F666" t="str">
            <v>後楽園</v>
          </cell>
          <cell r="G666" t="str">
            <v>03-5524-2992</v>
          </cell>
          <cell r="H666" t="str">
            <v>03-5524-2993</v>
          </cell>
          <cell r="I666" t="str">
            <v>山崎</v>
          </cell>
          <cell r="J666" t="str">
            <v>ginza@hamilton-inc.jp</v>
          </cell>
          <cell r="K666">
            <v>55242992</v>
          </cell>
          <cell r="L666">
            <v>55242993</v>
          </cell>
          <cell r="M666" t="str">
            <v>東京都知事（1）第88428号</v>
          </cell>
          <cell r="N666" t="str">
            <v>媒介</v>
          </cell>
          <cell r="O666">
            <v>0</v>
          </cell>
        </row>
        <row r="667">
          <cell r="A667" t="str">
            <v>03-6808-1900</v>
          </cell>
          <cell r="B667">
            <v>90</v>
          </cell>
          <cell r="C667" t="str">
            <v>ユニオネスト株式会社</v>
          </cell>
          <cell r="D667" t="str">
            <v>160-0023</v>
          </cell>
          <cell r="E667" t="str">
            <v>東京都渋谷区渋谷2-14-5　かわなビル6階</v>
          </cell>
          <cell r="F667" t="str">
            <v>新宿</v>
          </cell>
          <cell r="G667" t="str">
            <v>03-6808-1900</v>
          </cell>
          <cell r="H667" t="str">
            <v>03-5464-1921</v>
          </cell>
          <cell r="I667" t="str">
            <v>石塚</v>
          </cell>
          <cell r="J667" t="str">
            <v>ishizuka@unionest.com</v>
          </cell>
          <cell r="K667">
            <v>68081900</v>
          </cell>
          <cell r="L667">
            <v>54641921</v>
          </cell>
          <cell r="M667" t="str">
            <v>東京都知事（1）第89677号</v>
          </cell>
          <cell r="N667" t="str">
            <v>媒介</v>
          </cell>
          <cell r="O667">
            <v>1</v>
          </cell>
        </row>
        <row r="668">
          <cell r="A668" t="str">
            <v>03-5456-4004</v>
          </cell>
          <cell r="B668">
            <v>89</v>
          </cell>
          <cell r="C668" t="str">
            <v>グランベックスコーポレーション</v>
          </cell>
          <cell r="D668" t="str">
            <v>104-0061</v>
          </cell>
          <cell r="E668" t="str">
            <v>東京都渋谷区道玄坂2-29-18　清水ビル1階</v>
          </cell>
          <cell r="F668" t="str">
            <v>銀座一丁目</v>
          </cell>
          <cell r="G668" t="str">
            <v>03-5456-4004</v>
          </cell>
          <cell r="H668" t="str">
            <v>03-5456-4003</v>
          </cell>
          <cell r="I668" t="str">
            <v>山本</v>
          </cell>
          <cell r="J668" t="str">
            <v>yamamoto@roomkan.co.jp</v>
          </cell>
          <cell r="K668">
            <v>54564004</v>
          </cell>
          <cell r="L668">
            <v>54564003</v>
          </cell>
          <cell r="M668" t="str">
            <v>東京都知事（1）第82820号</v>
          </cell>
          <cell r="N668" t="str">
            <v>媒介</v>
          </cell>
          <cell r="O668">
            <v>0</v>
          </cell>
        </row>
        <row r="669">
          <cell r="A669" t="str">
            <v>03-5715-0507</v>
          </cell>
          <cell r="B669">
            <v>88</v>
          </cell>
          <cell r="C669" t="str">
            <v>株式会社ミルフォード・リアルエステート／大井町店</v>
          </cell>
          <cell r="D669" t="str">
            <v>150-0022</v>
          </cell>
          <cell r="E669" t="str">
            <v>東京都品川区東大井5-17-6-2F</v>
          </cell>
          <cell r="F669" t="str">
            <v>恵比寿</v>
          </cell>
          <cell r="G669" t="str">
            <v>03-5715-0507</v>
          </cell>
          <cell r="H669" t="str">
            <v>03-5715-0509</v>
          </cell>
          <cell r="I669" t="str">
            <v>市川 寛樹</v>
          </cell>
          <cell r="J669" t="str">
            <v>h-ichikawa@milford.co.jp</v>
          </cell>
          <cell r="K669">
            <v>57150507</v>
          </cell>
          <cell r="L669">
            <v>57150509</v>
          </cell>
          <cell r="M669" t="str">
            <v>東京都知事（2）第78530号</v>
          </cell>
          <cell r="N669" t="str">
            <v>媒介</v>
          </cell>
          <cell r="O669">
            <v>0</v>
          </cell>
        </row>
        <row r="670">
          <cell r="A670" t="str">
            <v>03-5772-6158</v>
          </cell>
          <cell r="B670">
            <v>87</v>
          </cell>
          <cell r="C670" t="str">
            <v>青空不動産株式会社</v>
          </cell>
          <cell r="D670" t="str">
            <v>103-0027</v>
          </cell>
          <cell r="E670" t="str">
            <v>東京都港区六本木3-14-12　六本木三丁目ビル706</v>
          </cell>
          <cell r="F670" t="str">
            <v>日本橋</v>
          </cell>
          <cell r="G670" t="str">
            <v>03-5772-6158</v>
          </cell>
          <cell r="H670" t="str">
            <v>03-5772-6159</v>
          </cell>
          <cell r="I670" t="str">
            <v>長戸</v>
          </cell>
          <cell r="J670" t="str">
            <v>info@aozora-fudousan.co.jp</v>
          </cell>
          <cell r="K670">
            <v>57726158</v>
          </cell>
          <cell r="L670">
            <v>57726159</v>
          </cell>
          <cell r="M670" t="str">
            <v>東京都知事（1）第88090号</v>
          </cell>
          <cell r="N670" t="str">
            <v>媒介</v>
          </cell>
          <cell r="O670">
            <v>1</v>
          </cell>
        </row>
        <row r="671">
          <cell r="A671" t="str">
            <v>03-6430-6695</v>
          </cell>
          <cell r="B671">
            <v>86</v>
          </cell>
          <cell r="C671" t="str">
            <v>株式会社クレメンティアホーム／新橋店</v>
          </cell>
          <cell r="D671" t="str">
            <v>171-0021</v>
          </cell>
          <cell r="E671" t="str">
            <v>東京都港区西新橋2-21-1　江成ビル1階</v>
          </cell>
          <cell r="F671" t="str">
            <v>池袋</v>
          </cell>
          <cell r="G671" t="str">
            <v>03-6430-6695</v>
          </cell>
          <cell r="H671" t="str">
            <v>03-6430-6692</v>
          </cell>
          <cell r="I671" t="str">
            <v>原園</v>
          </cell>
          <cell r="J671" t="str">
            <v>shinbashi@clementia.co.jp</v>
          </cell>
          <cell r="K671">
            <v>64306695</v>
          </cell>
          <cell r="L671">
            <v>64306692</v>
          </cell>
          <cell r="M671" t="str">
            <v>東京都知事（1）第84127号</v>
          </cell>
          <cell r="N671" t="str">
            <v>媒介</v>
          </cell>
          <cell r="O671">
            <v>1</v>
          </cell>
        </row>
        <row r="672">
          <cell r="A672" t="str">
            <v>03-5784-1305</v>
          </cell>
          <cell r="B672">
            <v>85</v>
          </cell>
          <cell r="C672" t="str">
            <v>株式会社ケイズコーポレーション</v>
          </cell>
          <cell r="D672" t="str">
            <v>108-0014</v>
          </cell>
          <cell r="E672" t="str">
            <v>東京都渋谷区神南1-12-16　和光ビル8階</v>
          </cell>
          <cell r="F672" t="str">
            <v>三田</v>
          </cell>
          <cell r="G672" t="str">
            <v>03-5784-1305</v>
          </cell>
          <cell r="H672" t="str">
            <v>03-5784-1306</v>
          </cell>
          <cell r="I672" t="str">
            <v>ご担当者様</v>
          </cell>
          <cell r="J672" t="str">
            <v>shibuya@kshome.ne.jp</v>
          </cell>
          <cell r="K672">
            <v>57841305</v>
          </cell>
          <cell r="L672">
            <v>57841306</v>
          </cell>
          <cell r="M672" t="str">
            <v>東京都知事（1）第87951号</v>
          </cell>
          <cell r="N672" t="str">
            <v>媒介</v>
          </cell>
          <cell r="O672">
            <v>0</v>
          </cell>
        </row>
        <row r="673">
          <cell r="A673" t="str">
            <v>03-5298-8127</v>
          </cell>
          <cell r="B673">
            <v>84</v>
          </cell>
          <cell r="C673" t="str">
            <v>興和管理株式会社</v>
          </cell>
          <cell r="D673" t="str">
            <v>104-0045</v>
          </cell>
          <cell r="E673" t="str">
            <v>東京都千代田区神田東松下町10-2　翔和神田ビル5階</v>
          </cell>
          <cell r="F673" t="str">
            <v>築地</v>
          </cell>
          <cell r="G673" t="str">
            <v>03-5298-8127</v>
          </cell>
          <cell r="H673" t="str">
            <v>03-5298-8140</v>
          </cell>
          <cell r="I673" t="str">
            <v>ご担当者様</v>
          </cell>
          <cell r="J673" t="str">
            <v>kowa-chintai@kowakanri.jp</v>
          </cell>
          <cell r="K673">
            <v>52988127</v>
          </cell>
          <cell r="L673">
            <v>52988140</v>
          </cell>
          <cell r="M673" t="str">
            <v>東京都知事（9）第34243号</v>
          </cell>
          <cell r="N673" t="str">
            <v>媒介</v>
          </cell>
          <cell r="O673">
            <v>0</v>
          </cell>
        </row>
        <row r="674">
          <cell r="A674" t="str">
            <v>03-3506-4919</v>
          </cell>
          <cell r="B674">
            <v>83</v>
          </cell>
          <cell r="C674" t="str">
            <v>株式会社ポステム／ジャストルーム</v>
          </cell>
          <cell r="D674" t="str">
            <v>150-0002</v>
          </cell>
          <cell r="E674" t="str">
            <v>東京都港区西新橋2-8-1　ワカサビル1階</v>
          </cell>
          <cell r="F674" t="str">
            <v>渋谷</v>
          </cell>
          <cell r="G674" t="str">
            <v>03-3506-4919</v>
          </cell>
          <cell r="H674" t="str">
            <v>03-3506-4920</v>
          </cell>
          <cell r="I674" t="str">
            <v>辻 勉</v>
          </cell>
          <cell r="J674" t="str">
            <v>info@justroom.jp</v>
          </cell>
          <cell r="K674">
            <v>35064920</v>
          </cell>
          <cell r="L674">
            <v>35064920</v>
          </cell>
          <cell r="M674" t="str">
            <v>東京都知事（2）第81208号</v>
          </cell>
          <cell r="N674" t="str">
            <v>媒介</v>
          </cell>
          <cell r="O674">
            <v>0</v>
          </cell>
        </row>
        <row r="675">
          <cell r="A675" t="str">
            <v>03-3988-1588</v>
          </cell>
          <cell r="B675">
            <v>82</v>
          </cell>
          <cell r="C675" t="str">
            <v>木戸建設株式会社</v>
          </cell>
          <cell r="D675" t="str">
            <v>212-0012</v>
          </cell>
          <cell r="E675" t="str">
            <v>東京都豊島区西池袋3-25-13　リバーストーンビル4階</v>
          </cell>
          <cell r="F675" t="str">
            <v>川?</v>
          </cell>
          <cell r="G675" t="str">
            <v>03-3988-1588</v>
          </cell>
          <cell r="H675" t="str">
            <v>03-3982-5677</v>
          </cell>
          <cell r="I675" t="str">
            <v>阿部</v>
          </cell>
          <cell r="J675" t="str">
            <v>info@kidoken.co.jp</v>
          </cell>
          <cell r="K675">
            <v>39881588</v>
          </cell>
          <cell r="L675">
            <v>39825677</v>
          </cell>
          <cell r="M675" t="str">
            <v>東京都知事（5）第62821号</v>
          </cell>
          <cell r="N675" t="str">
            <v>媒介</v>
          </cell>
          <cell r="O675">
            <v>1</v>
          </cell>
        </row>
        <row r="676">
          <cell r="A676" t="str">
            <v>03-3560-5100</v>
          </cell>
          <cell r="B676">
            <v>81</v>
          </cell>
          <cell r="C676" t="str">
            <v>アクタスプラン株式会社</v>
          </cell>
          <cell r="D676" t="str">
            <v>175-0094</v>
          </cell>
          <cell r="E676" t="str">
            <v>東京都港区赤坂1-5-15</v>
          </cell>
          <cell r="F676" t="str">
            <v>成増</v>
          </cell>
          <cell r="G676" t="str">
            <v>03-3560-5100</v>
          </cell>
          <cell r="H676" t="str">
            <v>03-3560-0977</v>
          </cell>
          <cell r="I676" t="str">
            <v>鈴木</v>
          </cell>
          <cell r="J676" t="str">
            <v>d-actus@leaf.ocn.ne.jp</v>
          </cell>
          <cell r="K676">
            <v>35605100</v>
          </cell>
          <cell r="L676">
            <v>35600977</v>
          </cell>
          <cell r="M676" t="str">
            <v>東京都知事（1）第83360号</v>
          </cell>
          <cell r="N676" t="str">
            <v>媒介</v>
          </cell>
          <cell r="O676">
            <v>0</v>
          </cell>
        </row>
        <row r="677">
          <cell r="A677" t="str">
            <v>03-6809-8520</v>
          </cell>
          <cell r="B677">
            <v>80</v>
          </cell>
          <cell r="C677" t="str">
            <v>株式会社ボーダレス・ジャパン</v>
          </cell>
          <cell r="D677" t="str">
            <v>150-0043</v>
          </cell>
          <cell r="E677" t="str">
            <v>東京都文京区本郷1-20-7</v>
          </cell>
          <cell r="F677" t="str">
            <v>渋谷</v>
          </cell>
          <cell r="G677" t="str">
            <v>03-6809-8520</v>
          </cell>
          <cell r="H677" t="str">
            <v>03-6809-8521</v>
          </cell>
          <cell r="I677" t="str">
            <v>梶村</v>
          </cell>
          <cell r="J677" t="str">
            <v>info@homeandb.jp</v>
          </cell>
          <cell r="K677">
            <v>68098520</v>
          </cell>
          <cell r="L677">
            <v>68098521</v>
          </cell>
          <cell r="M677" t="str">
            <v>東京都知事（1）第87531号</v>
          </cell>
          <cell r="N677" t="str">
            <v>媒介</v>
          </cell>
          <cell r="O677">
            <v>0</v>
          </cell>
        </row>
        <row r="678">
          <cell r="A678" t="str">
            <v>03-5428-6626</v>
          </cell>
          <cell r="B678">
            <v>79</v>
          </cell>
          <cell r="C678" t="str">
            <v>株式会社S-FIT／ヘヤギメ渋谷店</v>
          </cell>
          <cell r="D678" t="str">
            <v>110-0005</v>
          </cell>
          <cell r="E678" t="str">
            <v>東京都渋谷区神南1-12-14ー8階</v>
          </cell>
          <cell r="F678" t="str">
            <v>上野</v>
          </cell>
          <cell r="G678" t="str">
            <v>03-5428-6626</v>
          </cell>
          <cell r="H678" t="str">
            <v>03-5428-6627</v>
          </cell>
          <cell r="I678" t="str">
            <v>日下田</v>
          </cell>
          <cell r="J678" t="str">
            <v>higeta@sfit.co.jp</v>
          </cell>
          <cell r="K678">
            <v>54286626</v>
          </cell>
          <cell r="L678">
            <v>54286627</v>
          </cell>
          <cell r="M678" t="str">
            <v>国土交通大臣（1）第7352号</v>
          </cell>
          <cell r="N678" t="str">
            <v>媒介</v>
          </cell>
          <cell r="O678">
            <v>0</v>
          </cell>
        </row>
        <row r="679">
          <cell r="A679" t="str">
            <v>03-5773-6063</v>
          </cell>
          <cell r="B679">
            <v>78</v>
          </cell>
          <cell r="C679" t="str">
            <v>トリモプランニング株式会社</v>
          </cell>
          <cell r="D679" t="str">
            <v>150-0043</v>
          </cell>
          <cell r="E679" t="str">
            <v>東京都目黒区鷹番3-1-8　原中山ビル1階</v>
          </cell>
          <cell r="F679" t="str">
            <v>渋谷</v>
          </cell>
          <cell r="G679" t="str">
            <v>03-5773-6063</v>
          </cell>
          <cell r="H679" t="str">
            <v>03-5773-6067</v>
          </cell>
          <cell r="I679" t="str">
            <v>柴田 真克</v>
          </cell>
          <cell r="J679" t="str">
            <v>gakudai@e-towafc.jp</v>
          </cell>
          <cell r="K679">
            <v>57736063</v>
          </cell>
          <cell r="L679">
            <v>57736067</v>
          </cell>
          <cell r="M679" t="str">
            <v>東京都知事（1）第85147号</v>
          </cell>
          <cell r="N679" t="str">
            <v>媒介</v>
          </cell>
          <cell r="O679">
            <v>0</v>
          </cell>
        </row>
        <row r="680">
          <cell r="A680" t="str">
            <v>03-5979-9105</v>
          </cell>
          <cell r="B680">
            <v>77</v>
          </cell>
          <cell r="C680" t="str">
            <v>株式会社ランドクリエイト／うちナビ池袋店</v>
          </cell>
          <cell r="D680" t="str">
            <v>141-0031</v>
          </cell>
          <cell r="E680" t="str">
            <v>東京都豊島区南池袋1-21-7　南池袋一丁目一番地ビル5階</v>
          </cell>
          <cell r="F680" t="str">
            <v>大崎広小路</v>
          </cell>
          <cell r="G680" t="str">
            <v>03-5979-9105</v>
          </cell>
          <cell r="H680" t="str">
            <v>03-5979-9106</v>
          </cell>
          <cell r="I680" t="str">
            <v>大原</v>
          </cell>
          <cell r="J680" t="str">
            <v>ohara@uchi-navi.jp</v>
          </cell>
          <cell r="K680">
            <v>59799105</v>
          </cell>
          <cell r="L680">
            <v>59799106</v>
          </cell>
          <cell r="M680" t="str">
            <v>東京都知事（3）第73526号</v>
          </cell>
          <cell r="N680" t="str">
            <v>媒介</v>
          </cell>
          <cell r="O680">
            <v>0</v>
          </cell>
        </row>
        <row r="681">
          <cell r="A681" t="str">
            <v>03-5815-6661</v>
          </cell>
          <cell r="B681">
            <v>76</v>
          </cell>
          <cell r="C681" t="str">
            <v>株式会社南海／千駄木店</v>
          </cell>
          <cell r="D681" t="str">
            <v>157-0062</v>
          </cell>
          <cell r="E681" t="str">
            <v>東京都文京区千駄木2-39-2</v>
          </cell>
          <cell r="F681" t="str">
            <v>千歳烏山</v>
          </cell>
          <cell r="G681" t="str">
            <v>03-5815-6661</v>
          </cell>
          <cell r="H681" t="str">
            <v>03-5815-6660</v>
          </cell>
          <cell r="I681" t="str">
            <v>澤田</v>
          </cell>
          <cell r="J681" t="str">
            <v>e_sawada@nankainet.co.jp</v>
          </cell>
          <cell r="K681">
            <v>58156661</v>
          </cell>
          <cell r="L681">
            <v>58156660</v>
          </cell>
          <cell r="M681" t="str">
            <v>東京都知事（6）第55104号</v>
          </cell>
          <cell r="N681" t="str">
            <v>媒介</v>
          </cell>
          <cell r="O681">
            <v>0</v>
          </cell>
        </row>
        <row r="682">
          <cell r="A682" t="str">
            <v>03-5428-2255</v>
          </cell>
          <cell r="B682">
            <v>75</v>
          </cell>
          <cell r="C682" t="str">
            <v>株式会社アールクレスト／住R</v>
          </cell>
          <cell r="D682" t="str">
            <v>182-0002</v>
          </cell>
          <cell r="E682" t="str">
            <v>東京都渋谷区道玄坂2-10-12　新大宗ビル三号館9階</v>
          </cell>
          <cell r="F682" t="str">
            <v>仙川</v>
          </cell>
          <cell r="G682" t="str">
            <v>03-5428-2255</v>
          </cell>
          <cell r="H682" t="str">
            <v>03-5428-2254</v>
          </cell>
          <cell r="I682" t="str">
            <v>中山</v>
          </cell>
          <cell r="J682" t="str">
            <v>nakayama@r-crest.co.jp</v>
          </cell>
          <cell r="K682">
            <v>54282255</v>
          </cell>
          <cell r="L682">
            <v>54282254</v>
          </cell>
          <cell r="M682" t="str">
            <v>東京都知事（6）第56140号</v>
          </cell>
          <cell r="N682" t="str">
            <v>媒介</v>
          </cell>
          <cell r="O682">
            <v>1</v>
          </cell>
        </row>
        <row r="683">
          <cell r="A683" t="str">
            <v>03-5428-2200</v>
          </cell>
          <cell r="B683">
            <v>74</v>
          </cell>
          <cell r="C683" t="str">
            <v>株式会社イータウン</v>
          </cell>
          <cell r="D683" t="str">
            <v>141-0021</v>
          </cell>
          <cell r="E683" t="str">
            <v>東京都渋谷区道玄坂1-2-13　ミツダビル2階</v>
          </cell>
          <cell r="F683" t="str">
            <v>目黒</v>
          </cell>
          <cell r="G683" t="str">
            <v>03-5428-2200</v>
          </cell>
          <cell r="H683" t="str">
            <v>03-5428-2230</v>
          </cell>
          <cell r="I683" t="str">
            <v>飯田</v>
          </cell>
          <cell r="J683" t="str">
            <v>shibuya@etown-net.jp</v>
          </cell>
          <cell r="K683">
            <v>54282200</v>
          </cell>
          <cell r="L683">
            <v>54282230</v>
          </cell>
          <cell r="M683" t="str">
            <v>東京都知事（1）第86189号</v>
          </cell>
          <cell r="N683" t="str">
            <v>媒介</v>
          </cell>
          <cell r="O683">
            <v>0</v>
          </cell>
        </row>
        <row r="684">
          <cell r="A684" t="str">
            <v>03-3261-8035</v>
          </cell>
          <cell r="B684">
            <v>73</v>
          </cell>
          <cell r="C684" t="str">
            <v>株式会社リップルインベストメント／水道橋支店</v>
          </cell>
          <cell r="D684" t="str">
            <v>150-0002</v>
          </cell>
          <cell r="E684" t="str">
            <v>東京都千代田区三崎町2-9-8　APビル5階</v>
          </cell>
          <cell r="F684" t="str">
            <v>渋谷</v>
          </cell>
          <cell r="G684" t="str">
            <v>03-3261-8035</v>
          </cell>
          <cell r="H684" t="str">
            <v>03-3261-3115</v>
          </cell>
          <cell r="I684" t="str">
            <v>岡田</v>
          </cell>
          <cell r="J684" t="str">
            <v>okada@ripplein.co.jp</v>
          </cell>
          <cell r="K684">
            <v>32618035</v>
          </cell>
          <cell r="L684">
            <v>32613115</v>
          </cell>
          <cell r="M684" t="str">
            <v>東京都知事（1）第8640号</v>
          </cell>
          <cell r="N684" t="str">
            <v>媒介</v>
          </cell>
          <cell r="O684">
            <v>0</v>
          </cell>
        </row>
        <row r="685">
          <cell r="A685" t="str">
            <v>03-6902-2402</v>
          </cell>
          <cell r="B685">
            <v>72</v>
          </cell>
          <cell r="C685" t="str">
            <v>MIYAGI株式会社</v>
          </cell>
          <cell r="D685" t="str">
            <v>105-0001</v>
          </cell>
          <cell r="E685" t="str">
            <v>東京都世田谷区下馬1-32-11</v>
          </cell>
          <cell r="F685" t="str">
            <v>神谷町</v>
          </cell>
          <cell r="G685" t="str">
            <v>03-6902-2402</v>
          </cell>
          <cell r="H685" t="str">
            <v>03-6902-2403</v>
          </cell>
          <cell r="I685" t="str">
            <v>小林</v>
          </cell>
          <cell r="J685" t="str">
            <v>sirius-p@space.ocn.ne.jp</v>
          </cell>
          <cell r="K685">
            <v>69022402</v>
          </cell>
          <cell r="L685">
            <v>69022403</v>
          </cell>
          <cell r="M685" t="str">
            <v>東京都知事（1）第88309号</v>
          </cell>
          <cell r="N685" t="str">
            <v>媒介</v>
          </cell>
          <cell r="O685">
            <v>0</v>
          </cell>
        </row>
        <row r="686">
          <cell r="A686" t="str">
            <v>03-6202-0190</v>
          </cell>
          <cell r="B686">
            <v>71</v>
          </cell>
          <cell r="C686" t="str">
            <v>スターツピタットハウス株式会社</v>
          </cell>
          <cell r="D686" t="str">
            <v>103-0027</v>
          </cell>
          <cell r="E686" t="str">
            <v>東京都中央区日本橋3-3-11　第一中央ビル2階</v>
          </cell>
          <cell r="F686" t="str">
            <v>日本橋</v>
          </cell>
          <cell r="G686" t="str">
            <v>03-6202-0190</v>
          </cell>
          <cell r="H686" t="str">
            <v>03-3548-1556</v>
          </cell>
          <cell r="I686" t="str">
            <v>島崎</v>
          </cell>
          <cell r="J686" t="str">
            <v>pm-kikaku@starts.co.jp</v>
          </cell>
          <cell r="K686">
            <v>62020190</v>
          </cell>
          <cell r="L686">
            <v>35481556</v>
          </cell>
          <cell r="M686" t="str">
            <v>国土交通大臣（1）第7129号</v>
          </cell>
          <cell r="N686" t="str">
            <v>媒介</v>
          </cell>
          <cell r="O686">
            <v>0</v>
          </cell>
        </row>
        <row r="687">
          <cell r="A687" t="str">
            <v>03-3258-7171</v>
          </cell>
          <cell r="B687">
            <v>70</v>
          </cell>
          <cell r="C687" t="str">
            <v>株式会社タウンハウジング／秋葉原店</v>
          </cell>
          <cell r="D687" t="str">
            <v>107-0052</v>
          </cell>
          <cell r="E687" t="str">
            <v>東京都千代田区神田岩本町1-13　秋葉原清新ビル4階</v>
          </cell>
          <cell r="F687" t="str">
            <v>赤坂</v>
          </cell>
          <cell r="G687" t="str">
            <v>03-3258-7171</v>
          </cell>
          <cell r="H687" t="str">
            <v>03-3258-7172</v>
          </cell>
          <cell r="I687" t="str">
            <v>小林</v>
          </cell>
          <cell r="J687" t="str">
            <v>hakihabara@town-group.jp</v>
          </cell>
          <cell r="K687">
            <v>32587171</v>
          </cell>
          <cell r="L687">
            <v>32587172</v>
          </cell>
          <cell r="M687" t="str">
            <v>国土交通大臣（2）第6225号</v>
          </cell>
          <cell r="N687" t="str">
            <v>媒介</v>
          </cell>
          <cell r="O687">
            <v>0</v>
          </cell>
        </row>
        <row r="688">
          <cell r="A688" t="str">
            <v>03-5784-3808</v>
          </cell>
          <cell r="B688">
            <v>69</v>
          </cell>
          <cell r="C688" t="str">
            <v>株式会社Fido／渋谷店</v>
          </cell>
          <cell r="D688" t="str">
            <v>106-0031</v>
          </cell>
          <cell r="E688" t="str">
            <v>東京都渋谷区道玄坂2-16-3　高葉屋ビル2F</v>
          </cell>
          <cell r="F688" t="str">
            <v>六本木</v>
          </cell>
          <cell r="G688" t="str">
            <v>03-5784-3808</v>
          </cell>
          <cell r="H688" t="str">
            <v>03-5784-3807</v>
          </cell>
          <cell r="I688" t="str">
            <v>太田 学</v>
          </cell>
          <cell r="J688" t="str">
            <v>oota@fido-net.jp</v>
          </cell>
          <cell r="K688">
            <v>57843808</v>
          </cell>
          <cell r="L688">
            <v>57843807</v>
          </cell>
          <cell r="M688" t="str">
            <v>東京都知事（1）第83928号</v>
          </cell>
          <cell r="N688" t="str">
            <v>媒介</v>
          </cell>
          <cell r="O688">
            <v>1</v>
          </cell>
        </row>
        <row r="689">
          <cell r="A689" t="str">
            <v>03-5314-2935</v>
          </cell>
          <cell r="B689">
            <v>68</v>
          </cell>
          <cell r="C689" t="str">
            <v>株式会社Fido／千歳烏山店</v>
          </cell>
          <cell r="D689" t="str">
            <v>171-0022</v>
          </cell>
          <cell r="E689" t="str">
            <v xml:space="preserve">東京都世田谷区南烏山6-4-2　烏山第2KSビル1F </v>
          </cell>
          <cell r="F689" t="str">
            <v>池袋</v>
          </cell>
          <cell r="G689" t="str">
            <v>03-5314-2935</v>
          </cell>
          <cell r="H689" t="str">
            <v>03-5314-2936</v>
          </cell>
          <cell r="I689" t="str">
            <v>潟山</v>
          </cell>
          <cell r="J689" t="str">
            <v>katayama@fido-net.jp</v>
          </cell>
          <cell r="K689">
            <v>53142935</v>
          </cell>
          <cell r="L689">
            <v>53142936</v>
          </cell>
          <cell r="M689" t="str">
            <v>東京都知事（1）第83928号</v>
          </cell>
          <cell r="N689" t="str">
            <v>媒介</v>
          </cell>
          <cell r="O689">
            <v>0</v>
          </cell>
        </row>
        <row r="690">
          <cell r="A690" t="str">
            <v>03-3473-9109</v>
          </cell>
          <cell r="B690">
            <v>67</v>
          </cell>
          <cell r="C690" t="str">
            <v>株式会社Good Luck Family／白金店</v>
          </cell>
          <cell r="D690" t="str">
            <v>141-0022</v>
          </cell>
          <cell r="E690" t="str">
            <v>東京都港区白金1-17-1-104</v>
          </cell>
          <cell r="F690" t="str">
            <v>五反田</v>
          </cell>
          <cell r="G690" t="str">
            <v>03-3473-9109</v>
          </cell>
          <cell r="H690" t="str">
            <v>03-3473-9933</v>
          </cell>
          <cell r="I690" t="str">
            <v>山崎 安東</v>
          </cell>
          <cell r="J690" t="str">
            <v>glf_1999@ipps.ne.jp</v>
          </cell>
          <cell r="K690">
            <v>34739109</v>
          </cell>
          <cell r="L690">
            <v>34739933</v>
          </cell>
          <cell r="M690" t="str">
            <v>東京都知事（2）第77499号</v>
          </cell>
          <cell r="N690" t="str">
            <v>媒介</v>
          </cell>
          <cell r="O690">
            <v>0</v>
          </cell>
        </row>
        <row r="691">
          <cell r="A691" t="str">
            <v>03-3498-4146</v>
          </cell>
          <cell r="B691">
            <v>66</v>
          </cell>
          <cell r="C691" t="str">
            <v>株式会社CJS TOKYO</v>
          </cell>
          <cell r="D691" t="str">
            <v>108-0074</v>
          </cell>
          <cell r="E691" t="str">
            <v>東京都渋谷区渋谷1-14-9</v>
          </cell>
          <cell r="F691" t="str">
            <v>品川</v>
          </cell>
          <cell r="G691" t="str">
            <v>03-3498-4146</v>
          </cell>
          <cell r="H691" t="str">
            <v>03-3498-4145</v>
          </cell>
          <cell r="I691" t="str">
            <v>ミズエ</v>
          </cell>
          <cell r="J691" t="str">
            <v>shiubya@cjs.ne.jp</v>
          </cell>
          <cell r="K691">
            <v>34984146</v>
          </cell>
          <cell r="L691">
            <v>34984145</v>
          </cell>
          <cell r="M691" t="str">
            <v>東京都知事（1）第86326号</v>
          </cell>
          <cell r="N691" t="str">
            <v>媒介</v>
          </cell>
          <cell r="O691">
            <v>0</v>
          </cell>
        </row>
        <row r="692">
          <cell r="A692" t="str">
            <v>03-5343-6030</v>
          </cell>
          <cell r="B692">
            <v>65</v>
          </cell>
          <cell r="C692" t="str">
            <v>株式会社アライバル</v>
          </cell>
          <cell r="D692" t="str">
            <v>150-0002</v>
          </cell>
          <cell r="E692" t="str">
            <v>東京都中野区中野5-68-8</v>
          </cell>
          <cell r="F692" t="str">
            <v>渋谷</v>
          </cell>
          <cell r="G692" t="str">
            <v>03-5343-6030</v>
          </cell>
          <cell r="H692" t="str">
            <v>03-5343-6133</v>
          </cell>
          <cell r="I692" t="str">
            <v>中島</v>
          </cell>
          <cell r="J692" t="str">
            <v>info@arrival-net.co.jp</v>
          </cell>
          <cell r="K692">
            <v>53436030</v>
          </cell>
          <cell r="L692">
            <v>53436133</v>
          </cell>
          <cell r="M692" t="str">
            <v>東京都知事（1）第87502号</v>
          </cell>
          <cell r="N692" t="str">
            <v>媒介</v>
          </cell>
          <cell r="O692">
            <v>0</v>
          </cell>
        </row>
        <row r="693">
          <cell r="A693" t="str">
            <v>03-3526-5132</v>
          </cell>
          <cell r="B693">
            <v>64</v>
          </cell>
          <cell r="C693" t="str">
            <v>株式会社ミニミニ城東／神田店</v>
          </cell>
          <cell r="D693" t="str">
            <v>150-0013</v>
          </cell>
          <cell r="E693" t="str">
            <v>東京都千代田区内神田3-21-8　神田駅前合同ビル1F</v>
          </cell>
          <cell r="F693" t="str">
            <v>恵比寿</v>
          </cell>
          <cell r="G693" t="str">
            <v>03-3526-5132</v>
          </cell>
          <cell r="H693" t="str">
            <v>03-3526-5153</v>
          </cell>
          <cell r="I693" t="str">
            <v>長谷川</v>
          </cell>
          <cell r="J693" t="str">
            <v>kanda@minimini.jp</v>
          </cell>
          <cell r="K693">
            <v>35265132</v>
          </cell>
          <cell r="L693">
            <v>35265153</v>
          </cell>
          <cell r="M693" t="str">
            <v>国土交通大臣（2）第6271号</v>
          </cell>
          <cell r="N693" t="str">
            <v>媒介</v>
          </cell>
          <cell r="O693">
            <v>0</v>
          </cell>
        </row>
        <row r="694">
          <cell r="A694" t="str">
            <v>03-5485-3511</v>
          </cell>
          <cell r="B694">
            <v>63</v>
          </cell>
          <cell r="C694" t="str">
            <v>エイムクリエイト株式会社</v>
          </cell>
          <cell r="D694" t="str">
            <v>106-0032</v>
          </cell>
          <cell r="E694" t="str">
            <v>東京都渋谷区渋谷1-24-14</v>
          </cell>
          <cell r="F694" t="str">
            <v>六本木</v>
          </cell>
          <cell r="G694" t="str">
            <v>03-5485-3511</v>
          </cell>
          <cell r="H694" t="str">
            <v>03-5485-3534</v>
          </cell>
          <cell r="I694" t="str">
            <v>栗原</v>
          </cell>
          <cell r="J694" t="str">
            <v>shibuya4@aimcreate.jp</v>
          </cell>
          <cell r="K694">
            <v>54853511</v>
          </cell>
          <cell r="L694">
            <v>54853534</v>
          </cell>
          <cell r="M694" t="str">
            <v>東京都知事（6）第50620号</v>
          </cell>
          <cell r="N694" t="str">
            <v>媒介</v>
          </cell>
          <cell r="O694">
            <v>0</v>
          </cell>
        </row>
        <row r="695">
          <cell r="A695" t="str">
            <v>03-5411-2171</v>
          </cell>
          <cell r="B695">
            <v>62</v>
          </cell>
          <cell r="C695" t="str">
            <v>株式会社エイブル／麻布店</v>
          </cell>
          <cell r="D695" t="str">
            <v>105-0012</v>
          </cell>
          <cell r="E695" t="str">
            <v xml:space="preserve">東京都港区六本木6-17-1　蟻川ビル1F </v>
          </cell>
          <cell r="F695" t="str">
            <v>大門</v>
          </cell>
          <cell r="G695" t="str">
            <v>03-5411-2171</v>
          </cell>
          <cell r="H695" t="str">
            <v>03-5411-2180</v>
          </cell>
          <cell r="I695" t="str">
            <v>大橋</v>
          </cell>
          <cell r="J695" t="str">
            <v>shop03-5@able.co.jp</v>
          </cell>
          <cell r="K695">
            <v>54112171</v>
          </cell>
          <cell r="L695">
            <v>54112180</v>
          </cell>
          <cell r="M695" t="str">
            <v>国土交通大臣（4）第5338号</v>
          </cell>
          <cell r="N695" t="str">
            <v>媒介</v>
          </cell>
          <cell r="O695">
            <v>0</v>
          </cell>
        </row>
        <row r="696">
          <cell r="A696" t="str">
            <v>03-5818-8387</v>
          </cell>
          <cell r="B696">
            <v>60</v>
          </cell>
          <cell r="C696" t="str">
            <v>株式会社部屋市場／上野本店</v>
          </cell>
          <cell r="D696" t="str">
            <v>153-0051</v>
          </cell>
          <cell r="E696" t="str">
            <v>東京都台東区上野1-10-10-3階</v>
          </cell>
          <cell r="F696" t="str">
            <v>中目黒</v>
          </cell>
          <cell r="G696" t="str">
            <v>03-5818-8387</v>
          </cell>
          <cell r="H696" t="str">
            <v>03-5818-8386</v>
          </cell>
          <cell r="I696" t="str">
            <v>足立</v>
          </cell>
          <cell r="J696" t="str">
            <v>ueno@heya-ichiba.jp</v>
          </cell>
          <cell r="K696">
            <v>58188387</v>
          </cell>
          <cell r="L696">
            <v>58188386</v>
          </cell>
          <cell r="M696" t="str">
            <v>東京都知事（1）第88642号</v>
          </cell>
          <cell r="N696" t="str">
            <v>媒介</v>
          </cell>
          <cell r="O696">
            <v>0</v>
          </cell>
        </row>
        <row r="697">
          <cell r="A697" t="str">
            <v>03-5751-7125</v>
          </cell>
          <cell r="B697">
            <v>59</v>
          </cell>
          <cell r="C697" t="str">
            <v>向井興産株式会社／ピタットハウス旗の台店</v>
          </cell>
          <cell r="D697" t="str">
            <v>153-0051</v>
          </cell>
          <cell r="E697" t="str">
            <v>東京都品川区旗の台2-1-2</v>
          </cell>
          <cell r="F697" t="str">
            <v>中目黒</v>
          </cell>
          <cell r="G697" t="str">
            <v>03-5751-7125</v>
          </cell>
          <cell r="H697" t="str">
            <v>03-5751-7207</v>
          </cell>
          <cell r="I697" t="str">
            <v>岡田</v>
          </cell>
          <cell r="J697" t="str">
            <v>n.okada@mukaikosan.com</v>
          </cell>
          <cell r="K697">
            <v>57517125</v>
          </cell>
          <cell r="L697">
            <v>57517207</v>
          </cell>
          <cell r="M697" t="str">
            <v>東京都知事（1）第84326号</v>
          </cell>
          <cell r="N697" t="str">
            <v>媒介</v>
          </cell>
          <cell r="O697">
            <v>0</v>
          </cell>
        </row>
        <row r="698">
          <cell r="A698" t="str">
            <v>03-3355-2333</v>
          </cell>
          <cell r="B698">
            <v>58</v>
          </cell>
          <cell r="C698" t="str">
            <v>株式会社ライフクリエイター</v>
          </cell>
          <cell r="D698" t="str">
            <v>100-6105</v>
          </cell>
          <cell r="E698" t="str">
            <v>東京都新宿区四谷4-25-10　ダイアパレス御苑前1階</v>
          </cell>
          <cell r="F698" t="str">
            <v>溜池山王</v>
          </cell>
          <cell r="G698" t="str">
            <v>03-3355-2333</v>
          </cell>
          <cell r="H698" t="str">
            <v>03-3355-2335</v>
          </cell>
          <cell r="I698" t="str">
            <v>小松</v>
          </cell>
          <cell r="J698" t="str">
            <v>info@licre.jp</v>
          </cell>
          <cell r="K698">
            <v>33552333</v>
          </cell>
          <cell r="L698">
            <v>33552335</v>
          </cell>
          <cell r="M698" t="str">
            <v>東京都知事（4）第70829号</v>
          </cell>
          <cell r="N698" t="str">
            <v>媒介</v>
          </cell>
          <cell r="O698">
            <v>1</v>
          </cell>
        </row>
        <row r="699">
          <cell r="A699" t="str">
            <v>03-3814-8126</v>
          </cell>
          <cell r="B699">
            <v>57</v>
          </cell>
          <cell r="C699" t="str">
            <v>株式会社エイブル／白山店</v>
          </cell>
          <cell r="D699" t="str">
            <v>150-0021</v>
          </cell>
          <cell r="E699" t="str">
            <v>東京都文京区白山5-36-4　松本ビル1F</v>
          </cell>
          <cell r="F699" t="str">
            <v>恵比寿</v>
          </cell>
          <cell r="G699" t="str">
            <v>03-3814-8126</v>
          </cell>
          <cell r="H699" t="str">
            <v>03-3814-8129</v>
          </cell>
          <cell r="I699" t="str">
            <v>カガヤマ</v>
          </cell>
          <cell r="J699" t="str">
            <v>shop094@able.co.jp</v>
          </cell>
          <cell r="K699">
            <v>38148126</v>
          </cell>
          <cell r="L699">
            <v>38148129</v>
          </cell>
          <cell r="M699" t="str">
            <v>国土交通大臣（4）第5338号</v>
          </cell>
          <cell r="N699" t="str">
            <v>媒介</v>
          </cell>
          <cell r="O699">
            <v>0</v>
          </cell>
        </row>
        <row r="700">
          <cell r="A700" t="str">
            <v>03-5447-6638</v>
          </cell>
          <cell r="B700">
            <v>56</v>
          </cell>
          <cell r="C700" t="str">
            <v>株式会社ミスターホームズ</v>
          </cell>
          <cell r="D700" t="str">
            <v>150-0013</v>
          </cell>
          <cell r="E700" t="str">
            <v>東京都渋谷区恵比寿1-12-7　三恵31ビル1階</v>
          </cell>
          <cell r="F700" t="str">
            <v>恵比寿</v>
          </cell>
          <cell r="G700" t="str">
            <v>03-5447-6638</v>
          </cell>
          <cell r="H700" t="str">
            <v>03-5447-6639</v>
          </cell>
          <cell r="I700" t="str">
            <v>ひろき</v>
          </cell>
          <cell r="J700" t="str">
            <v>mhiroki@mrhomes.co.jp</v>
          </cell>
          <cell r="K700">
            <v>54476638</v>
          </cell>
          <cell r="L700">
            <v>54476639</v>
          </cell>
          <cell r="M700" t="str">
            <v xml:space="preserve">東京都知事（4）第71423号 </v>
          </cell>
          <cell r="N700" t="str">
            <v>媒介</v>
          </cell>
          <cell r="O700">
            <v>1</v>
          </cell>
        </row>
        <row r="701">
          <cell r="A701" t="str">
            <v>03-5283-6677</v>
          </cell>
          <cell r="B701">
            <v>55</v>
          </cell>
          <cell r="C701" t="str">
            <v>株式会社クレメンティアホーム／御茶ノ水店</v>
          </cell>
          <cell r="D701" t="str">
            <v>101-0062</v>
          </cell>
          <cell r="E701" t="str">
            <v>東京都千代田区神田駿河台2-4-4　明治書房ビル1F</v>
          </cell>
          <cell r="F701" t="str">
            <v>御茶ノ水</v>
          </cell>
          <cell r="G701" t="str">
            <v>03-5283-6677</v>
          </cell>
          <cell r="H701" t="str">
            <v>03-5283-6135</v>
          </cell>
          <cell r="I701" t="str">
            <v>橋本</v>
          </cell>
          <cell r="J701" t="str">
            <v>info@clementia.co.jp</v>
          </cell>
          <cell r="K701">
            <v>52836677</v>
          </cell>
          <cell r="L701">
            <v>52836135</v>
          </cell>
          <cell r="M701" t="str">
            <v>東京都知事（1）第84127号</v>
          </cell>
          <cell r="N701" t="str">
            <v>媒介</v>
          </cell>
          <cell r="O701">
            <v>0</v>
          </cell>
        </row>
        <row r="702">
          <cell r="A702" t="str">
            <v>03-5434-8801</v>
          </cell>
          <cell r="B702">
            <v>54</v>
          </cell>
          <cell r="C702" t="str">
            <v>株式会社インデックスホーム／目黒店</v>
          </cell>
          <cell r="D702" t="str">
            <v>153-0063</v>
          </cell>
          <cell r="E702" t="str">
            <v>東京都目黒区目黒1-4-9</v>
          </cell>
          <cell r="F702" t="str">
            <v>目黒</v>
          </cell>
          <cell r="G702" t="str">
            <v>03-5434-8801</v>
          </cell>
          <cell r="H702" t="str">
            <v>03-5434-8804</v>
          </cell>
          <cell r="I702" t="str">
            <v>松浦</v>
          </cell>
          <cell r="J702" t="str">
            <v>kobayashi@indexhome.co.jp</v>
          </cell>
          <cell r="K702">
            <v>54348801</v>
          </cell>
          <cell r="L702">
            <v>54348804</v>
          </cell>
          <cell r="M702" t="str">
            <v xml:space="preserve">東京都知事（1）第86448号 </v>
          </cell>
          <cell r="N702" t="str">
            <v>媒介</v>
          </cell>
          <cell r="O702">
            <v>0</v>
          </cell>
        </row>
        <row r="703">
          <cell r="A703" t="str">
            <v>03-5225-2671</v>
          </cell>
          <cell r="B703">
            <v>53</v>
          </cell>
          <cell r="C703" t="str">
            <v>株式会社バースデイ</v>
          </cell>
          <cell r="D703" t="str">
            <v>112-0014</v>
          </cell>
          <cell r="E703" t="str">
            <v>東京都文京区関口1-21-16　マヤビル2F</v>
          </cell>
          <cell r="F703" t="str">
            <v>江戸川橋</v>
          </cell>
          <cell r="G703" t="str">
            <v>03-5225-2671</v>
          </cell>
          <cell r="H703" t="str">
            <v>03-5225-2850</v>
          </cell>
          <cell r="I703" t="str">
            <v>山崎</v>
          </cell>
          <cell r="J703" t="str">
            <v>yamazaki@the-birth.com</v>
          </cell>
          <cell r="K703">
            <v>52252671</v>
          </cell>
          <cell r="L703">
            <v>52252850</v>
          </cell>
          <cell r="M703" t="str">
            <v>東京都知事（1）第86137号</v>
          </cell>
          <cell r="N703" t="str">
            <v>媒介</v>
          </cell>
          <cell r="O703">
            <v>0</v>
          </cell>
        </row>
        <row r="704">
          <cell r="A704" t="str">
            <v>03-5772-9922</v>
          </cell>
          <cell r="B704">
            <v>52</v>
          </cell>
          <cell r="C704" t="str">
            <v>レジデントファースト株式会社</v>
          </cell>
          <cell r="D704" t="str">
            <v>107-0052</v>
          </cell>
          <cell r="E704" t="str">
            <v>東京都港区赤坂8-4-14</v>
          </cell>
          <cell r="F704" t="str">
            <v>青山一丁目</v>
          </cell>
          <cell r="G704" t="str">
            <v>03-5772-9922</v>
          </cell>
          <cell r="H704" t="str">
            <v>03-5772-9929</v>
          </cell>
          <cell r="I704" t="str">
            <v>後藤 良太</v>
          </cell>
          <cell r="J704" t="str">
            <v>r-gotoh@mitsui-chintai.co.jp</v>
          </cell>
          <cell r="K704">
            <v>57729922</v>
          </cell>
          <cell r="L704">
            <v>57729929</v>
          </cell>
          <cell r="M704" t="str">
            <v>東京都知事（2）第79869号</v>
          </cell>
          <cell r="N704" t="str">
            <v>媒介</v>
          </cell>
          <cell r="O704">
            <v>1</v>
          </cell>
        </row>
        <row r="705">
          <cell r="A705" t="str">
            <v>03-5428-1532</v>
          </cell>
          <cell r="B705">
            <v>51</v>
          </cell>
          <cell r="C705" t="str">
            <v>株式会社ミニミニ中央／恵比寿店</v>
          </cell>
          <cell r="D705" t="str">
            <v>150-0021</v>
          </cell>
          <cell r="E705" t="str">
            <v>東京都渋谷区恵比寿西1-7-6</v>
          </cell>
          <cell r="F705" t="str">
            <v>恵比寿</v>
          </cell>
          <cell r="G705" t="str">
            <v>03-5428-1532</v>
          </cell>
          <cell r="H705" t="str">
            <v>03-5428-1533</v>
          </cell>
          <cell r="I705" t="str">
            <v>西沢</v>
          </cell>
          <cell r="J705" t="str">
            <v>ebisu@minimini.jp</v>
          </cell>
          <cell r="K705">
            <v>54281532</v>
          </cell>
          <cell r="L705">
            <v>54281533</v>
          </cell>
          <cell r="M705" t="str">
            <v>東京都知事（2）第81647号</v>
          </cell>
          <cell r="N705" t="str">
            <v>媒介</v>
          </cell>
          <cell r="O705">
            <v>0</v>
          </cell>
        </row>
        <row r="706">
          <cell r="A706" t="str">
            <v>03-3526-4005</v>
          </cell>
          <cell r="B706">
            <v>50</v>
          </cell>
          <cell r="C706" t="str">
            <v>株式会社アクティブトラスト</v>
          </cell>
          <cell r="D706" t="str">
            <v>101-0033</v>
          </cell>
          <cell r="E706" t="str">
            <v>東京都千代田区神田岩本町1-13　高原ビル6F</v>
          </cell>
          <cell r="F706" t="str">
            <v>秋葉原</v>
          </cell>
          <cell r="G706" t="str">
            <v>03-3526-4005</v>
          </cell>
          <cell r="H706" t="str">
            <v>03-3526-4006</v>
          </cell>
          <cell r="I706" t="str">
            <v>久保</v>
          </cell>
          <cell r="J706" t="str">
            <v>info@activetrust.jp</v>
          </cell>
          <cell r="K706">
            <v>35264005</v>
          </cell>
          <cell r="L706">
            <v>35264006</v>
          </cell>
          <cell r="M706" t="str">
            <v>東京都知事（1）第87126号</v>
          </cell>
          <cell r="N706" t="str">
            <v>媒介</v>
          </cell>
          <cell r="O706">
            <v>0</v>
          </cell>
        </row>
        <row r="707">
          <cell r="A707" t="str">
            <v>03-3474-8891</v>
          </cell>
          <cell r="B707">
            <v>49</v>
          </cell>
          <cell r="C707" t="str">
            <v>有限会社アパマン市場／大井町店</v>
          </cell>
          <cell r="D707" t="str">
            <v>140-0011</v>
          </cell>
          <cell r="E707" t="str">
            <v>東京都品川区東大井5-17-7　三興ビル2階</v>
          </cell>
          <cell r="F707" t="str">
            <v>大井町</v>
          </cell>
          <cell r="G707" t="str">
            <v>03-3474-8891</v>
          </cell>
          <cell r="H707" t="str">
            <v>03-3474-8892</v>
          </cell>
          <cell r="I707" t="str">
            <v>千葉</v>
          </cell>
          <cell r="J707" t="str">
            <v>oimachi@apaman-ichiba.com</v>
          </cell>
          <cell r="K707">
            <v>34748891</v>
          </cell>
          <cell r="L707">
            <v>34748892</v>
          </cell>
          <cell r="M707" t="str">
            <v>東京都知事（2）第78962号</v>
          </cell>
          <cell r="N707" t="str">
            <v>媒介</v>
          </cell>
          <cell r="O707">
            <v>0</v>
          </cell>
        </row>
        <row r="708">
          <cell r="A708" t="str">
            <v>03-5731-7100</v>
          </cell>
          <cell r="B708">
            <v>48</v>
          </cell>
          <cell r="C708" t="str">
            <v>株式会社ミブコーポレーション／自由ヶ丘店</v>
          </cell>
          <cell r="D708" t="str">
            <v>158-0083</v>
          </cell>
          <cell r="E708" t="str">
            <v>東京都世田谷区奥沢5-12-13</v>
          </cell>
          <cell r="F708" t="str">
            <v>奥沢</v>
          </cell>
          <cell r="G708" t="str">
            <v>03-5731-7100</v>
          </cell>
          <cell r="H708" t="str">
            <v>03-3792-3402</v>
          </cell>
          <cell r="I708" t="str">
            <v>橋本 吉勝</v>
          </cell>
          <cell r="J708" t="str">
            <v>y-hashimoto@mibucorp.co.jp</v>
          </cell>
          <cell r="K708">
            <v>57317100</v>
          </cell>
          <cell r="L708">
            <v>57316622</v>
          </cell>
          <cell r="M708" t="str">
            <v>国土交通大臣（1）第7450号</v>
          </cell>
          <cell r="N708" t="str">
            <v>媒介</v>
          </cell>
          <cell r="O708">
            <v>1</v>
          </cell>
        </row>
        <row r="709">
          <cell r="A709" t="str">
            <v>03-3496-8126</v>
          </cell>
          <cell r="B709">
            <v>47</v>
          </cell>
          <cell r="C709" t="str">
            <v>株式会社エイブル／恵比寿店</v>
          </cell>
          <cell r="D709" t="str">
            <v>150-0021</v>
          </cell>
          <cell r="E709" t="str">
            <v>東京都渋谷区恵比寿西1-9-7　創成ビル5階</v>
          </cell>
          <cell r="F709" t="str">
            <v>恵比寿</v>
          </cell>
          <cell r="G709" t="str">
            <v>03-3496-8126</v>
          </cell>
          <cell r="H709" t="str">
            <v>03-3496-8147</v>
          </cell>
          <cell r="I709" t="str">
            <v>河野 正樹</v>
          </cell>
          <cell r="J709" t="str">
            <v>shop098@able.co.jp</v>
          </cell>
          <cell r="K709">
            <v>34968126</v>
          </cell>
          <cell r="L709">
            <v>34968147</v>
          </cell>
          <cell r="M709" t="str">
            <v>国土交通大臣（4）第5338号</v>
          </cell>
          <cell r="N709" t="str">
            <v>媒介</v>
          </cell>
          <cell r="O709">
            <v>0</v>
          </cell>
        </row>
        <row r="710">
          <cell r="A710" t="str">
            <v>03-3588-0511</v>
          </cell>
          <cell r="B710">
            <v>46</v>
          </cell>
          <cell r="C710" t="str">
            <v>センチュリー21株式会社アールイーシー・コーポレーション</v>
          </cell>
          <cell r="D710" t="str">
            <v>106-0044</v>
          </cell>
          <cell r="E710" t="str">
            <v>東京都港区東麻布3-8-7</v>
          </cell>
          <cell r="F710" t="str">
            <v>麻布十番</v>
          </cell>
          <cell r="G710" t="str">
            <v>03-3588-0511</v>
          </cell>
          <cell r="H710" t="str">
            <v>03-3588-0510</v>
          </cell>
          <cell r="I710" t="str">
            <v>山田</v>
          </cell>
          <cell r="J710" t="str">
            <v>rec35880511@hotmail.com</v>
          </cell>
          <cell r="K710">
            <v>35880511</v>
          </cell>
          <cell r="L710">
            <v>35880510</v>
          </cell>
          <cell r="M710" t="str">
            <v>東京都知事（6）第57679号</v>
          </cell>
          <cell r="N710" t="str">
            <v>媒介</v>
          </cell>
          <cell r="O710">
            <v>0</v>
          </cell>
        </row>
        <row r="711">
          <cell r="A711" t="str">
            <v>03-5805-0820</v>
          </cell>
          <cell r="B711">
            <v>45</v>
          </cell>
          <cell r="C711" t="str">
            <v>実用春日ホーム株式会社／後楽園店</v>
          </cell>
          <cell r="D711" t="str">
            <v>112-0002</v>
          </cell>
          <cell r="E711" t="str">
            <v>東京都文京区小石川1-2-2</v>
          </cell>
          <cell r="F711" t="str">
            <v>後楽園</v>
          </cell>
          <cell r="G711" t="str">
            <v>03-5805-0820</v>
          </cell>
          <cell r="H711" t="str">
            <v>03-5805-0821</v>
          </cell>
          <cell r="I711" t="str">
            <v>キクチ</v>
          </cell>
          <cell r="J711" t="str">
            <v>info5@jkhome.com</v>
          </cell>
          <cell r="K711">
            <v>58050820</v>
          </cell>
          <cell r="L711">
            <v>58050821</v>
          </cell>
          <cell r="M711" t="str">
            <v>東京都知事（2）第78096号</v>
          </cell>
          <cell r="N711" t="str">
            <v>媒介</v>
          </cell>
          <cell r="O711">
            <v>1</v>
          </cell>
        </row>
        <row r="712">
          <cell r="A712" t="str">
            <v>03-3227-6752</v>
          </cell>
          <cell r="B712">
            <v>44</v>
          </cell>
          <cell r="C712" t="str">
            <v>株式会社アクアハウス／新宿店</v>
          </cell>
          <cell r="D712" t="str">
            <v>160-0023</v>
          </cell>
          <cell r="E712" t="str">
            <v>東京都新宿区西新宿7-10-16　千徳ビル3F</v>
          </cell>
          <cell r="F712" t="str">
            <v>新宿</v>
          </cell>
          <cell r="G712" t="str">
            <v>03-3227-6752</v>
          </cell>
          <cell r="H712" t="str">
            <v>03-3227-5998</v>
          </cell>
          <cell r="I712" t="str">
            <v>高橋</v>
          </cell>
          <cell r="J712" t="str">
            <v>takahashi@aqua-house.co.jp</v>
          </cell>
          <cell r="K712">
            <v>32276752</v>
          </cell>
          <cell r="L712">
            <v>32275998</v>
          </cell>
          <cell r="M712" t="str">
            <v>東京都知事（2）第82346号</v>
          </cell>
          <cell r="N712" t="str">
            <v>媒介</v>
          </cell>
          <cell r="O712">
            <v>0</v>
          </cell>
        </row>
        <row r="713">
          <cell r="A713" t="str">
            <v>03-3562-0277</v>
          </cell>
          <cell r="B713">
            <v>43</v>
          </cell>
          <cell r="C713" t="str">
            <v>株式会社マルマル不動産</v>
          </cell>
          <cell r="D713" t="str">
            <v>104-0061</v>
          </cell>
          <cell r="E713" t="str">
            <v>東京都中央区銀座1-14-15　アオヤマビル</v>
          </cell>
          <cell r="F713" t="str">
            <v>銀座一丁目</v>
          </cell>
          <cell r="G713" t="str">
            <v>03-3562-0277</v>
          </cell>
          <cell r="H713" t="str">
            <v>03-3562-0276</v>
          </cell>
          <cell r="I713" t="str">
            <v>林 靖啓</v>
          </cell>
          <cell r="J713" t="str">
            <v>marumaru@00inc.com</v>
          </cell>
          <cell r="K713">
            <v>35620277</v>
          </cell>
          <cell r="L713">
            <v>35620276</v>
          </cell>
          <cell r="M713" t="str">
            <v>東京都知事（4）第62770号</v>
          </cell>
          <cell r="N713" t="str">
            <v>媒介</v>
          </cell>
          <cell r="O713">
            <v>0</v>
          </cell>
        </row>
        <row r="714">
          <cell r="A714" t="str">
            <v>03-5725-1822</v>
          </cell>
          <cell r="B714">
            <v>42</v>
          </cell>
          <cell r="C714" t="str">
            <v>株式会社リコ・プランニング</v>
          </cell>
          <cell r="D714" t="str">
            <v>150-0022</v>
          </cell>
          <cell r="E714" t="str">
            <v>東京都渋谷区恵比寿南1-2-6</v>
          </cell>
          <cell r="F714" t="str">
            <v>恵比寿</v>
          </cell>
          <cell r="G714" t="str">
            <v>03-5725-1822</v>
          </cell>
          <cell r="H714" t="str">
            <v>03-5725-1823</v>
          </cell>
          <cell r="I714" t="str">
            <v>岡田</v>
          </cell>
          <cell r="J714" t="str">
            <v>info@rico-planning.co.jp</v>
          </cell>
          <cell r="K714">
            <v>57251822</v>
          </cell>
          <cell r="L714">
            <v>57251823</v>
          </cell>
          <cell r="M714" t="str">
            <v>東京都知事（2）第79672号</v>
          </cell>
          <cell r="N714" t="str">
            <v>媒介</v>
          </cell>
          <cell r="O714">
            <v>0</v>
          </cell>
        </row>
        <row r="715">
          <cell r="A715" t="str">
            <v>03-3231-3699</v>
          </cell>
          <cell r="B715">
            <v>41</v>
          </cell>
          <cell r="C715" t="str">
            <v>株式会社リアルプランナー</v>
          </cell>
          <cell r="D715" t="str">
            <v>103-0027</v>
          </cell>
          <cell r="E715" t="str">
            <v>東京都中央区日本橋1-15-3　クミハシビル1階</v>
          </cell>
          <cell r="F715" t="str">
            <v>日本橋</v>
          </cell>
          <cell r="G715" t="str">
            <v>03-3231-3699</v>
          </cell>
          <cell r="H715" t="str">
            <v>03-3231-3655</v>
          </cell>
          <cell r="I715" t="str">
            <v>シンドウ</v>
          </cell>
          <cell r="J715" t="str">
            <v>mail@fbanks.jp</v>
          </cell>
          <cell r="K715">
            <v>32313699</v>
          </cell>
          <cell r="L715">
            <v>32313655</v>
          </cell>
          <cell r="M715" t="str">
            <v>東京都知事（1）第83713号</v>
          </cell>
          <cell r="N715" t="str">
            <v>媒介</v>
          </cell>
          <cell r="O715">
            <v>0</v>
          </cell>
        </row>
        <row r="716">
          <cell r="A716" t="str">
            <v>03-5979-6686</v>
          </cell>
          <cell r="B716">
            <v>40</v>
          </cell>
          <cell r="C716" t="str">
            <v>株式会社AMBITION／池袋店</v>
          </cell>
          <cell r="D716" t="str">
            <v>171-0021</v>
          </cell>
          <cell r="E716" t="str">
            <v>東京都豊島区西池袋3-25-8　相馬屋ビル1階</v>
          </cell>
          <cell r="F716" t="str">
            <v>池袋</v>
          </cell>
          <cell r="G716" t="str">
            <v>03-5979-6686</v>
          </cell>
          <cell r="H716" t="str">
            <v>03-5979-6687</v>
          </cell>
          <cell r="I716" t="str">
            <v>木暮 成士</v>
          </cell>
          <cell r="J716" t="str">
            <v>kigure@am-bition.jp</v>
          </cell>
          <cell r="K716">
            <v>59796686</v>
          </cell>
          <cell r="L716">
            <v>59796687</v>
          </cell>
          <cell r="M716" t="str">
            <v>東京都知事（1）第88386号</v>
          </cell>
          <cell r="N716" t="str">
            <v>媒介</v>
          </cell>
          <cell r="O716">
            <v>0</v>
          </cell>
        </row>
        <row r="717">
          <cell r="A717" t="str">
            <v>03-5444-6888</v>
          </cell>
          <cell r="B717">
            <v>39</v>
          </cell>
          <cell r="C717" t="str">
            <v>株式会社リアルワン／田町・三田店</v>
          </cell>
          <cell r="D717" t="str">
            <v>108-0014</v>
          </cell>
          <cell r="E717" t="str">
            <v>東京都港区芝4-6-7  SKビル2F</v>
          </cell>
          <cell r="F717" t="str">
            <v>三田</v>
          </cell>
          <cell r="G717" t="str">
            <v>03-5444-6888</v>
          </cell>
          <cell r="H717" t="str">
            <v>03-5444-0013</v>
          </cell>
          <cell r="I717" t="str">
            <v>ニヒラ</v>
          </cell>
          <cell r="J717" t="str">
            <v>tamachi@realone.co.jp</v>
          </cell>
          <cell r="K717">
            <v>54446888</v>
          </cell>
          <cell r="L717">
            <v>54440013</v>
          </cell>
          <cell r="M717" t="str">
            <v>東京都知事（1）第84396号</v>
          </cell>
          <cell r="N717" t="str">
            <v>媒介</v>
          </cell>
          <cell r="O717">
            <v>0</v>
          </cell>
        </row>
        <row r="718">
          <cell r="A718" t="str">
            <v>03-3248-1520</v>
          </cell>
          <cell r="B718">
            <v>38</v>
          </cell>
          <cell r="C718" t="str">
            <v>株式会社イットプランニング</v>
          </cell>
          <cell r="D718" t="str">
            <v>104-0045</v>
          </cell>
          <cell r="E718" t="str">
            <v>東京都中央区築地3-7-4</v>
          </cell>
          <cell r="F718" t="str">
            <v>築地</v>
          </cell>
          <cell r="G718" t="str">
            <v>03-3248-1520</v>
          </cell>
          <cell r="H718" t="str">
            <v>03-3248-0226</v>
          </cell>
          <cell r="I718" t="str">
            <v>西野</v>
          </cell>
          <cell r="J718" t="str">
            <v>itplan@deluxe.ocn.ne.jp</v>
          </cell>
          <cell r="K718">
            <v>32481520</v>
          </cell>
          <cell r="L718">
            <v>32480226</v>
          </cell>
          <cell r="M718" t="str">
            <v>東京都知事（4）第70247号</v>
          </cell>
          <cell r="N718" t="str">
            <v>媒介</v>
          </cell>
          <cell r="O718">
            <v>0</v>
          </cell>
        </row>
        <row r="719">
          <cell r="A719" t="str">
            <v>03-3498-5500</v>
          </cell>
          <cell r="B719">
            <v>37</v>
          </cell>
          <cell r="C719" t="str">
            <v>へやナビ株式会社</v>
          </cell>
          <cell r="D719" t="str">
            <v>150-0002</v>
          </cell>
          <cell r="E719" t="str">
            <v>東京都渋谷区渋谷1-13-8　サカエビル5F</v>
          </cell>
          <cell r="F719" t="str">
            <v>渋谷</v>
          </cell>
          <cell r="G719" t="str">
            <v>03-3498-5500</v>
          </cell>
          <cell r="H719" t="str">
            <v>03-3498-5504</v>
          </cell>
          <cell r="I719" t="str">
            <v>やまざき</v>
          </cell>
          <cell r="J719" t="str">
            <v>info@heyanavi27.jp</v>
          </cell>
          <cell r="K719">
            <v>34985500</v>
          </cell>
          <cell r="L719">
            <v>34985504</v>
          </cell>
          <cell r="M719" t="str">
            <v>東京都知事（1）第89204号</v>
          </cell>
          <cell r="N719" t="str">
            <v>媒介</v>
          </cell>
          <cell r="O719">
            <v>0</v>
          </cell>
        </row>
        <row r="720">
          <cell r="A720" t="str">
            <v>044-520-3363</v>
          </cell>
          <cell r="B720">
            <v>36</v>
          </cell>
          <cell r="C720" t="str">
            <v>アプリアホーム株式会社／川崎店</v>
          </cell>
          <cell r="D720" t="str">
            <v>212-0012</v>
          </cell>
          <cell r="E720" t="str">
            <v>神奈川県川崎市幸区中幸町3-32-4　アネックスプラザ川崎4F</v>
          </cell>
          <cell r="F720" t="str">
            <v>川?</v>
          </cell>
          <cell r="G720" t="str">
            <v>044-520-3363</v>
          </cell>
          <cell r="H720" t="str">
            <v>044-738-3362</v>
          </cell>
          <cell r="I720" t="str">
            <v>岡田</v>
          </cell>
          <cell r="J720" t="str">
            <v>kawasaki@apria.co.jp</v>
          </cell>
          <cell r="K720">
            <v>5203363</v>
          </cell>
          <cell r="L720">
            <v>7383362</v>
          </cell>
          <cell r="M720" t="str">
            <v>神奈川県知事（1）第26039号</v>
          </cell>
          <cell r="N720" t="str">
            <v>媒介</v>
          </cell>
          <cell r="O720">
            <v>0</v>
          </cell>
        </row>
        <row r="721">
          <cell r="A721" t="str">
            <v>03-3977-5555</v>
          </cell>
          <cell r="B721">
            <v>35</v>
          </cell>
          <cell r="C721" t="str">
            <v>ダイエーハウス工業株式会社</v>
          </cell>
          <cell r="D721" t="str">
            <v>175-0094</v>
          </cell>
          <cell r="E721" t="str">
            <v>東京都板橋区成増2-10-5</v>
          </cell>
          <cell r="F721" t="str">
            <v>成増</v>
          </cell>
          <cell r="G721" t="str">
            <v>03-3977-5555</v>
          </cell>
          <cell r="H721" t="str">
            <v>03-3976-0303</v>
          </cell>
          <cell r="I721" t="str">
            <v>オンダ</v>
          </cell>
          <cell r="J721" t="str">
            <v>info@daiei-house.co.jp</v>
          </cell>
          <cell r="K721">
            <v>39775555</v>
          </cell>
          <cell r="L721">
            <v>39760303</v>
          </cell>
          <cell r="M721" t="str">
            <v>東京都知事（3）第75540号</v>
          </cell>
          <cell r="N721" t="str">
            <v>媒介</v>
          </cell>
          <cell r="O721">
            <v>0</v>
          </cell>
        </row>
        <row r="722">
          <cell r="A722" t="str">
            <v>03-5464-8801</v>
          </cell>
          <cell r="B722">
            <v>34</v>
          </cell>
          <cell r="C722" t="str">
            <v>株式会社インデックスホーム／渋谷店</v>
          </cell>
          <cell r="D722" t="str">
            <v>150-0043</v>
          </cell>
          <cell r="E722" t="str">
            <v>東京都渋谷区渋谷1-24-14　トライアングルビル11F</v>
          </cell>
          <cell r="F722" t="str">
            <v>渋谷</v>
          </cell>
          <cell r="G722" t="str">
            <v>03-5464-8801</v>
          </cell>
          <cell r="H722" t="str">
            <v>03-5464-8804</v>
          </cell>
          <cell r="I722" t="str">
            <v>大久保</v>
          </cell>
          <cell r="J722" t="str">
            <v>main@indexhome.co.jp</v>
          </cell>
          <cell r="K722">
            <v>54648801</v>
          </cell>
          <cell r="L722">
            <v>54648804</v>
          </cell>
          <cell r="M722" t="str">
            <v>東京都知事（1）第86448号</v>
          </cell>
          <cell r="N722" t="str">
            <v>媒介</v>
          </cell>
          <cell r="O722">
            <v>0</v>
          </cell>
        </row>
        <row r="723">
          <cell r="A723" t="str">
            <v>03-3834-0032</v>
          </cell>
          <cell r="B723">
            <v>33</v>
          </cell>
          <cell r="C723" t="str">
            <v>株式会社ミニミニ城北／上野広小路店</v>
          </cell>
          <cell r="D723" t="str">
            <v>110-0005</v>
          </cell>
          <cell r="E723" t="str">
            <v>東京都台東区上野2-1-10</v>
          </cell>
          <cell r="F723" t="str">
            <v>上野</v>
          </cell>
          <cell r="G723" t="str">
            <v>03-3834-0032</v>
          </cell>
          <cell r="H723" t="str">
            <v>03-3834-0072</v>
          </cell>
          <cell r="I723" t="str">
            <v>駒田</v>
          </cell>
          <cell r="J723" t="str">
            <v>hidekazu_takahashi@minimini.jp</v>
          </cell>
          <cell r="K723">
            <v>38340032</v>
          </cell>
          <cell r="L723">
            <v>38340072</v>
          </cell>
          <cell r="M723" t="str">
            <v>国土交通大臣（2）第6346号</v>
          </cell>
          <cell r="N723" t="str">
            <v>媒介</v>
          </cell>
          <cell r="O723">
            <v>0</v>
          </cell>
        </row>
        <row r="724">
          <cell r="A724" t="str">
            <v>03-5456-9212</v>
          </cell>
          <cell r="B724">
            <v>32</v>
          </cell>
          <cell r="C724" t="str">
            <v>株式会社アップスタイル</v>
          </cell>
          <cell r="D724" t="str">
            <v>150-0043</v>
          </cell>
          <cell r="E724" t="str">
            <v>東京都渋谷区道玄坂1-13-1　道玄坂Ｍビル4階</v>
          </cell>
          <cell r="F724" t="str">
            <v>渋谷</v>
          </cell>
          <cell r="G724" t="str">
            <v>03-5456-9212</v>
          </cell>
          <cell r="H724" t="str">
            <v>03-5456-0130</v>
          </cell>
          <cell r="I724" t="str">
            <v>吉田</v>
          </cell>
          <cell r="J724" t="str">
            <v>info@up-style.co.jp</v>
          </cell>
          <cell r="K724">
            <v>54569212</v>
          </cell>
          <cell r="L724">
            <v>54560130</v>
          </cell>
          <cell r="M724" t="str">
            <v>東京都知事（1）第85744号</v>
          </cell>
          <cell r="N724" t="str">
            <v>媒介</v>
          </cell>
          <cell r="O724">
            <v>0</v>
          </cell>
        </row>
        <row r="725">
          <cell r="A725" t="str">
            <v>03-5437-3021</v>
          </cell>
          <cell r="B725">
            <v>31</v>
          </cell>
          <cell r="C725" t="str">
            <v>株式会社トランスクリエーション</v>
          </cell>
          <cell r="D725" t="str">
            <v>141-0031</v>
          </cell>
          <cell r="E725" t="str">
            <v>東京都品川区西五反田7-24-4</v>
          </cell>
          <cell r="F725" t="str">
            <v>大崎広小路</v>
          </cell>
          <cell r="G725" t="str">
            <v>03-5437-3021</v>
          </cell>
          <cell r="H725" t="str">
            <v>03-5437-3022</v>
          </cell>
          <cell r="I725" t="str">
            <v>ハラグチ</v>
          </cell>
          <cell r="J725" t="str">
            <v>mail@transcreation.co.jp</v>
          </cell>
          <cell r="K725">
            <v>54373021</v>
          </cell>
          <cell r="L725">
            <v>54373022</v>
          </cell>
          <cell r="M725" t="str">
            <v>東京都知事（2）第81162号</v>
          </cell>
          <cell r="N725" t="str">
            <v>媒介</v>
          </cell>
          <cell r="O725">
            <v>1</v>
          </cell>
        </row>
        <row r="726">
          <cell r="A726" t="str">
            <v>03-5315-3481</v>
          </cell>
          <cell r="B726">
            <v>30</v>
          </cell>
          <cell r="C726" t="str">
            <v>有限会社レントカフェ／本店</v>
          </cell>
          <cell r="D726" t="str">
            <v>157-0062</v>
          </cell>
          <cell r="E726" t="str">
            <v>東京都世田谷区南烏山5-32-14　アルファビル1F</v>
          </cell>
          <cell r="F726" t="str">
            <v>千歳烏山</v>
          </cell>
          <cell r="G726" t="str">
            <v>03-5315-3481</v>
          </cell>
          <cell r="H726" t="str">
            <v>03-5315-3490</v>
          </cell>
          <cell r="I726" t="str">
            <v>渡邉 裕泰</v>
          </cell>
          <cell r="J726" t="str">
            <v>watanabe.h@rent-cafe.com</v>
          </cell>
          <cell r="K726">
            <v>53153481</v>
          </cell>
          <cell r="L726">
            <v>53153490</v>
          </cell>
          <cell r="M726" t="str">
            <v>東京都知事（2）第77599号</v>
          </cell>
          <cell r="N726" t="str">
            <v>媒介</v>
          </cell>
          <cell r="O726">
            <v>0</v>
          </cell>
        </row>
        <row r="727">
          <cell r="A727" t="str">
            <v>03-5315-7500</v>
          </cell>
          <cell r="B727">
            <v>29</v>
          </cell>
          <cell r="C727" t="str">
            <v>有限会社レントカフェ／仙川店</v>
          </cell>
          <cell r="D727" t="str">
            <v>182-0002</v>
          </cell>
          <cell r="E727" t="str">
            <v>東京都調布市仙川町1-18-31</v>
          </cell>
          <cell r="F727" t="str">
            <v>仙川</v>
          </cell>
          <cell r="G727" t="str">
            <v>03-5315-7500</v>
          </cell>
          <cell r="H727" t="str">
            <v>03-5315-7501</v>
          </cell>
          <cell r="I727" t="str">
            <v>内藤 英子</v>
          </cell>
          <cell r="J727" t="str">
            <v>sengawa@rent-cafe.jp</v>
          </cell>
          <cell r="K727">
            <v>53157500</v>
          </cell>
          <cell r="L727">
            <v>53157501</v>
          </cell>
          <cell r="M727" t="str">
            <v>東京都知事（1）第83080号</v>
          </cell>
          <cell r="N727" t="str">
            <v>媒介</v>
          </cell>
          <cell r="O727">
            <v>0</v>
          </cell>
        </row>
        <row r="728">
          <cell r="A728" t="str">
            <v>03-5475-8541</v>
          </cell>
          <cell r="B728">
            <v>28</v>
          </cell>
          <cell r="C728" t="str">
            <v>プライムスペース株式会社</v>
          </cell>
          <cell r="D728" t="str">
            <v>141-0021</v>
          </cell>
          <cell r="E728" t="str">
            <v>東京都品川区上大崎2-10-32　フラワープラザビル303</v>
          </cell>
          <cell r="F728" t="str">
            <v>目黒</v>
          </cell>
          <cell r="G728" t="str">
            <v>03-5475-8541</v>
          </cell>
          <cell r="H728" t="str">
            <v>03-5475-8546</v>
          </cell>
          <cell r="I728" t="str">
            <v>フジイ</v>
          </cell>
          <cell r="J728" t="str">
            <v>fujii@primespace.co.jp</v>
          </cell>
          <cell r="K728">
            <v>54758541</v>
          </cell>
          <cell r="L728">
            <v>54758546</v>
          </cell>
          <cell r="M728" t="str">
            <v>東京都知事（5）第58381号</v>
          </cell>
          <cell r="N728" t="str">
            <v>媒介</v>
          </cell>
          <cell r="O728">
            <v>0</v>
          </cell>
        </row>
        <row r="729">
          <cell r="A729" t="str">
            <v>03-3400-3300</v>
          </cell>
          <cell r="B729">
            <v>27</v>
          </cell>
          <cell r="C729" t="str">
            <v>株式会社リブ・マックス／渋谷店</v>
          </cell>
          <cell r="D729" t="str">
            <v>150-0002</v>
          </cell>
          <cell r="E729" t="str">
            <v>東京都渋谷区渋谷1-24-14　トライアングルビル9階</v>
          </cell>
          <cell r="F729" t="str">
            <v>渋谷</v>
          </cell>
          <cell r="G729" t="str">
            <v>03-3400-3300</v>
          </cell>
          <cell r="H729" t="str">
            <v>03-3400-9922</v>
          </cell>
          <cell r="I729" t="str">
            <v>駒田</v>
          </cell>
          <cell r="J729" t="str">
            <v>livemax@song.ocn.ne.jp</v>
          </cell>
          <cell r="K729">
            <v>34003300</v>
          </cell>
          <cell r="L729">
            <v>34009922</v>
          </cell>
          <cell r="M729" t="str">
            <v>国土交通大臣（1）第7032号</v>
          </cell>
          <cell r="N729" t="str">
            <v>媒介</v>
          </cell>
          <cell r="O729">
            <v>0</v>
          </cell>
        </row>
        <row r="730">
          <cell r="A730" t="str">
            <v>03-5402-5440</v>
          </cell>
          <cell r="B730">
            <v>26</v>
          </cell>
          <cell r="C730" t="str">
            <v>株式会社ダイナシティコミュニケーションズ</v>
          </cell>
          <cell r="D730" t="str">
            <v>105-0001</v>
          </cell>
          <cell r="E730" t="str">
            <v>東京都港区虎ノ門4-3-1　城山トラストタワー37階</v>
          </cell>
          <cell r="F730" t="str">
            <v>神谷町</v>
          </cell>
          <cell r="G730" t="str">
            <v>03-5402-5440</v>
          </cell>
          <cell r="H730" t="str">
            <v>03-5402-5441</v>
          </cell>
          <cell r="I730" t="str">
            <v>金城</v>
          </cell>
          <cell r="J730" t="str">
            <v>rent@dyna-comm.com</v>
          </cell>
          <cell r="K730">
            <v>54025440</v>
          </cell>
          <cell r="L730">
            <v>54025441</v>
          </cell>
          <cell r="M730" t="str">
            <v>東京都知事（2）第78364号</v>
          </cell>
          <cell r="N730" t="str">
            <v>媒介</v>
          </cell>
          <cell r="O730">
            <v>0</v>
          </cell>
        </row>
        <row r="731">
          <cell r="A731" t="str">
            <v>03-3841-7955</v>
          </cell>
          <cell r="B731">
            <v>24</v>
          </cell>
          <cell r="C731" t="str">
            <v>香陵住販株式会社／東上野店</v>
          </cell>
          <cell r="D731" t="str">
            <v>110-0015</v>
          </cell>
          <cell r="E731" t="str">
            <v>東京都台東区東上野4-1-18　亜細亜ビル1F</v>
          </cell>
          <cell r="F731" t="str">
            <v>上野</v>
          </cell>
          <cell r="G731" t="str">
            <v>03-3841-7955</v>
          </cell>
          <cell r="H731" t="str">
            <v>03-3841-7957</v>
          </cell>
          <cell r="I731" t="str">
            <v>ハラグチ</v>
          </cell>
          <cell r="J731" t="str">
            <v>haraguchi@s-just.co.jp</v>
          </cell>
          <cell r="K731">
            <v>38417955</v>
          </cell>
          <cell r="L731">
            <v>38417957</v>
          </cell>
          <cell r="M731" t="str">
            <v>国土交通大臣（1）第7026号</v>
          </cell>
          <cell r="N731" t="str">
            <v>媒介</v>
          </cell>
          <cell r="O731">
            <v>0</v>
          </cell>
        </row>
        <row r="732">
          <cell r="A732" t="str">
            <v>03-5575-3201</v>
          </cell>
          <cell r="B732">
            <v>22</v>
          </cell>
          <cell r="C732" t="str">
            <v>アーバネスト株式会社／赤坂店</v>
          </cell>
          <cell r="D732" t="str">
            <v>107-0052</v>
          </cell>
          <cell r="E732" t="str">
            <v>東京都港区赤坂3-18-10　第二大阪屋ビル4階</v>
          </cell>
          <cell r="F732" t="str">
            <v>赤坂</v>
          </cell>
          <cell r="G732" t="str">
            <v>03-5575-3201</v>
          </cell>
          <cell r="H732" t="str">
            <v>03-5575-9140</v>
          </cell>
          <cell r="I732" t="str">
            <v>タカダ</v>
          </cell>
          <cell r="J732" t="str">
            <v>takada@urbanest.co.jp</v>
          </cell>
          <cell r="K732">
            <v>55753201</v>
          </cell>
          <cell r="L732">
            <v>55759140</v>
          </cell>
          <cell r="M732" t="str">
            <v>東京都知事（1）第87852号</v>
          </cell>
          <cell r="N732" t="str">
            <v>媒介</v>
          </cell>
          <cell r="O732">
            <v>0</v>
          </cell>
        </row>
        <row r="733">
          <cell r="A733" t="str">
            <v>03-5414-5508</v>
          </cell>
          <cell r="B733">
            <v>21</v>
          </cell>
          <cell r="C733" t="str">
            <v>株式会社サリアジャパン</v>
          </cell>
          <cell r="D733" t="str">
            <v>106-0031</v>
          </cell>
          <cell r="E733" t="str">
            <v>東京都港区西麻布3-24-20</v>
          </cell>
          <cell r="F733" t="str">
            <v>六本木</v>
          </cell>
          <cell r="G733" t="str">
            <v>03-5414-5508</v>
          </cell>
          <cell r="H733" t="str">
            <v>03-5414-0202</v>
          </cell>
          <cell r="I733" t="str">
            <v>山崎</v>
          </cell>
          <cell r="J733" t="str">
            <v>oheyamart@saria-j.com</v>
          </cell>
          <cell r="K733">
            <v>54145508</v>
          </cell>
          <cell r="L733">
            <v>54140202</v>
          </cell>
          <cell r="M733" t="str">
            <v>東京都知事（1）第85469号</v>
          </cell>
          <cell r="N733" t="str">
            <v>媒介</v>
          </cell>
          <cell r="O733">
            <v>0</v>
          </cell>
        </row>
        <row r="734">
          <cell r="A734" t="str">
            <v>03-5985-2666</v>
          </cell>
          <cell r="B734">
            <v>20</v>
          </cell>
          <cell r="C734" t="str">
            <v>株式会社アウルコートジャパン</v>
          </cell>
          <cell r="D734" t="str">
            <v>171-0022</v>
          </cell>
          <cell r="E734" t="str">
            <v>東京都豊島区南池袋1-13-21　藤和ビル1階</v>
          </cell>
          <cell r="F734" t="str">
            <v>池袋</v>
          </cell>
          <cell r="G734" t="str">
            <v>03-5985-2666</v>
          </cell>
          <cell r="H734" t="str">
            <v>03-5985-2668</v>
          </cell>
          <cell r="I734" t="str">
            <v>清水</v>
          </cell>
          <cell r="J734" t="str">
            <v>info@owlcourt.co.jp</v>
          </cell>
          <cell r="K734">
            <v>59852666</v>
          </cell>
          <cell r="L734">
            <v>59852668</v>
          </cell>
          <cell r="M734" t="str">
            <v>東京都知事（1）第84823号</v>
          </cell>
          <cell r="N734" t="str">
            <v>媒介</v>
          </cell>
          <cell r="O734">
            <v>0</v>
          </cell>
        </row>
        <row r="735">
          <cell r="A735" t="str">
            <v>03-5791-4340</v>
          </cell>
          <cell r="B735">
            <v>19</v>
          </cell>
          <cell r="C735" t="str">
            <v>株式会社東京不動産管理／ハウスワン</v>
          </cell>
          <cell r="D735" t="str">
            <v>141-0022</v>
          </cell>
          <cell r="E735" t="str">
            <v>東京都品川区東五反田1-12-13　親切堂ビル7F</v>
          </cell>
          <cell r="F735" t="str">
            <v>五反田</v>
          </cell>
          <cell r="G735" t="str">
            <v>03-5791-4340</v>
          </cell>
          <cell r="H735" t="str">
            <v>03-5791-4341</v>
          </cell>
          <cell r="I735" t="str">
            <v>北沢</v>
          </cell>
          <cell r="J735" t="str">
            <v>info@house-wan.jp</v>
          </cell>
          <cell r="K735">
            <v>57914340</v>
          </cell>
          <cell r="L735">
            <v>57914341</v>
          </cell>
          <cell r="M735" t="str">
            <v>東京都知事（1）第87155号</v>
          </cell>
          <cell r="N735" t="str">
            <v>媒介</v>
          </cell>
          <cell r="O735">
            <v>0</v>
          </cell>
        </row>
        <row r="736">
          <cell r="A736" t="str">
            <v>03-3446-9354</v>
          </cell>
          <cell r="B736">
            <v>18</v>
          </cell>
          <cell r="C736" t="str">
            <v>株式会社エヌティー・プランニング</v>
          </cell>
          <cell r="D736" t="str">
            <v>108-0074</v>
          </cell>
          <cell r="E736" t="str">
            <v>東京都港区高輪1-3-19　ＮＴビル　</v>
          </cell>
          <cell r="F736" t="str">
            <v>品川</v>
          </cell>
          <cell r="G736" t="str">
            <v>03-3446-9354</v>
          </cell>
          <cell r="H736" t="str">
            <v>03-3446-9352</v>
          </cell>
          <cell r="I736" t="str">
            <v>ツノダ</v>
          </cell>
          <cell r="J736" t="str">
            <v>info@ntplanning.co.jp</v>
          </cell>
          <cell r="K736">
            <v>34469354</v>
          </cell>
          <cell r="L736">
            <v>34469352</v>
          </cell>
          <cell r="M736" t="str">
            <v>東京都知事（2）第78952号</v>
          </cell>
          <cell r="N736" t="str">
            <v>媒介</v>
          </cell>
          <cell r="O736">
            <v>0</v>
          </cell>
        </row>
        <row r="737">
          <cell r="A737" t="str">
            <v>03-5778-3888</v>
          </cell>
          <cell r="B737">
            <v>17</v>
          </cell>
          <cell r="C737" t="str">
            <v>株式会社エムケイエステート</v>
          </cell>
          <cell r="D737" t="str">
            <v>150-0002</v>
          </cell>
          <cell r="E737" t="str">
            <v>東京都渋谷区渋谷2-22-10　タキザワビル9階</v>
          </cell>
          <cell r="F737" t="str">
            <v>渋谷</v>
          </cell>
          <cell r="G737" t="str">
            <v>03-5778-3888</v>
          </cell>
          <cell r="H737" t="str">
            <v>03-5778-3899</v>
          </cell>
          <cell r="I737" t="str">
            <v>半谷</v>
          </cell>
          <cell r="J737" t="str">
            <v>hangai@mk-est.com</v>
          </cell>
          <cell r="K737">
            <v>57783888</v>
          </cell>
          <cell r="L737">
            <v>57783899</v>
          </cell>
          <cell r="M737" t="str">
            <v>東京都知事（1）第89093号</v>
          </cell>
          <cell r="N737" t="str">
            <v>媒介</v>
          </cell>
          <cell r="O737">
            <v>1</v>
          </cell>
        </row>
        <row r="738">
          <cell r="A738" t="str">
            <v>03-5423-8889</v>
          </cell>
          <cell r="B738">
            <v>16</v>
          </cell>
          <cell r="C738" t="str">
            <v>株式会社アパマンショップリーシング／アパマンショップ恵比寿店</v>
          </cell>
          <cell r="D738" t="str">
            <v>150-0013</v>
          </cell>
          <cell r="E738" t="str">
            <v>東京都渋谷区恵比寿1-11-6　恵比寿山仁ビル2階</v>
          </cell>
          <cell r="F738" t="str">
            <v>恵比寿</v>
          </cell>
          <cell r="G738" t="str">
            <v>03-5423-8889</v>
          </cell>
          <cell r="H738" t="str">
            <v>03-5423-8897</v>
          </cell>
          <cell r="I738" t="str">
            <v>店長 辻</v>
          </cell>
          <cell r="J738" t="str">
            <v>ebisu@apamanshop-fc.com</v>
          </cell>
          <cell r="K738">
            <v>54238889</v>
          </cell>
          <cell r="L738">
            <v>54238897</v>
          </cell>
          <cell r="M738" t="str">
            <v>国土交通大臣（1）第7144号</v>
          </cell>
          <cell r="N738" t="str">
            <v>媒介</v>
          </cell>
          <cell r="O738">
            <v>0</v>
          </cell>
        </row>
        <row r="739">
          <cell r="A739" t="str">
            <v>03-5775-3588</v>
          </cell>
          <cell r="B739">
            <v>15</v>
          </cell>
          <cell r="C739" t="str">
            <v>株式会社Fido／六本木駅前店</v>
          </cell>
          <cell r="D739" t="str">
            <v>106-0032</v>
          </cell>
          <cell r="E739" t="str">
            <v>東京都港区六本木4-11-10　六本木富士ビル1階</v>
          </cell>
          <cell r="F739" t="str">
            <v>六本木</v>
          </cell>
          <cell r="G739" t="str">
            <v>03-5775-3588</v>
          </cell>
          <cell r="H739" t="str">
            <v>03-5775-3518</v>
          </cell>
          <cell r="I739" t="str">
            <v>店長 青柳</v>
          </cell>
          <cell r="J739" t="str">
            <v>aoyagi@fido-net.jp</v>
          </cell>
          <cell r="K739">
            <v>57753588</v>
          </cell>
          <cell r="L739">
            <v>57753518</v>
          </cell>
          <cell r="M739" t="str">
            <v>東京都知事（1）第83928号</v>
          </cell>
          <cell r="N739" t="str">
            <v>媒介</v>
          </cell>
          <cell r="O739">
            <v>0</v>
          </cell>
        </row>
        <row r="740">
          <cell r="A740" t="str">
            <v>03-5472-1177</v>
          </cell>
          <cell r="B740">
            <v>14</v>
          </cell>
          <cell r="C740" t="str">
            <v>株式会社レジェンドクリエイティブ／浜松町店</v>
          </cell>
          <cell r="D740" t="str">
            <v>105-0012</v>
          </cell>
          <cell r="E740" t="str">
            <v>東京都港区芝大門1-15-7　芝大門ABC館ビル4階</v>
          </cell>
          <cell r="F740" t="str">
            <v>大門</v>
          </cell>
          <cell r="G740" t="str">
            <v>03-5472-1177</v>
          </cell>
          <cell r="H740" t="str">
            <v>03-5472-3344</v>
          </cell>
          <cell r="I740" t="str">
            <v>店長 塚田</v>
          </cell>
          <cell r="J740" t="str">
            <v>tsukada@e-legend.co.jp</v>
          </cell>
          <cell r="K740">
            <v>54721177</v>
          </cell>
          <cell r="L740">
            <v>54723344</v>
          </cell>
          <cell r="M740" t="str">
            <v>東京都知事（3）第70707号</v>
          </cell>
          <cell r="N740" t="str">
            <v>媒介</v>
          </cell>
          <cell r="O740">
            <v>0</v>
          </cell>
        </row>
        <row r="741">
          <cell r="A741" t="str">
            <v>03-5724-6011</v>
          </cell>
          <cell r="B741">
            <v>13</v>
          </cell>
          <cell r="C741" t="str">
            <v>株式会社ミブコーポレーション／中目黒店</v>
          </cell>
          <cell r="D741" t="str">
            <v>153-0051</v>
          </cell>
          <cell r="E741" t="str">
            <v>東京都目黒区上目黒2-13-6</v>
          </cell>
          <cell r="F741" t="str">
            <v>中目黒</v>
          </cell>
          <cell r="G741" t="str">
            <v>03-5724-6011</v>
          </cell>
          <cell r="H741" t="str">
            <v>03-5724-6012</v>
          </cell>
          <cell r="I741" t="str">
            <v>店長 上羽、橋本</v>
          </cell>
          <cell r="J741" t="str">
            <v>ueba@mibucorp.co.jp</v>
          </cell>
          <cell r="K741">
            <v>57246011</v>
          </cell>
          <cell r="L741">
            <v>57246012</v>
          </cell>
          <cell r="M741" t="str">
            <v>国土交通大臣（1）第7450号</v>
          </cell>
          <cell r="N741" t="str">
            <v>媒介</v>
          </cell>
          <cell r="O741">
            <v>1</v>
          </cell>
        </row>
        <row r="742">
          <cell r="A742" t="str">
            <v>03-5768-1955</v>
          </cell>
          <cell r="B742">
            <v>12</v>
          </cell>
          <cell r="C742" t="str">
            <v>株式会社エイブル／中目黒店</v>
          </cell>
          <cell r="D742" t="str">
            <v>153-0051</v>
          </cell>
          <cell r="E742" t="str">
            <v>東京都目黒区上目黒1-20-5　和田ビル6F</v>
          </cell>
          <cell r="F742" t="str">
            <v>中目黒</v>
          </cell>
          <cell r="G742" t="str">
            <v>03-5768-1955</v>
          </cell>
          <cell r="H742" t="str">
            <v>03-5768-1957</v>
          </cell>
          <cell r="I742" t="str">
            <v>店長 横田</v>
          </cell>
          <cell r="J742" t="str">
            <v>shop695@able.co.jp</v>
          </cell>
          <cell r="K742">
            <v>57681955</v>
          </cell>
          <cell r="L742">
            <v>57681957</v>
          </cell>
          <cell r="M742" t="str">
            <v>国土交通大臣（4）第5338号</v>
          </cell>
          <cell r="N742" t="str">
            <v>媒介</v>
          </cell>
          <cell r="O742">
            <v>0</v>
          </cell>
        </row>
        <row r="743">
          <cell r="A743" t="str">
            <v>03-5251-3815</v>
          </cell>
          <cell r="B743">
            <v>10</v>
          </cell>
          <cell r="C743" t="str">
            <v>SAMS</v>
          </cell>
          <cell r="D743" t="str">
            <v>100-6105</v>
          </cell>
          <cell r="E743" t="str">
            <v>東京都千代田区永田町2-11-1　山王パークタワー5階</v>
          </cell>
          <cell r="F743" t="str">
            <v>溜池山王</v>
          </cell>
          <cell r="G743" t="str">
            <v>03-5251-3815</v>
          </cell>
          <cell r="H743" t="str">
            <v>03-5251-3817</v>
          </cell>
          <cell r="I743" t="str">
            <v>栗尾 哲朗</v>
          </cell>
          <cell r="J743" t="str">
            <v>ttkurio@sam-systems.co.jp,mtogasawara@sam-systems.co.jp</v>
          </cell>
          <cell r="K743" t="str">
            <v>sams</v>
          </cell>
          <cell r="L743" t="str">
            <v>sams</v>
          </cell>
          <cell r="M743" t="str">
            <v>東京都知事（1）第85889号</v>
          </cell>
          <cell r="N743" t="str">
            <v>媒介</v>
          </cell>
          <cell r="O743">
            <v>1</v>
          </cell>
        </row>
        <row r="744">
          <cell r="A744">
            <v>0</v>
          </cell>
          <cell r="B744">
            <v>52</v>
          </cell>
          <cell r="C744" t="str">
            <v>レジデントファースト株式会社</v>
          </cell>
          <cell r="D744" t="str">
            <v>107-0052</v>
          </cell>
          <cell r="E744" t="str">
            <v>東京都港区赤坂8-4-14</v>
          </cell>
          <cell r="F744" t="str">
            <v>青山一丁目</v>
          </cell>
          <cell r="G744" t="str">
            <v>03-5772-9922</v>
          </cell>
          <cell r="H744" t="str">
            <v>03-5772-9929</v>
          </cell>
          <cell r="I744" t="str">
            <v>後藤 良太</v>
          </cell>
          <cell r="J744" t="str">
            <v>r-gotoh@mitsui-chintai.co.jp</v>
          </cell>
          <cell r="K744">
            <v>57729922</v>
          </cell>
          <cell r="L744">
            <v>57729929</v>
          </cell>
          <cell r="M744" t="str">
            <v>東京都知事（2）第79869号</v>
          </cell>
          <cell r="N744" t="str">
            <v>媒介</v>
          </cell>
          <cell r="O744">
            <v>1</v>
          </cell>
        </row>
        <row r="745">
          <cell r="A745">
            <v>0</v>
          </cell>
          <cell r="B745">
            <v>51</v>
          </cell>
          <cell r="C745" t="str">
            <v>株式会社ミニミニ中央／恵比寿店</v>
          </cell>
          <cell r="D745" t="str">
            <v>150-0021</v>
          </cell>
          <cell r="E745" t="str">
            <v>東京都渋谷区恵比寿西1-7-6</v>
          </cell>
          <cell r="F745" t="str">
            <v>恵比寿</v>
          </cell>
          <cell r="G745" t="str">
            <v>03-5428-1532</v>
          </cell>
          <cell r="H745" t="str">
            <v>03-5428-1533</v>
          </cell>
          <cell r="I745" t="str">
            <v>西沢</v>
          </cell>
          <cell r="J745" t="str">
            <v>ebisu@minimini.jp</v>
          </cell>
          <cell r="K745">
            <v>54281532</v>
          </cell>
          <cell r="L745">
            <v>54281533</v>
          </cell>
          <cell r="M745" t="str">
            <v>東京都知事（2）第81647号</v>
          </cell>
          <cell r="N745" t="str">
            <v>媒介</v>
          </cell>
          <cell r="O745">
            <v>0</v>
          </cell>
        </row>
        <row r="746">
          <cell r="A746">
            <v>0</v>
          </cell>
          <cell r="B746">
            <v>50</v>
          </cell>
          <cell r="C746" t="str">
            <v>株式会社アクティブトラスト</v>
          </cell>
          <cell r="D746" t="str">
            <v>101-0033</v>
          </cell>
          <cell r="E746" t="str">
            <v>東京都千代田区神田岩本町1-13　高原ビル6F</v>
          </cell>
          <cell r="F746" t="str">
            <v>秋葉原</v>
          </cell>
          <cell r="G746" t="str">
            <v>03-3526-4005</v>
          </cell>
          <cell r="H746" t="str">
            <v>03-3526-4006</v>
          </cell>
          <cell r="I746" t="str">
            <v>久保</v>
          </cell>
          <cell r="J746" t="str">
            <v>info@activetrust.jp</v>
          </cell>
          <cell r="K746">
            <v>35264005</v>
          </cell>
          <cell r="L746">
            <v>35264006</v>
          </cell>
          <cell r="M746" t="str">
            <v>東京都知事（1）第87126号</v>
          </cell>
          <cell r="N746" t="str">
            <v>媒介</v>
          </cell>
          <cell r="O746">
            <v>0</v>
          </cell>
        </row>
        <row r="747">
          <cell r="A747">
            <v>0</v>
          </cell>
          <cell r="B747">
            <v>49</v>
          </cell>
          <cell r="C747" t="str">
            <v>有限会社アパマン市場／大井町店</v>
          </cell>
          <cell r="D747" t="str">
            <v>140-0011</v>
          </cell>
          <cell r="E747" t="str">
            <v>東京都品川区東大井5-17-7　三興ビル2階</v>
          </cell>
          <cell r="F747" t="str">
            <v>大井町</v>
          </cell>
          <cell r="G747" t="str">
            <v>03-3474-8891</v>
          </cell>
          <cell r="H747" t="str">
            <v>03-3474-8892</v>
          </cell>
          <cell r="I747" t="str">
            <v>千葉</v>
          </cell>
          <cell r="J747" t="str">
            <v>oimachi@apaman-ichiba.com</v>
          </cell>
          <cell r="K747">
            <v>34748891</v>
          </cell>
          <cell r="L747">
            <v>34748892</v>
          </cell>
          <cell r="M747" t="str">
            <v>東京都知事（2）第78962号</v>
          </cell>
          <cell r="N747" t="str">
            <v>媒介</v>
          </cell>
          <cell r="O747">
            <v>0</v>
          </cell>
        </row>
        <row r="748">
          <cell r="A748">
            <v>0</v>
          </cell>
          <cell r="B748">
            <v>48</v>
          </cell>
          <cell r="C748" t="str">
            <v>株式会社ミブコーポレーション／自由ヶ丘店</v>
          </cell>
          <cell r="D748" t="str">
            <v>158-0083</v>
          </cell>
          <cell r="E748" t="str">
            <v>東京都世田谷区奥沢5-12-13</v>
          </cell>
          <cell r="F748" t="str">
            <v>奥沢</v>
          </cell>
          <cell r="G748" t="str">
            <v>03-5731-7100</v>
          </cell>
          <cell r="H748" t="str">
            <v>03-3792-3402</v>
          </cell>
          <cell r="I748" t="str">
            <v>橋本 吉勝</v>
          </cell>
          <cell r="J748" t="str">
            <v>y-hashimoto@mibucorp.co.jp</v>
          </cell>
          <cell r="K748">
            <v>57317100</v>
          </cell>
          <cell r="L748">
            <v>57316622</v>
          </cell>
          <cell r="M748" t="str">
            <v>国土交通大臣（1）第7450号</v>
          </cell>
          <cell r="N748" t="str">
            <v>媒介</v>
          </cell>
          <cell r="O748">
            <v>1</v>
          </cell>
        </row>
        <row r="749">
          <cell r="A749">
            <v>0</v>
          </cell>
          <cell r="B749">
            <v>47</v>
          </cell>
          <cell r="C749" t="str">
            <v>株式会社エイブル／恵比寿店</v>
          </cell>
          <cell r="D749" t="str">
            <v>150-0021</v>
          </cell>
          <cell r="E749" t="str">
            <v>東京都渋谷区恵比寿西1-9-7　創成ビル5階</v>
          </cell>
          <cell r="F749" t="str">
            <v>恵比寿</v>
          </cell>
          <cell r="G749" t="str">
            <v>03-3496-8126</v>
          </cell>
          <cell r="H749" t="str">
            <v>03-3496-8147</v>
          </cell>
          <cell r="I749" t="str">
            <v>河野 正樹</v>
          </cell>
          <cell r="J749" t="str">
            <v>shop098@able.co.jp</v>
          </cell>
          <cell r="K749">
            <v>34968126</v>
          </cell>
          <cell r="L749">
            <v>34968147</v>
          </cell>
          <cell r="M749" t="str">
            <v>国土交通大臣（4）第5338号</v>
          </cell>
          <cell r="N749" t="str">
            <v>媒介</v>
          </cell>
          <cell r="O749">
            <v>0</v>
          </cell>
        </row>
        <row r="750">
          <cell r="A750">
            <v>0</v>
          </cell>
          <cell r="B750">
            <v>46</v>
          </cell>
          <cell r="C750" t="str">
            <v>センチュリー21株式会社アールイーシー・コーポレーション</v>
          </cell>
          <cell r="D750" t="str">
            <v>106-0044</v>
          </cell>
          <cell r="E750" t="str">
            <v>東京都港区東麻布3-8-7</v>
          </cell>
          <cell r="F750" t="str">
            <v>麻布十番</v>
          </cell>
          <cell r="G750" t="str">
            <v>03-3588-0511</v>
          </cell>
          <cell r="H750" t="str">
            <v>03-3588-0510</v>
          </cell>
          <cell r="I750" t="str">
            <v>山田</v>
          </cell>
          <cell r="J750" t="str">
            <v>rec35880511@hotmail.com</v>
          </cell>
          <cell r="K750">
            <v>35880511</v>
          </cell>
          <cell r="L750">
            <v>35880510</v>
          </cell>
          <cell r="M750" t="str">
            <v>東京都知事（6）第57679号</v>
          </cell>
          <cell r="N750" t="str">
            <v>媒介</v>
          </cell>
          <cell r="O750">
            <v>0</v>
          </cell>
        </row>
        <row r="751">
          <cell r="A751">
            <v>0</v>
          </cell>
          <cell r="B751">
            <v>45</v>
          </cell>
          <cell r="C751" t="str">
            <v>実用春日ホーム株式会社／後楽園店</v>
          </cell>
          <cell r="D751" t="str">
            <v>112-0002</v>
          </cell>
          <cell r="E751" t="str">
            <v>東京都文京区小石川1-2-2</v>
          </cell>
          <cell r="F751" t="str">
            <v>後楽園</v>
          </cell>
          <cell r="G751" t="str">
            <v>03-5805-0820</v>
          </cell>
          <cell r="H751" t="str">
            <v>03-5805-0821</v>
          </cell>
          <cell r="I751" t="str">
            <v>キクチ</v>
          </cell>
          <cell r="J751" t="str">
            <v>info5@jkhome.com</v>
          </cell>
          <cell r="K751">
            <v>58050820</v>
          </cell>
          <cell r="L751">
            <v>58050821</v>
          </cell>
          <cell r="M751" t="str">
            <v>東京都知事（2）第78096号</v>
          </cell>
          <cell r="N751" t="str">
            <v>媒介</v>
          </cell>
          <cell r="O751">
            <v>1</v>
          </cell>
        </row>
        <row r="752">
          <cell r="A752">
            <v>0</v>
          </cell>
          <cell r="B752">
            <v>44</v>
          </cell>
          <cell r="C752" t="str">
            <v>株式会社アクアハウス／新宿店</v>
          </cell>
          <cell r="D752" t="str">
            <v>160-0023</v>
          </cell>
          <cell r="E752" t="str">
            <v>東京都新宿区西新宿7-10-16　千徳ビル3F</v>
          </cell>
          <cell r="F752" t="str">
            <v>新宿</v>
          </cell>
          <cell r="G752" t="str">
            <v>03-3227-6752</v>
          </cell>
          <cell r="H752" t="str">
            <v>03-3227-5998</v>
          </cell>
          <cell r="I752" t="str">
            <v>高橋</v>
          </cell>
          <cell r="J752" t="str">
            <v>takahashi@aqua-house.co.jp</v>
          </cell>
          <cell r="K752">
            <v>32276752</v>
          </cell>
          <cell r="L752">
            <v>32275998</v>
          </cell>
          <cell r="M752" t="str">
            <v>東京都知事（2）第82346号</v>
          </cell>
          <cell r="N752" t="str">
            <v>媒介</v>
          </cell>
          <cell r="O752">
            <v>0</v>
          </cell>
        </row>
        <row r="753">
          <cell r="A753">
            <v>0</v>
          </cell>
          <cell r="B753">
            <v>43</v>
          </cell>
          <cell r="C753" t="str">
            <v>株式会社マルマル不動産</v>
          </cell>
          <cell r="D753" t="str">
            <v>104-0061</v>
          </cell>
          <cell r="E753" t="str">
            <v>東京都中央区銀座1-14-15　アオヤマビル</v>
          </cell>
          <cell r="F753" t="str">
            <v>銀座一丁目</v>
          </cell>
          <cell r="G753" t="str">
            <v>03-3562-0277</v>
          </cell>
          <cell r="H753" t="str">
            <v>03-3562-0276</v>
          </cell>
          <cell r="I753" t="str">
            <v>林 靖啓</v>
          </cell>
          <cell r="J753" t="str">
            <v>marumaru@00inc.com</v>
          </cell>
          <cell r="K753">
            <v>35620277</v>
          </cell>
          <cell r="L753">
            <v>35620276</v>
          </cell>
          <cell r="M753" t="str">
            <v>東京都知事（4）第62770号</v>
          </cell>
          <cell r="N753" t="str">
            <v>媒介</v>
          </cell>
          <cell r="O753">
            <v>0</v>
          </cell>
        </row>
        <row r="754">
          <cell r="A754">
            <v>0</v>
          </cell>
          <cell r="B754">
            <v>42</v>
          </cell>
          <cell r="C754" t="str">
            <v>株式会社リコ・プランニング</v>
          </cell>
          <cell r="D754" t="str">
            <v>150-0022</v>
          </cell>
          <cell r="E754" t="str">
            <v>東京都渋谷区恵比寿南1-2-6</v>
          </cell>
          <cell r="F754" t="str">
            <v>恵比寿</v>
          </cell>
          <cell r="G754" t="str">
            <v>03-5725-1822</v>
          </cell>
          <cell r="H754" t="str">
            <v>03-5725-1823</v>
          </cell>
          <cell r="I754" t="str">
            <v>栗原</v>
          </cell>
          <cell r="J754" t="str">
            <v>info@rico-planning.co.jp</v>
          </cell>
          <cell r="K754">
            <v>57251822</v>
          </cell>
          <cell r="L754">
            <v>57251823</v>
          </cell>
          <cell r="M754" t="str">
            <v>東京都知事（2）第79672号</v>
          </cell>
          <cell r="N754" t="str">
            <v>媒介</v>
          </cell>
          <cell r="O754">
            <v>0</v>
          </cell>
        </row>
        <row r="755">
          <cell r="A755">
            <v>0</v>
          </cell>
          <cell r="B755">
            <v>41</v>
          </cell>
          <cell r="C755" t="str">
            <v>株式会社リアルプランナー</v>
          </cell>
          <cell r="D755" t="str">
            <v>103-0027</v>
          </cell>
          <cell r="E755" t="str">
            <v>東京都中央区日本橋1-15-3　クミハシビル1階</v>
          </cell>
          <cell r="F755" t="str">
            <v>日本橋</v>
          </cell>
          <cell r="G755" t="str">
            <v>03-3231-3699</v>
          </cell>
          <cell r="H755" t="str">
            <v>03-3231-3655</v>
          </cell>
          <cell r="I755" t="str">
            <v>シンドウ</v>
          </cell>
          <cell r="J755" t="str">
            <v>mail@fbanks.jp</v>
          </cell>
          <cell r="K755">
            <v>32313699</v>
          </cell>
          <cell r="L755">
            <v>32313655</v>
          </cell>
          <cell r="M755" t="str">
            <v>東京都知事（1）第83713号</v>
          </cell>
          <cell r="N755" t="str">
            <v>媒介</v>
          </cell>
          <cell r="O755">
            <v>0</v>
          </cell>
        </row>
        <row r="756">
          <cell r="A756">
            <v>0</v>
          </cell>
          <cell r="B756">
            <v>40</v>
          </cell>
          <cell r="C756" t="str">
            <v>株式会社AMBITION／池袋店</v>
          </cell>
          <cell r="D756" t="str">
            <v>171-0021</v>
          </cell>
          <cell r="E756" t="str">
            <v>東京都豊島区西池袋3-25-8　相馬屋ビル1階</v>
          </cell>
          <cell r="F756" t="str">
            <v>池袋</v>
          </cell>
          <cell r="G756" t="str">
            <v>03-5979-6686</v>
          </cell>
          <cell r="H756" t="str">
            <v>03-5979-6687</v>
          </cell>
          <cell r="I756" t="str">
            <v>木暮 成士</v>
          </cell>
          <cell r="J756" t="str">
            <v>kigure@am-bition.jp</v>
          </cell>
          <cell r="K756">
            <v>59796686</v>
          </cell>
          <cell r="L756">
            <v>59796687</v>
          </cell>
          <cell r="M756" t="str">
            <v>東京都知事（1）第88386号</v>
          </cell>
          <cell r="N756" t="str">
            <v>媒介</v>
          </cell>
          <cell r="O756">
            <v>0</v>
          </cell>
        </row>
        <row r="757">
          <cell r="A757">
            <v>0</v>
          </cell>
          <cell r="B757">
            <v>39</v>
          </cell>
          <cell r="C757" t="str">
            <v>株式会社リアルワン／田町・三田店</v>
          </cell>
          <cell r="D757" t="str">
            <v>108-0014</v>
          </cell>
          <cell r="E757" t="str">
            <v>東京都港区芝4-6-7  SKビル2F</v>
          </cell>
          <cell r="F757" t="str">
            <v>三田</v>
          </cell>
          <cell r="G757" t="str">
            <v>03-5444-6888</v>
          </cell>
          <cell r="H757" t="str">
            <v>03-5444-0013</v>
          </cell>
          <cell r="I757" t="str">
            <v>ニヒラ</v>
          </cell>
          <cell r="J757" t="str">
            <v>tamachi@realone.co.jp</v>
          </cell>
          <cell r="K757">
            <v>54446888</v>
          </cell>
          <cell r="L757">
            <v>54440013</v>
          </cell>
          <cell r="M757" t="str">
            <v>東京都知事（1）第84396号</v>
          </cell>
          <cell r="N757" t="str">
            <v>媒介</v>
          </cell>
          <cell r="O757">
            <v>0</v>
          </cell>
        </row>
        <row r="758">
          <cell r="A758">
            <v>0</v>
          </cell>
          <cell r="B758">
            <v>38</v>
          </cell>
          <cell r="C758" t="str">
            <v>株式会社イットプランニング</v>
          </cell>
          <cell r="D758" t="str">
            <v>104-0045</v>
          </cell>
          <cell r="E758" t="str">
            <v>東京都中央区築地3-7-4</v>
          </cell>
          <cell r="F758" t="str">
            <v>築地</v>
          </cell>
          <cell r="G758" t="str">
            <v>03-3248-1520</v>
          </cell>
          <cell r="H758" t="str">
            <v>03-3248-0226</v>
          </cell>
          <cell r="I758" t="str">
            <v>西野</v>
          </cell>
          <cell r="J758" t="str">
            <v>itplan@deluxe.ocn.ne.jp</v>
          </cell>
          <cell r="K758">
            <v>32481520</v>
          </cell>
          <cell r="L758">
            <v>32480226</v>
          </cell>
          <cell r="M758" t="str">
            <v>東京都知事（4）第70247号</v>
          </cell>
          <cell r="N758" t="str">
            <v>媒介</v>
          </cell>
          <cell r="O758">
            <v>0</v>
          </cell>
        </row>
        <row r="759">
          <cell r="A759">
            <v>0</v>
          </cell>
          <cell r="B759">
            <v>37</v>
          </cell>
          <cell r="C759" t="str">
            <v>へやナビ株式会社</v>
          </cell>
          <cell r="D759" t="str">
            <v>150-0002</v>
          </cell>
          <cell r="E759" t="str">
            <v>東京都渋谷区渋谷1-13-8　サカエビル5F</v>
          </cell>
          <cell r="F759" t="str">
            <v>渋谷</v>
          </cell>
          <cell r="G759" t="str">
            <v>03-3498-5500</v>
          </cell>
          <cell r="H759" t="str">
            <v>03-3498-5504</v>
          </cell>
          <cell r="I759" t="str">
            <v>やまざき</v>
          </cell>
          <cell r="J759" t="str">
            <v>info@heyanavi27.jp</v>
          </cell>
          <cell r="K759">
            <v>34985500</v>
          </cell>
          <cell r="L759">
            <v>34985504</v>
          </cell>
          <cell r="M759" t="str">
            <v>東京都知事（1）第89204号</v>
          </cell>
          <cell r="N759" t="str">
            <v>媒介</v>
          </cell>
          <cell r="O759">
            <v>0</v>
          </cell>
        </row>
        <row r="760">
          <cell r="A760">
            <v>0</v>
          </cell>
          <cell r="B760">
            <v>36</v>
          </cell>
          <cell r="C760" t="str">
            <v>アプリアホーム株式会社／川崎店</v>
          </cell>
          <cell r="D760" t="str">
            <v>212-0012</v>
          </cell>
          <cell r="E760" t="str">
            <v>神奈川県川崎市幸区中幸町3-32-4　アネックスプラザ川崎4F</v>
          </cell>
          <cell r="F760" t="str">
            <v>川?</v>
          </cell>
          <cell r="G760" t="str">
            <v>044-520-3363</v>
          </cell>
          <cell r="H760" t="str">
            <v>044-738-3362</v>
          </cell>
          <cell r="I760" t="str">
            <v>岡田</v>
          </cell>
          <cell r="J760" t="str">
            <v>kawasaki@apria.co.jp</v>
          </cell>
          <cell r="K760">
            <v>5203363</v>
          </cell>
          <cell r="L760">
            <v>7383362</v>
          </cell>
          <cell r="M760" t="str">
            <v>神奈川県知事（1）第26039号</v>
          </cell>
          <cell r="N760" t="str">
            <v>媒介</v>
          </cell>
          <cell r="O760">
            <v>0</v>
          </cell>
        </row>
        <row r="761">
          <cell r="A761">
            <v>0</v>
          </cell>
          <cell r="B761">
            <v>35</v>
          </cell>
          <cell r="C761" t="str">
            <v>ダイエーハウス工業株式会社</v>
          </cell>
          <cell r="D761" t="str">
            <v>175-0094</v>
          </cell>
          <cell r="E761" t="str">
            <v>東京都板橋区成増2-10-5</v>
          </cell>
          <cell r="F761" t="str">
            <v>成増</v>
          </cell>
          <cell r="G761" t="str">
            <v>03-3977-5555</v>
          </cell>
          <cell r="H761" t="str">
            <v>03-3976-0303</v>
          </cell>
          <cell r="I761" t="str">
            <v>オンダ</v>
          </cell>
          <cell r="J761" t="str">
            <v>info@daiei-house.co.jp</v>
          </cell>
          <cell r="K761">
            <v>39775555</v>
          </cell>
          <cell r="L761">
            <v>39760303</v>
          </cell>
          <cell r="M761" t="str">
            <v>東京都知事（3）第75540号</v>
          </cell>
          <cell r="N761" t="str">
            <v>媒介</v>
          </cell>
          <cell r="O761">
            <v>0</v>
          </cell>
        </row>
        <row r="762">
          <cell r="A762">
            <v>0</v>
          </cell>
          <cell r="B762">
            <v>34</v>
          </cell>
          <cell r="C762" t="str">
            <v>株式会社インデックスホーム／渋谷店</v>
          </cell>
          <cell r="D762" t="str">
            <v>150-0043</v>
          </cell>
          <cell r="E762" t="str">
            <v>東京都渋谷区渋谷1-24-14　トライアングルビル11F</v>
          </cell>
          <cell r="F762" t="str">
            <v>渋谷</v>
          </cell>
          <cell r="G762" t="str">
            <v>03-5464-8801</v>
          </cell>
          <cell r="H762" t="str">
            <v>03-5464-8804</v>
          </cell>
          <cell r="I762" t="str">
            <v>大久保</v>
          </cell>
          <cell r="J762" t="str">
            <v>main@indexhome.co.jp</v>
          </cell>
          <cell r="K762">
            <v>54648801</v>
          </cell>
          <cell r="L762">
            <v>54648804</v>
          </cell>
          <cell r="M762" t="str">
            <v>東京都知事（1）第86448号</v>
          </cell>
          <cell r="N762" t="str">
            <v>媒介</v>
          </cell>
          <cell r="O762">
            <v>0</v>
          </cell>
        </row>
        <row r="763">
          <cell r="A763">
            <v>0</v>
          </cell>
          <cell r="B763">
            <v>33</v>
          </cell>
          <cell r="C763" t="str">
            <v>株式会社ミニミニ城北／上野広小路店</v>
          </cell>
          <cell r="D763" t="str">
            <v>110-0005</v>
          </cell>
          <cell r="E763" t="str">
            <v>東京都台東区上野2-1-10</v>
          </cell>
          <cell r="F763" t="str">
            <v>上野</v>
          </cell>
          <cell r="G763" t="str">
            <v>03-3834-0032</v>
          </cell>
          <cell r="H763" t="str">
            <v>03-3834-0072</v>
          </cell>
          <cell r="I763" t="str">
            <v>山崎</v>
          </cell>
          <cell r="J763" t="str">
            <v>hidekazu_takahashi@minimini.jp</v>
          </cell>
          <cell r="K763">
            <v>38340032</v>
          </cell>
          <cell r="L763">
            <v>38340072</v>
          </cell>
          <cell r="M763" t="str">
            <v>国土交通大臣（2）第6346号</v>
          </cell>
          <cell r="N763" t="str">
            <v>媒介</v>
          </cell>
          <cell r="O763">
            <v>0</v>
          </cell>
        </row>
        <row r="764">
          <cell r="A764">
            <v>0</v>
          </cell>
          <cell r="B764">
            <v>32</v>
          </cell>
          <cell r="C764" t="str">
            <v>株式会社アップスタイル</v>
          </cell>
          <cell r="D764" t="str">
            <v>150-0043</v>
          </cell>
          <cell r="E764" t="str">
            <v>東京都渋谷区道玄坂1-13-1　道玄坂Ｍビル4階</v>
          </cell>
          <cell r="F764" t="str">
            <v>渋谷</v>
          </cell>
          <cell r="G764" t="str">
            <v>03-5456-9212</v>
          </cell>
          <cell r="H764" t="str">
            <v>03-5456-0130</v>
          </cell>
          <cell r="I764" t="str">
            <v>吉田</v>
          </cell>
          <cell r="J764" t="str">
            <v>info@up-style.co.jp</v>
          </cell>
          <cell r="K764">
            <v>54569212</v>
          </cell>
          <cell r="L764">
            <v>54560130</v>
          </cell>
          <cell r="M764" t="str">
            <v>東京都知事（1）第85744号</v>
          </cell>
          <cell r="N764" t="str">
            <v>媒介</v>
          </cell>
          <cell r="O764">
            <v>0</v>
          </cell>
        </row>
        <row r="765">
          <cell r="A765">
            <v>0</v>
          </cell>
          <cell r="B765">
            <v>31</v>
          </cell>
          <cell r="C765" t="str">
            <v>株式会社トランスクリエーション</v>
          </cell>
          <cell r="D765" t="str">
            <v>141-0031</v>
          </cell>
          <cell r="E765" t="str">
            <v>東京都品川区西五反田7-24-4</v>
          </cell>
          <cell r="F765" t="str">
            <v>大崎広小路</v>
          </cell>
          <cell r="G765" t="str">
            <v>03-5437-3021</v>
          </cell>
          <cell r="H765" t="str">
            <v>03-5437-3022</v>
          </cell>
          <cell r="I765" t="str">
            <v>西沢</v>
          </cell>
          <cell r="J765" t="str">
            <v>mail@transcreation.co.jp</v>
          </cell>
          <cell r="K765">
            <v>54373021</v>
          </cell>
          <cell r="L765">
            <v>54373022</v>
          </cell>
          <cell r="M765" t="str">
            <v>東京都知事（2）第81162号</v>
          </cell>
          <cell r="N765" t="str">
            <v>媒介</v>
          </cell>
          <cell r="O765">
            <v>1</v>
          </cell>
        </row>
        <row r="766">
          <cell r="A766">
            <v>0</v>
          </cell>
          <cell r="B766">
            <v>30</v>
          </cell>
          <cell r="C766" t="str">
            <v>有限会社レントカフェ／本店</v>
          </cell>
          <cell r="D766" t="str">
            <v>157-0062</v>
          </cell>
          <cell r="E766" t="str">
            <v>東京都世田谷区南烏山5-32-14　アルファビル1F</v>
          </cell>
          <cell r="F766" t="str">
            <v>千歳烏山</v>
          </cell>
          <cell r="G766" t="str">
            <v>03-5315-3481</v>
          </cell>
          <cell r="H766" t="str">
            <v>03-5315-3490</v>
          </cell>
          <cell r="I766" t="str">
            <v>渡邉 裕泰</v>
          </cell>
          <cell r="J766" t="str">
            <v>watanabe.h@rent-cafe.com</v>
          </cell>
          <cell r="K766">
            <v>53153481</v>
          </cell>
          <cell r="L766">
            <v>53153490</v>
          </cell>
          <cell r="M766" t="str">
            <v>東京都知事（2）第77599号</v>
          </cell>
          <cell r="N766" t="str">
            <v>媒介</v>
          </cell>
          <cell r="O766">
            <v>0</v>
          </cell>
        </row>
        <row r="767">
          <cell r="A767">
            <v>0</v>
          </cell>
          <cell r="B767">
            <v>29</v>
          </cell>
          <cell r="C767" t="str">
            <v>有限会社レントカフェ／仙川店</v>
          </cell>
          <cell r="D767" t="str">
            <v>182-0002</v>
          </cell>
          <cell r="E767" t="str">
            <v>東京都調布市仙川町1-18-31</v>
          </cell>
          <cell r="F767" t="str">
            <v>仙川</v>
          </cell>
          <cell r="G767" t="str">
            <v>03-5315-7500</v>
          </cell>
          <cell r="H767" t="str">
            <v>03-5315-7501</v>
          </cell>
          <cell r="I767" t="str">
            <v>内藤 英子</v>
          </cell>
          <cell r="J767" t="str">
            <v>sengawa@rent-cafe.jp</v>
          </cell>
          <cell r="K767">
            <v>53157500</v>
          </cell>
          <cell r="L767">
            <v>53157501</v>
          </cell>
          <cell r="M767" t="str">
            <v>東京都知事（1）第83080号</v>
          </cell>
          <cell r="N767" t="str">
            <v>媒介</v>
          </cell>
          <cell r="O767">
            <v>0</v>
          </cell>
        </row>
        <row r="768">
          <cell r="A768">
            <v>0</v>
          </cell>
          <cell r="B768">
            <v>28</v>
          </cell>
          <cell r="C768" t="str">
            <v>プライムスペース株式会社</v>
          </cell>
          <cell r="D768" t="str">
            <v>141-0021</v>
          </cell>
          <cell r="E768" t="str">
            <v>東京都品川区上大崎2-10-32　フラワープラザビル303</v>
          </cell>
          <cell r="F768" t="str">
            <v>目黒</v>
          </cell>
          <cell r="G768" t="str">
            <v>03-5475-8541</v>
          </cell>
          <cell r="H768" t="str">
            <v>03-5475-8546</v>
          </cell>
          <cell r="I768" t="str">
            <v>フジイ</v>
          </cell>
          <cell r="J768" t="str">
            <v>fujii@primespace.co.jp</v>
          </cell>
          <cell r="K768">
            <v>54758541</v>
          </cell>
          <cell r="L768">
            <v>54758546</v>
          </cell>
          <cell r="M768" t="str">
            <v>東京都知事（5）第58381号</v>
          </cell>
          <cell r="N768" t="str">
            <v>媒介</v>
          </cell>
          <cell r="O768">
            <v>0</v>
          </cell>
        </row>
        <row r="769">
          <cell r="A769">
            <v>0</v>
          </cell>
          <cell r="B769">
            <v>27</v>
          </cell>
          <cell r="C769" t="str">
            <v>株式会社リブ・マックス／渋谷店</v>
          </cell>
          <cell r="D769" t="str">
            <v>150-0002</v>
          </cell>
          <cell r="E769" t="str">
            <v>東京都渋谷区渋谷1-24-14　トライアングルビル9階</v>
          </cell>
          <cell r="F769" t="str">
            <v>渋谷</v>
          </cell>
          <cell r="G769" t="str">
            <v>03-3400-3300</v>
          </cell>
          <cell r="H769" t="str">
            <v>03-3400-9922</v>
          </cell>
          <cell r="I769" t="str">
            <v>駒田</v>
          </cell>
          <cell r="J769" t="str">
            <v>livemax@song.ocn.ne.jp</v>
          </cell>
          <cell r="K769">
            <v>34003300</v>
          </cell>
          <cell r="L769">
            <v>34009922</v>
          </cell>
          <cell r="M769" t="str">
            <v>国土交通大臣（1）第7032号</v>
          </cell>
          <cell r="N769" t="str">
            <v>媒介</v>
          </cell>
          <cell r="O769">
            <v>0</v>
          </cell>
        </row>
        <row r="770">
          <cell r="A770">
            <v>0</v>
          </cell>
          <cell r="B770">
            <v>26</v>
          </cell>
          <cell r="C770" t="str">
            <v>株式会社ダイナシティコミュニケーションズ</v>
          </cell>
          <cell r="D770" t="str">
            <v>105-0001</v>
          </cell>
          <cell r="E770" t="str">
            <v>東京都港区虎ノ門4-3-1　城山トラストタワー37階</v>
          </cell>
          <cell r="F770" t="str">
            <v>神谷町</v>
          </cell>
          <cell r="G770" t="str">
            <v>03-5402-5440</v>
          </cell>
          <cell r="H770" t="str">
            <v>03-5402-5441</v>
          </cell>
          <cell r="I770" t="str">
            <v>金城</v>
          </cell>
          <cell r="J770" t="str">
            <v>rent@dyna-comm.com</v>
          </cell>
          <cell r="K770">
            <v>54025440</v>
          </cell>
          <cell r="L770">
            <v>54025441</v>
          </cell>
          <cell r="M770" t="str">
            <v>東京都知事（2）第78364号</v>
          </cell>
          <cell r="N770" t="str">
            <v>媒介</v>
          </cell>
          <cell r="O770">
            <v>0</v>
          </cell>
        </row>
        <row r="771">
          <cell r="A771">
            <v>0</v>
          </cell>
          <cell r="B771">
            <v>24</v>
          </cell>
          <cell r="C771" t="str">
            <v>香陵住販株式会社／東上野店</v>
          </cell>
          <cell r="D771" t="str">
            <v>110-0015</v>
          </cell>
          <cell r="E771" t="str">
            <v>東京都台東区東上野4-1-18　亜細亜ビル1F</v>
          </cell>
          <cell r="F771" t="str">
            <v>上野</v>
          </cell>
          <cell r="G771" t="str">
            <v>03-3841-7955</v>
          </cell>
          <cell r="H771" t="str">
            <v>03-3841-7957</v>
          </cell>
          <cell r="I771" t="str">
            <v>ハラグチ</v>
          </cell>
          <cell r="J771" t="str">
            <v>haraguchi@s-just.co.jp</v>
          </cell>
          <cell r="K771">
            <v>38417955</v>
          </cell>
          <cell r="L771">
            <v>38417957</v>
          </cell>
          <cell r="M771" t="str">
            <v>国土交通大臣（1）第7026号</v>
          </cell>
          <cell r="N771" t="str">
            <v>媒介</v>
          </cell>
          <cell r="O771">
            <v>0</v>
          </cell>
        </row>
        <row r="772">
          <cell r="A772">
            <v>0</v>
          </cell>
          <cell r="B772">
            <v>22</v>
          </cell>
          <cell r="C772" t="str">
            <v>アーバネスト株式会社／赤坂店</v>
          </cell>
          <cell r="D772" t="str">
            <v>107-0052</v>
          </cell>
          <cell r="E772" t="str">
            <v>東京都港区赤坂3-18-10　第二大阪屋ビル4階</v>
          </cell>
          <cell r="F772" t="str">
            <v>赤坂</v>
          </cell>
          <cell r="G772" t="str">
            <v>03-5575-3201</v>
          </cell>
          <cell r="H772" t="str">
            <v>03-5575-9140</v>
          </cell>
          <cell r="I772" t="str">
            <v>タカダ</v>
          </cell>
          <cell r="J772" t="str">
            <v>takada@urbanest.co.jp</v>
          </cell>
          <cell r="K772">
            <v>55753201</v>
          </cell>
          <cell r="L772">
            <v>55759140</v>
          </cell>
          <cell r="M772" t="str">
            <v>東京都知事（1）第87852号</v>
          </cell>
          <cell r="N772" t="str">
            <v>媒介</v>
          </cell>
          <cell r="O772">
            <v>0</v>
          </cell>
        </row>
        <row r="773">
          <cell r="A773">
            <v>0</v>
          </cell>
          <cell r="B773">
            <v>21</v>
          </cell>
          <cell r="C773" t="str">
            <v>株式会社サリアジャパン</v>
          </cell>
          <cell r="D773" t="str">
            <v>106-0031</v>
          </cell>
          <cell r="E773" t="str">
            <v>東京都港区西麻布3-24-20</v>
          </cell>
          <cell r="F773" t="str">
            <v>六本木</v>
          </cell>
          <cell r="G773" t="str">
            <v>03-5414-5508</v>
          </cell>
          <cell r="H773" t="str">
            <v>03-5414-0202</v>
          </cell>
          <cell r="I773" t="str">
            <v>山崎</v>
          </cell>
          <cell r="J773" t="str">
            <v>oheyamart@saria-j.com</v>
          </cell>
          <cell r="K773">
            <v>54145508</v>
          </cell>
          <cell r="L773">
            <v>54140202</v>
          </cell>
          <cell r="M773" t="str">
            <v>東京都知事（1）第85469号</v>
          </cell>
          <cell r="N773" t="str">
            <v>媒介</v>
          </cell>
          <cell r="O773">
            <v>0</v>
          </cell>
        </row>
        <row r="774">
          <cell r="A774">
            <v>0</v>
          </cell>
          <cell r="B774">
            <v>20</v>
          </cell>
          <cell r="C774" t="str">
            <v>株式会社アウルコートジャパン</v>
          </cell>
          <cell r="D774" t="str">
            <v>171-0022</v>
          </cell>
          <cell r="E774" t="str">
            <v>東京都豊島区南池袋1-13-21　藤和ビル1階</v>
          </cell>
          <cell r="F774" t="str">
            <v>池袋</v>
          </cell>
          <cell r="G774" t="str">
            <v>03-5985-2666</v>
          </cell>
          <cell r="H774" t="str">
            <v>03-5985-2668</v>
          </cell>
          <cell r="I774" t="str">
            <v>清水</v>
          </cell>
          <cell r="J774" t="str">
            <v>info@owlcourt.co.jp</v>
          </cell>
          <cell r="K774">
            <v>59852666</v>
          </cell>
          <cell r="L774">
            <v>59852668</v>
          </cell>
          <cell r="M774" t="str">
            <v>東京都知事（1）第84823号</v>
          </cell>
          <cell r="N774" t="str">
            <v>媒介</v>
          </cell>
          <cell r="O774">
            <v>0</v>
          </cell>
        </row>
        <row r="775">
          <cell r="A775">
            <v>0</v>
          </cell>
          <cell r="B775">
            <v>19</v>
          </cell>
          <cell r="C775" t="str">
            <v>株式会社東京不動産管理／ハウスワン</v>
          </cell>
          <cell r="D775" t="str">
            <v>141-0022</v>
          </cell>
          <cell r="E775" t="str">
            <v>東京都品川区東五反田1-12-13　親切堂ビル7F</v>
          </cell>
          <cell r="F775" t="str">
            <v>五反田</v>
          </cell>
          <cell r="G775" t="str">
            <v>03-5791-4340</v>
          </cell>
          <cell r="H775" t="str">
            <v>03-5791-4341</v>
          </cell>
          <cell r="I775" t="str">
            <v>北沢</v>
          </cell>
          <cell r="J775" t="str">
            <v>info@house-wan.jp</v>
          </cell>
          <cell r="K775">
            <v>57914340</v>
          </cell>
          <cell r="L775">
            <v>57914341</v>
          </cell>
          <cell r="M775" t="str">
            <v>東京都知事（1）第87155号</v>
          </cell>
          <cell r="N775" t="str">
            <v>媒介</v>
          </cell>
          <cell r="O775">
            <v>0</v>
          </cell>
        </row>
        <row r="776">
          <cell r="A776">
            <v>0</v>
          </cell>
          <cell r="B776">
            <v>18</v>
          </cell>
          <cell r="C776" t="str">
            <v>株式会社エヌティー・プランニング</v>
          </cell>
          <cell r="D776" t="str">
            <v>108-0074</v>
          </cell>
          <cell r="E776" t="str">
            <v>東京都港区高輪1-3-19　ＮＴビル　</v>
          </cell>
          <cell r="F776" t="str">
            <v>品川</v>
          </cell>
          <cell r="G776" t="str">
            <v>03-3446-9354</v>
          </cell>
          <cell r="H776" t="str">
            <v>03-3446-9352</v>
          </cell>
          <cell r="I776" t="str">
            <v>ツノダ</v>
          </cell>
          <cell r="J776" t="str">
            <v>info@ntplanning.co.jp</v>
          </cell>
          <cell r="K776">
            <v>34469354</v>
          </cell>
          <cell r="L776">
            <v>34469352</v>
          </cell>
          <cell r="M776" t="str">
            <v>東京都知事（2）第78952号</v>
          </cell>
          <cell r="N776" t="str">
            <v>媒介</v>
          </cell>
          <cell r="O776">
            <v>0</v>
          </cell>
        </row>
        <row r="777">
          <cell r="A777">
            <v>0</v>
          </cell>
          <cell r="B777">
            <v>17</v>
          </cell>
          <cell r="C777" t="str">
            <v>株式会社エムケイエステート</v>
          </cell>
          <cell r="D777" t="str">
            <v>150-0002</v>
          </cell>
          <cell r="E777" t="str">
            <v>東京都渋谷区渋谷2-22-10　タキザワビル9階</v>
          </cell>
          <cell r="F777" t="str">
            <v>渋谷</v>
          </cell>
          <cell r="G777" t="str">
            <v>03-5778-3888</v>
          </cell>
          <cell r="H777" t="str">
            <v>03-5778-3899</v>
          </cell>
          <cell r="I777" t="str">
            <v>半谷</v>
          </cell>
          <cell r="J777" t="str">
            <v>hangai@mk-est.com</v>
          </cell>
          <cell r="K777">
            <v>57783888</v>
          </cell>
          <cell r="L777">
            <v>57783899</v>
          </cell>
          <cell r="M777" t="str">
            <v>東京都知事（1）第89093号</v>
          </cell>
          <cell r="N777" t="str">
            <v>媒介</v>
          </cell>
          <cell r="O777">
            <v>1</v>
          </cell>
        </row>
        <row r="778">
          <cell r="A778">
            <v>0</v>
          </cell>
          <cell r="B778">
            <v>16</v>
          </cell>
          <cell r="C778" t="str">
            <v>株式会社アパマンショップリーシング／アパマンショップ恵比寿店</v>
          </cell>
          <cell r="D778" t="str">
            <v>150-0013</v>
          </cell>
          <cell r="E778" t="str">
            <v>東京都渋谷区恵比寿1-11-6　恵比寿山仁ビル2階</v>
          </cell>
          <cell r="F778" t="str">
            <v>恵比寿</v>
          </cell>
          <cell r="G778" t="str">
            <v>03-5423-8889</v>
          </cell>
          <cell r="H778" t="str">
            <v>03-5423-8897</v>
          </cell>
          <cell r="I778" t="str">
            <v>店長 辻</v>
          </cell>
          <cell r="J778" t="str">
            <v>ebisu@apamanshop-fc.com</v>
          </cell>
          <cell r="K778">
            <v>54238889</v>
          </cell>
          <cell r="L778">
            <v>54238897</v>
          </cell>
          <cell r="M778" t="str">
            <v>国土交通大臣（1）第7144号</v>
          </cell>
          <cell r="N778" t="str">
            <v>媒介</v>
          </cell>
          <cell r="O778">
            <v>0</v>
          </cell>
        </row>
        <row r="779">
          <cell r="A779">
            <v>0</v>
          </cell>
          <cell r="B779">
            <v>15</v>
          </cell>
          <cell r="C779" t="str">
            <v>株式会社Fido／六本木駅前店</v>
          </cell>
          <cell r="D779" t="str">
            <v>106-0032</v>
          </cell>
          <cell r="E779" t="str">
            <v>東京都港区六本木4-11-10　六本木富士ビル1階</v>
          </cell>
          <cell r="F779" t="str">
            <v>六本木</v>
          </cell>
          <cell r="G779" t="str">
            <v>03-5775-3588</v>
          </cell>
          <cell r="H779" t="str">
            <v>03-5775-3518</v>
          </cell>
          <cell r="I779" t="str">
            <v>店長 青柳</v>
          </cell>
          <cell r="J779" t="str">
            <v>aoyagi@fido-net.jp</v>
          </cell>
          <cell r="K779">
            <v>57753588</v>
          </cell>
          <cell r="L779">
            <v>57753518</v>
          </cell>
          <cell r="M779" t="str">
            <v>東京都知事（1）第83928号</v>
          </cell>
          <cell r="N779" t="str">
            <v>媒介</v>
          </cell>
          <cell r="O779">
            <v>0</v>
          </cell>
        </row>
        <row r="780">
          <cell r="A780">
            <v>0</v>
          </cell>
          <cell r="B780">
            <v>14</v>
          </cell>
          <cell r="C780" t="str">
            <v>株式会社レジェンドクリエイティブ／浜松町店</v>
          </cell>
          <cell r="D780" t="str">
            <v>105-0012</v>
          </cell>
          <cell r="E780" t="str">
            <v>東京都港区芝大門1-15-7　芝大門ABC館ビル4階</v>
          </cell>
          <cell r="F780" t="str">
            <v>大門</v>
          </cell>
          <cell r="G780" t="str">
            <v>03-5472-1177</v>
          </cell>
          <cell r="H780" t="str">
            <v>03-5472-3344</v>
          </cell>
          <cell r="I780" t="str">
            <v>店長 塚田</v>
          </cell>
          <cell r="J780" t="str">
            <v>tsukada@e-legend.co.jp</v>
          </cell>
          <cell r="K780">
            <v>54721177</v>
          </cell>
          <cell r="L780">
            <v>54723344</v>
          </cell>
          <cell r="M780" t="str">
            <v>東京都知事（3）第70707号</v>
          </cell>
          <cell r="N780" t="str">
            <v>媒介</v>
          </cell>
          <cell r="O780">
            <v>0</v>
          </cell>
        </row>
        <row r="781">
          <cell r="A781">
            <v>0</v>
          </cell>
          <cell r="B781">
            <v>13</v>
          </cell>
          <cell r="C781" t="str">
            <v>株式会社ミブコーポレーション／中目黒店</v>
          </cell>
          <cell r="D781" t="str">
            <v>153-0051</v>
          </cell>
          <cell r="E781" t="str">
            <v>東京都目黒区上目黒2-13-6</v>
          </cell>
          <cell r="F781" t="str">
            <v>中目黒</v>
          </cell>
          <cell r="G781" t="str">
            <v>03-5724-6011</v>
          </cell>
          <cell r="H781" t="str">
            <v>03-5724-6012</v>
          </cell>
          <cell r="I781" t="str">
            <v>店長 上羽、橋本</v>
          </cell>
          <cell r="J781" t="str">
            <v>ueba@mibucorp.co.jp</v>
          </cell>
          <cell r="K781">
            <v>57246011</v>
          </cell>
          <cell r="L781">
            <v>57246012</v>
          </cell>
          <cell r="M781" t="str">
            <v>国土交通大臣（1）第7450号</v>
          </cell>
          <cell r="N781" t="str">
            <v>媒介</v>
          </cell>
          <cell r="O781">
            <v>1</v>
          </cell>
        </row>
        <row r="782">
          <cell r="A782">
            <v>0</v>
          </cell>
          <cell r="B782">
            <v>12</v>
          </cell>
          <cell r="C782" t="str">
            <v>株式会社エイブル／中目黒店</v>
          </cell>
          <cell r="D782" t="str">
            <v>153-0051</v>
          </cell>
          <cell r="E782" t="str">
            <v>東京都目黒区上目黒1-20-5　和田ビル6F</v>
          </cell>
          <cell r="F782" t="str">
            <v>中目黒</v>
          </cell>
          <cell r="G782" t="str">
            <v>03-5768-1955</v>
          </cell>
          <cell r="H782" t="str">
            <v>03-5768-1957</v>
          </cell>
          <cell r="I782" t="str">
            <v>店長 横田</v>
          </cell>
          <cell r="J782" t="str">
            <v>shop695@able.co.jp</v>
          </cell>
          <cell r="K782">
            <v>57681955</v>
          </cell>
          <cell r="L782">
            <v>57681957</v>
          </cell>
          <cell r="M782" t="str">
            <v>国土交通大臣（4）第5338号</v>
          </cell>
          <cell r="N782" t="str">
            <v>媒介</v>
          </cell>
          <cell r="O782">
            <v>0</v>
          </cell>
        </row>
        <row r="783">
          <cell r="A783">
            <v>0</v>
          </cell>
          <cell r="B783">
            <v>10</v>
          </cell>
          <cell r="C783" t="str">
            <v>SAMS</v>
          </cell>
          <cell r="D783" t="str">
            <v>100-6105</v>
          </cell>
          <cell r="E783" t="str">
            <v>東京都千代田区永田町2-11-1　山王パークタワー5階</v>
          </cell>
          <cell r="F783" t="str">
            <v>溜池山王</v>
          </cell>
          <cell r="G783" t="str">
            <v>03-5251-3815</v>
          </cell>
          <cell r="H783" t="str">
            <v>03-5251-3817</v>
          </cell>
          <cell r="I783" t="str">
            <v>栗尾 哲朗</v>
          </cell>
          <cell r="J783" t="str">
            <v>ttkurio@sam-systems.co.jp,mtogasawara@sam-systems.co.jp</v>
          </cell>
          <cell r="K783" t="str">
            <v>sams</v>
          </cell>
          <cell r="L783" t="str">
            <v>sams</v>
          </cell>
          <cell r="M783" t="str">
            <v>東京都知事（1）第85889号</v>
          </cell>
          <cell r="N783" t="str">
            <v>媒介</v>
          </cell>
          <cell r="O783">
            <v>1</v>
          </cell>
        </row>
        <row r="784">
          <cell r="A784">
            <v>0</v>
          </cell>
          <cell r="B784">
            <v>32</v>
          </cell>
          <cell r="C784" t="str">
            <v>株式会社アップスタイル</v>
          </cell>
          <cell r="D784" t="str">
            <v>150-0043</v>
          </cell>
          <cell r="E784" t="str">
            <v>東京都渋谷区道玄坂1-13-1　道玄坂Ｍビル4階</v>
          </cell>
          <cell r="F784" t="str">
            <v>渋谷</v>
          </cell>
          <cell r="G784" t="str">
            <v>03-5456-9212</v>
          </cell>
          <cell r="H784" t="str">
            <v>03-5456-0130</v>
          </cell>
          <cell r="I784" t="str">
            <v>吉田</v>
          </cell>
          <cell r="J784" t="str">
            <v>info@up-style.co.jp</v>
          </cell>
          <cell r="K784">
            <v>54569212</v>
          </cell>
          <cell r="L784">
            <v>54560130</v>
          </cell>
          <cell r="M784" t="str">
            <v>東京都知事（1）第85744号</v>
          </cell>
          <cell r="N784" t="str">
            <v>媒介</v>
          </cell>
          <cell r="O784">
            <v>0</v>
          </cell>
        </row>
        <row r="785">
          <cell r="A785">
            <v>0</v>
          </cell>
          <cell r="B785">
            <v>31</v>
          </cell>
          <cell r="C785" t="str">
            <v>株式会社トランスクリエーション</v>
          </cell>
          <cell r="D785" t="str">
            <v>141-0031</v>
          </cell>
          <cell r="E785" t="str">
            <v>東京都品川区西五反田7-24-4</v>
          </cell>
          <cell r="F785" t="str">
            <v>大崎広小路</v>
          </cell>
          <cell r="G785" t="str">
            <v>03-5437-3021</v>
          </cell>
          <cell r="H785" t="str">
            <v>03-5437-3022</v>
          </cell>
          <cell r="J785" t="str">
            <v>mail@transcreation.co.jp</v>
          </cell>
          <cell r="K785">
            <v>54373021</v>
          </cell>
          <cell r="L785">
            <v>54373022</v>
          </cell>
          <cell r="M785" t="str">
            <v>東京都知事（2）第81162号</v>
          </cell>
          <cell r="N785" t="str">
            <v>媒介</v>
          </cell>
          <cell r="O785">
            <v>1</v>
          </cell>
        </row>
        <row r="786">
          <cell r="A786">
            <v>0</v>
          </cell>
          <cell r="B786">
            <v>30</v>
          </cell>
          <cell r="C786" t="str">
            <v>有限会社レントカフェ／本店</v>
          </cell>
          <cell r="D786" t="str">
            <v>157-0062</v>
          </cell>
          <cell r="E786" t="str">
            <v>東京都世田谷区南烏山5-32-14　アルファビル1F</v>
          </cell>
          <cell r="F786" t="str">
            <v>千歳烏山</v>
          </cell>
          <cell r="G786" t="str">
            <v>03-5315-3481</v>
          </cell>
          <cell r="H786" t="str">
            <v>03-5315-3490</v>
          </cell>
          <cell r="I786" t="str">
            <v>渡邉 裕泰</v>
          </cell>
          <cell r="J786" t="str">
            <v>watanabe.h@rent-cafe.com</v>
          </cell>
          <cell r="K786">
            <v>53153481</v>
          </cell>
          <cell r="L786">
            <v>53153490</v>
          </cell>
          <cell r="M786" t="str">
            <v>東京都知事（2）第77599号</v>
          </cell>
          <cell r="N786" t="str">
            <v>媒介</v>
          </cell>
          <cell r="O786">
            <v>0</v>
          </cell>
        </row>
        <row r="787">
          <cell r="A787">
            <v>0</v>
          </cell>
          <cell r="B787">
            <v>29</v>
          </cell>
          <cell r="C787" t="str">
            <v>有限会社レントカフェ／仙川店</v>
          </cell>
          <cell r="D787" t="str">
            <v>182-0002</v>
          </cell>
          <cell r="E787" t="str">
            <v>東京都調布市仙川町1-18-31</v>
          </cell>
          <cell r="F787" t="str">
            <v>仙川</v>
          </cell>
          <cell r="G787" t="str">
            <v>03-5315-7500</v>
          </cell>
          <cell r="H787" t="str">
            <v>03-5315-7501</v>
          </cell>
          <cell r="I787" t="str">
            <v>内藤 英子</v>
          </cell>
          <cell r="J787" t="str">
            <v>sengawa@rent-cafe.jp</v>
          </cell>
          <cell r="K787">
            <v>53157500</v>
          </cell>
          <cell r="L787">
            <v>53157501</v>
          </cell>
          <cell r="M787" t="str">
            <v>東京都知事（1）第83080号</v>
          </cell>
          <cell r="N787" t="str">
            <v>媒介</v>
          </cell>
          <cell r="O787">
            <v>0</v>
          </cell>
        </row>
        <row r="788">
          <cell r="A788">
            <v>0</v>
          </cell>
          <cell r="B788">
            <v>28</v>
          </cell>
          <cell r="C788" t="str">
            <v>プライムスペース株式会社</v>
          </cell>
          <cell r="D788" t="str">
            <v>141-0021</v>
          </cell>
          <cell r="E788" t="str">
            <v>東京都品川区上大崎2-10-32　フラワープラザビル303</v>
          </cell>
          <cell r="F788" t="str">
            <v>目黒</v>
          </cell>
          <cell r="G788" t="str">
            <v>03-5475-8541</v>
          </cell>
          <cell r="H788" t="str">
            <v>03-5475-8546</v>
          </cell>
          <cell r="I788" t="str">
            <v>フジイ</v>
          </cell>
          <cell r="J788" t="str">
            <v>fujii@primespace.co.jp</v>
          </cell>
          <cell r="K788">
            <v>54758541</v>
          </cell>
          <cell r="L788">
            <v>54758546</v>
          </cell>
          <cell r="M788" t="str">
            <v>東京都知事（5）第58381号</v>
          </cell>
          <cell r="N788" t="str">
            <v>媒介</v>
          </cell>
          <cell r="O788">
            <v>0</v>
          </cell>
        </row>
        <row r="789">
          <cell r="A789">
            <v>0</v>
          </cell>
          <cell r="B789">
            <v>27</v>
          </cell>
          <cell r="C789" t="str">
            <v>株式会社リブ・マックス／渋谷店</v>
          </cell>
          <cell r="D789" t="str">
            <v>150-0002</v>
          </cell>
          <cell r="E789" t="str">
            <v>東京都渋谷区渋谷1-24-14　トライアングルビル9階</v>
          </cell>
          <cell r="F789" t="str">
            <v>渋谷</v>
          </cell>
          <cell r="G789" t="str">
            <v>03-3400-3300</v>
          </cell>
          <cell r="H789" t="str">
            <v>03-3400-9922</v>
          </cell>
          <cell r="I789" t="str">
            <v>駒田</v>
          </cell>
          <cell r="J789" t="str">
            <v>livemax@song.ocn.ne.jp</v>
          </cell>
          <cell r="K789">
            <v>34003300</v>
          </cell>
          <cell r="L789">
            <v>34009922</v>
          </cell>
          <cell r="M789" t="str">
            <v>国土交通大臣（1）第7032号</v>
          </cell>
          <cell r="N789" t="str">
            <v>媒介</v>
          </cell>
          <cell r="O789">
            <v>0</v>
          </cell>
        </row>
        <row r="790">
          <cell r="A790">
            <v>0</v>
          </cell>
          <cell r="B790">
            <v>26</v>
          </cell>
          <cell r="C790" t="str">
            <v>株式会社ダイナシティコミュニケーションズ</v>
          </cell>
          <cell r="D790" t="str">
            <v>105-0001</v>
          </cell>
          <cell r="E790" t="str">
            <v>東京都港区虎ノ門4-3-1　城山トラストタワー37階</v>
          </cell>
          <cell r="F790" t="str">
            <v>神谷町</v>
          </cell>
          <cell r="G790" t="str">
            <v>03-5402-5440</v>
          </cell>
          <cell r="H790" t="str">
            <v>03-5402-5441</v>
          </cell>
          <cell r="I790" t="str">
            <v>金城</v>
          </cell>
          <cell r="J790" t="str">
            <v>rent@dyna-comm.com</v>
          </cell>
          <cell r="K790">
            <v>54025440</v>
          </cell>
          <cell r="L790">
            <v>54025441</v>
          </cell>
          <cell r="M790" t="str">
            <v>東京都知事（2）第78364号</v>
          </cell>
          <cell r="N790" t="str">
            <v>媒介</v>
          </cell>
          <cell r="O790">
            <v>0</v>
          </cell>
        </row>
        <row r="791">
          <cell r="A791">
            <v>0</v>
          </cell>
          <cell r="B791">
            <v>24</v>
          </cell>
          <cell r="C791" t="str">
            <v>香陵住販株式会社／東上野店</v>
          </cell>
          <cell r="D791" t="str">
            <v>110-0015</v>
          </cell>
          <cell r="E791" t="str">
            <v>東京都台東区東上野4-1-18　亜細亜ビル1F</v>
          </cell>
          <cell r="F791" t="str">
            <v>上野</v>
          </cell>
          <cell r="G791" t="str">
            <v>03-3841-7955</v>
          </cell>
          <cell r="H791" t="str">
            <v>03-3841-7957</v>
          </cell>
          <cell r="I791" t="str">
            <v>ハラグチ</v>
          </cell>
          <cell r="J791" t="str">
            <v>haraguchi@s-just.co.jp</v>
          </cell>
          <cell r="K791">
            <v>38417955</v>
          </cell>
          <cell r="L791">
            <v>38417957</v>
          </cell>
          <cell r="M791" t="str">
            <v>国土交通大臣（1）第7026号</v>
          </cell>
          <cell r="N791" t="str">
            <v>媒介</v>
          </cell>
          <cell r="O791">
            <v>0</v>
          </cell>
        </row>
        <row r="792">
          <cell r="A792">
            <v>0</v>
          </cell>
          <cell r="B792">
            <v>22</v>
          </cell>
          <cell r="C792" t="str">
            <v>アーバネスト株式会社／赤坂店</v>
          </cell>
          <cell r="D792" t="str">
            <v>107-0052</v>
          </cell>
          <cell r="E792" t="str">
            <v>東京都港区赤坂3-18-10　第二大阪屋ビル4階</v>
          </cell>
          <cell r="F792" t="str">
            <v>赤坂</v>
          </cell>
          <cell r="G792" t="str">
            <v>03-5575-3201</v>
          </cell>
          <cell r="H792" t="str">
            <v>03-5575-9140</v>
          </cell>
          <cell r="I792" t="str">
            <v>タカダ</v>
          </cell>
          <cell r="J792" t="str">
            <v>takada@urbanest.co.jp</v>
          </cell>
          <cell r="K792">
            <v>55753201</v>
          </cell>
          <cell r="L792">
            <v>55759140</v>
          </cell>
          <cell r="M792" t="str">
            <v>東京都知事（1）第87852号</v>
          </cell>
          <cell r="N792" t="str">
            <v>媒介</v>
          </cell>
          <cell r="O792">
            <v>0</v>
          </cell>
        </row>
        <row r="793">
          <cell r="A793">
            <v>0</v>
          </cell>
          <cell r="B793">
            <v>21</v>
          </cell>
          <cell r="C793" t="str">
            <v>株式会社サリアジャパン</v>
          </cell>
          <cell r="D793" t="str">
            <v>106-0031</v>
          </cell>
          <cell r="E793" t="str">
            <v>東京都港区西麻布3-24-20</v>
          </cell>
          <cell r="F793" t="str">
            <v>六本木</v>
          </cell>
          <cell r="G793" t="str">
            <v>03-5414-5508</v>
          </cell>
          <cell r="H793" t="str">
            <v>03-5414-0202</v>
          </cell>
          <cell r="I793" t="str">
            <v>山崎</v>
          </cell>
          <cell r="J793" t="str">
            <v>oheyamart@saria-j.com</v>
          </cell>
          <cell r="K793">
            <v>54145508</v>
          </cell>
          <cell r="L793">
            <v>54140202</v>
          </cell>
          <cell r="M793" t="str">
            <v>東京都知事（1）第85469号</v>
          </cell>
          <cell r="N793" t="str">
            <v>媒介</v>
          </cell>
          <cell r="O793">
            <v>0</v>
          </cell>
        </row>
        <row r="794">
          <cell r="A794">
            <v>0</v>
          </cell>
          <cell r="B794">
            <v>20</v>
          </cell>
          <cell r="C794" t="str">
            <v>株式会社アウルコートジャパン</v>
          </cell>
          <cell r="D794" t="str">
            <v>171-0022</v>
          </cell>
          <cell r="E794" t="str">
            <v>東京都豊島区南池袋1-13-21　藤和ビル1階</v>
          </cell>
          <cell r="F794" t="str">
            <v>池袋</v>
          </cell>
          <cell r="G794" t="str">
            <v>03-5985-2666</v>
          </cell>
          <cell r="H794" t="str">
            <v>03-5985-2668</v>
          </cell>
          <cell r="I794" t="str">
            <v>清水</v>
          </cell>
          <cell r="J794" t="str">
            <v>info@owlcourt.co.jp</v>
          </cell>
          <cell r="K794">
            <v>59852666</v>
          </cell>
          <cell r="L794">
            <v>59852668</v>
          </cell>
          <cell r="M794" t="str">
            <v>東京都知事（1）第84823号</v>
          </cell>
          <cell r="N794" t="str">
            <v>媒介</v>
          </cell>
          <cell r="O794">
            <v>0</v>
          </cell>
        </row>
        <row r="795">
          <cell r="A795">
            <v>0</v>
          </cell>
          <cell r="B795">
            <v>19</v>
          </cell>
          <cell r="C795" t="str">
            <v>株式会社東京不動産管理／ハウスワン</v>
          </cell>
          <cell r="D795" t="str">
            <v>141-0022</v>
          </cell>
          <cell r="E795" t="str">
            <v>東京都品川区東五反田1-12-13　親切堂ビル7F</v>
          </cell>
          <cell r="F795" t="str">
            <v>五反田</v>
          </cell>
          <cell r="G795" t="str">
            <v>03-5791-4340</v>
          </cell>
          <cell r="H795" t="str">
            <v>03-5791-4341</v>
          </cell>
          <cell r="I795" t="str">
            <v>北沢</v>
          </cell>
          <cell r="J795" t="str">
            <v>info@house-wan.jp</v>
          </cell>
          <cell r="K795">
            <v>57914340</v>
          </cell>
          <cell r="L795">
            <v>57914341</v>
          </cell>
          <cell r="M795" t="str">
            <v>東京都知事（1）第87155号</v>
          </cell>
          <cell r="N795" t="str">
            <v>媒介</v>
          </cell>
          <cell r="O795">
            <v>0</v>
          </cell>
        </row>
        <row r="796">
          <cell r="A796">
            <v>0</v>
          </cell>
          <cell r="B796">
            <v>18</v>
          </cell>
          <cell r="C796" t="str">
            <v>株式会社エヌティー・プランニング</v>
          </cell>
          <cell r="D796" t="str">
            <v>108-0074</v>
          </cell>
          <cell r="E796" t="str">
            <v>東京都港区高輪1-3-19　ＮＴビル　</v>
          </cell>
          <cell r="F796" t="str">
            <v>品川</v>
          </cell>
          <cell r="G796" t="str">
            <v>03-3446-9354</v>
          </cell>
          <cell r="H796" t="str">
            <v>03-3446-9352</v>
          </cell>
          <cell r="I796" t="str">
            <v>ツノダ</v>
          </cell>
          <cell r="J796" t="str">
            <v>info@ntplanning.co.jp</v>
          </cell>
          <cell r="K796">
            <v>34469354</v>
          </cell>
          <cell r="L796">
            <v>34469352</v>
          </cell>
          <cell r="M796" t="str">
            <v>東京都知事（2）第78952号</v>
          </cell>
          <cell r="N796" t="str">
            <v>媒介</v>
          </cell>
          <cell r="O796">
            <v>0</v>
          </cell>
        </row>
        <row r="797">
          <cell r="A797">
            <v>0</v>
          </cell>
          <cell r="B797">
            <v>17</v>
          </cell>
          <cell r="C797" t="str">
            <v>株式会社エムケイエステート</v>
          </cell>
          <cell r="D797" t="str">
            <v>150-0002</v>
          </cell>
          <cell r="E797" t="str">
            <v>東京都渋谷区渋谷2-22-10　タキザワビル9階</v>
          </cell>
          <cell r="F797" t="str">
            <v>渋谷</v>
          </cell>
          <cell r="G797" t="str">
            <v>03-5778-3888</v>
          </cell>
          <cell r="H797" t="str">
            <v>03-5778-3899</v>
          </cell>
          <cell r="I797" t="str">
            <v>半谷</v>
          </cell>
          <cell r="J797" t="str">
            <v>hangai@mk-est.com</v>
          </cell>
          <cell r="K797">
            <v>57783888</v>
          </cell>
          <cell r="L797">
            <v>57783899</v>
          </cell>
          <cell r="M797" t="str">
            <v>東京都知事（1）第89093号</v>
          </cell>
          <cell r="N797" t="str">
            <v>媒介</v>
          </cell>
          <cell r="O797">
            <v>1</v>
          </cell>
        </row>
        <row r="798">
          <cell r="A798">
            <v>0</v>
          </cell>
          <cell r="B798">
            <v>16</v>
          </cell>
          <cell r="C798" t="str">
            <v>株式会社アパマンショップリーシング／アパマンショップ恵比寿店</v>
          </cell>
          <cell r="D798" t="str">
            <v>150-0013</v>
          </cell>
          <cell r="E798" t="str">
            <v>東京都渋谷区恵比寿1-11-6　恵比寿山仁ビル2階</v>
          </cell>
          <cell r="F798" t="str">
            <v>恵比寿</v>
          </cell>
          <cell r="G798" t="str">
            <v>03-5423-8889</v>
          </cell>
          <cell r="H798" t="str">
            <v>03-5423-8897</v>
          </cell>
          <cell r="I798" t="str">
            <v>店長 辻</v>
          </cell>
          <cell r="J798" t="str">
            <v>ebisu@apamanshop-fc.com</v>
          </cell>
          <cell r="K798">
            <v>54238889</v>
          </cell>
          <cell r="L798">
            <v>54238897</v>
          </cell>
          <cell r="M798" t="str">
            <v>国土交通大臣（1）第7144号</v>
          </cell>
          <cell r="N798" t="str">
            <v>媒介</v>
          </cell>
          <cell r="O798">
            <v>0</v>
          </cell>
        </row>
        <row r="799">
          <cell r="A799">
            <v>0</v>
          </cell>
          <cell r="B799">
            <v>15</v>
          </cell>
          <cell r="C799" t="str">
            <v>株式会社Fido／六本木駅前店</v>
          </cell>
          <cell r="D799" t="str">
            <v>106-0032</v>
          </cell>
          <cell r="E799" t="str">
            <v>東京都港区六本木4-11-10　六本木富士ビル1階</v>
          </cell>
          <cell r="F799" t="str">
            <v>六本木</v>
          </cell>
          <cell r="G799" t="str">
            <v>03-5775-3588</v>
          </cell>
          <cell r="H799" t="str">
            <v>03-5775-3518</v>
          </cell>
          <cell r="I799" t="str">
            <v>店長 青柳</v>
          </cell>
          <cell r="J799" t="str">
            <v>aoyagi@fido-net.jp</v>
          </cell>
          <cell r="K799">
            <v>57753588</v>
          </cell>
          <cell r="L799">
            <v>57753518</v>
          </cell>
          <cell r="M799" t="str">
            <v>東京都知事（1）第83928号</v>
          </cell>
          <cell r="N799" t="str">
            <v>媒介</v>
          </cell>
          <cell r="O799">
            <v>0</v>
          </cell>
        </row>
        <row r="800">
          <cell r="A800">
            <v>0</v>
          </cell>
          <cell r="B800">
            <v>14</v>
          </cell>
          <cell r="C800" t="str">
            <v>株式会社レジェンドクリエイティブ／浜松町店</v>
          </cell>
          <cell r="D800" t="str">
            <v>105-0012</v>
          </cell>
          <cell r="E800" t="str">
            <v>東京都港区芝大門1-15-7　芝大門ABC館ビル4階</v>
          </cell>
          <cell r="F800" t="str">
            <v>大門</v>
          </cell>
          <cell r="G800" t="str">
            <v>03-5472-1177</v>
          </cell>
          <cell r="H800" t="str">
            <v>03-5472-3344</v>
          </cell>
          <cell r="I800" t="str">
            <v>店長 塚田</v>
          </cell>
          <cell r="J800" t="str">
            <v>tsukada@e-legend.co.jp</v>
          </cell>
          <cell r="K800">
            <v>54721177</v>
          </cell>
          <cell r="L800">
            <v>54723344</v>
          </cell>
          <cell r="M800" t="str">
            <v>東京都知事（3）第70707号</v>
          </cell>
          <cell r="N800" t="str">
            <v>媒介</v>
          </cell>
          <cell r="O800">
            <v>0</v>
          </cell>
        </row>
        <row r="801">
          <cell r="A801">
            <v>0</v>
          </cell>
          <cell r="B801">
            <v>13</v>
          </cell>
          <cell r="C801" t="str">
            <v>株式会社ミブコーポレーション／中目黒店</v>
          </cell>
          <cell r="D801" t="str">
            <v>153-0051</v>
          </cell>
          <cell r="E801" t="str">
            <v>東京都目黒区上目黒2-13-6</v>
          </cell>
          <cell r="F801" t="str">
            <v>中目黒</v>
          </cell>
          <cell r="G801" t="str">
            <v>03-5724-6011</v>
          </cell>
          <cell r="H801" t="str">
            <v>03-5724-6012</v>
          </cell>
          <cell r="I801" t="str">
            <v>店長 上羽、橋本</v>
          </cell>
          <cell r="J801" t="str">
            <v>ueba@mibucorp.co.jp</v>
          </cell>
          <cell r="K801">
            <v>57246011</v>
          </cell>
          <cell r="L801">
            <v>57246012</v>
          </cell>
          <cell r="M801" t="str">
            <v>国土交通大臣（1）第7450号</v>
          </cell>
          <cell r="N801" t="str">
            <v>媒介</v>
          </cell>
          <cell r="O801">
            <v>1</v>
          </cell>
        </row>
        <row r="802">
          <cell r="A802">
            <v>0</v>
          </cell>
          <cell r="B802">
            <v>12</v>
          </cell>
          <cell r="C802" t="str">
            <v>株式会社エイブル／中目黒店</v>
          </cell>
          <cell r="D802" t="str">
            <v>153-0051</v>
          </cell>
          <cell r="E802" t="str">
            <v>東京都目黒区上目黒1-20-5　和田ビル6F</v>
          </cell>
          <cell r="F802" t="str">
            <v>中目黒</v>
          </cell>
          <cell r="G802" t="str">
            <v>03-5768-1955</v>
          </cell>
          <cell r="H802" t="str">
            <v>03-5768-1957</v>
          </cell>
          <cell r="I802" t="str">
            <v>店長 横田</v>
          </cell>
          <cell r="J802" t="str">
            <v>shop695@able.co.jp</v>
          </cell>
          <cell r="K802">
            <v>57681955</v>
          </cell>
          <cell r="L802">
            <v>57681957</v>
          </cell>
          <cell r="M802" t="str">
            <v>国土交通大臣（4）第5338号</v>
          </cell>
          <cell r="N802" t="str">
            <v>媒介</v>
          </cell>
          <cell r="O802">
            <v>0</v>
          </cell>
        </row>
        <row r="803">
          <cell r="A803">
            <v>0</v>
          </cell>
          <cell r="B803">
            <v>10</v>
          </cell>
          <cell r="C803" t="str">
            <v>SAMS</v>
          </cell>
          <cell r="D803" t="str">
            <v>100-6105</v>
          </cell>
          <cell r="E803" t="str">
            <v>東京都千代田区永田町2-11-1　山王パークタワー5階</v>
          </cell>
          <cell r="F803" t="str">
            <v>溜池山王</v>
          </cell>
          <cell r="G803" t="str">
            <v>03-5251-3815</v>
          </cell>
          <cell r="H803" t="str">
            <v>03-5251-3817</v>
          </cell>
          <cell r="I803" t="str">
            <v>栗尾 哲朗</v>
          </cell>
          <cell r="J803" t="str">
            <v>ttkurio@sam-systems.co.jp,mtogasawara@sam-systems.co.jp</v>
          </cell>
          <cell r="K803" t="str">
            <v>sams</v>
          </cell>
          <cell r="L803" t="str">
            <v>sams</v>
          </cell>
          <cell r="M803" t="str">
            <v>東京都知事（1）第85889号</v>
          </cell>
          <cell r="O803">
            <v>1</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row r="1042">
          <cell r="A1042">
            <v>0</v>
          </cell>
        </row>
        <row r="1043">
          <cell r="A1043">
            <v>0</v>
          </cell>
        </row>
        <row r="1044">
          <cell r="A1044">
            <v>0</v>
          </cell>
        </row>
        <row r="1045">
          <cell r="A1045">
            <v>0</v>
          </cell>
        </row>
        <row r="1046">
          <cell r="A1046">
            <v>0</v>
          </cell>
        </row>
        <row r="1047">
          <cell r="A1047">
            <v>0</v>
          </cell>
        </row>
        <row r="1048">
          <cell r="A1048">
            <v>0</v>
          </cell>
        </row>
        <row r="1049">
          <cell r="A1049">
            <v>0</v>
          </cell>
        </row>
        <row r="1050">
          <cell r="A1050">
            <v>0</v>
          </cell>
        </row>
        <row r="1051">
          <cell r="A1051">
            <v>0</v>
          </cell>
        </row>
        <row r="1052">
          <cell r="A1052">
            <v>0</v>
          </cell>
        </row>
        <row r="1053">
          <cell r="A1053">
            <v>0</v>
          </cell>
        </row>
        <row r="1054">
          <cell r="A1054">
            <v>0</v>
          </cell>
        </row>
        <row r="1055">
          <cell r="A1055">
            <v>0</v>
          </cell>
        </row>
        <row r="1056">
          <cell r="A1056">
            <v>0</v>
          </cell>
        </row>
        <row r="1057">
          <cell r="A1057">
            <v>0</v>
          </cell>
        </row>
        <row r="1058">
          <cell r="A1058">
            <v>0</v>
          </cell>
        </row>
        <row r="1059">
          <cell r="A1059">
            <v>0</v>
          </cell>
        </row>
        <row r="1060">
          <cell r="A1060">
            <v>0</v>
          </cell>
        </row>
        <row r="1061">
          <cell r="A1061">
            <v>0</v>
          </cell>
        </row>
        <row r="1062">
          <cell r="A1062">
            <v>0</v>
          </cell>
        </row>
        <row r="1063">
          <cell r="A1063">
            <v>0</v>
          </cell>
        </row>
        <row r="1064">
          <cell r="A1064">
            <v>0</v>
          </cell>
        </row>
        <row r="1065">
          <cell r="A1065">
            <v>0</v>
          </cell>
        </row>
        <row r="1066">
          <cell r="A1066">
            <v>0</v>
          </cell>
        </row>
        <row r="1067">
          <cell r="A1067">
            <v>0</v>
          </cell>
        </row>
        <row r="1068">
          <cell r="A1068">
            <v>0</v>
          </cell>
        </row>
        <row r="1069">
          <cell r="A1069">
            <v>0</v>
          </cell>
        </row>
        <row r="1070">
          <cell r="A1070">
            <v>0</v>
          </cell>
        </row>
        <row r="1071">
          <cell r="A1071">
            <v>0</v>
          </cell>
        </row>
        <row r="1072">
          <cell r="A1072">
            <v>0</v>
          </cell>
        </row>
        <row r="1073">
          <cell r="A1073">
            <v>0</v>
          </cell>
        </row>
        <row r="1074">
          <cell r="A1074">
            <v>0</v>
          </cell>
        </row>
        <row r="1075">
          <cell r="A1075">
            <v>0</v>
          </cell>
        </row>
        <row r="1076">
          <cell r="A1076">
            <v>0</v>
          </cell>
        </row>
        <row r="1077">
          <cell r="A1077">
            <v>0</v>
          </cell>
        </row>
        <row r="1078">
          <cell r="A1078">
            <v>0</v>
          </cell>
        </row>
        <row r="1079">
          <cell r="A1079">
            <v>0</v>
          </cell>
        </row>
        <row r="1080">
          <cell r="A1080">
            <v>0</v>
          </cell>
        </row>
        <row r="1081">
          <cell r="A1081">
            <v>0</v>
          </cell>
        </row>
        <row r="1082">
          <cell r="A1082">
            <v>0</v>
          </cell>
        </row>
        <row r="1083">
          <cell r="A1083">
            <v>0</v>
          </cell>
        </row>
        <row r="1084">
          <cell r="A1084">
            <v>0</v>
          </cell>
        </row>
        <row r="1085">
          <cell r="A1085">
            <v>0</v>
          </cell>
        </row>
        <row r="1086">
          <cell r="A1086">
            <v>0</v>
          </cell>
        </row>
        <row r="1087">
          <cell r="A1087">
            <v>0</v>
          </cell>
        </row>
        <row r="1088">
          <cell r="A1088">
            <v>0</v>
          </cell>
        </row>
        <row r="1089">
          <cell r="A1089">
            <v>0</v>
          </cell>
        </row>
        <row r="1090">
          <cell r="A1090">
            <v>0</v>
          </cell>
        </row>
        <row r="1091">
          <cell r="A1091">
            <v>0</v>
          </cell>
        </row>
        <row r="1092">
          <cell r="A1092">
            <v>0</v>
          </cell>
        </row>
        <row r="1093">
          <cell r="A1093">
            <v>0</v>
          </cell>
        </row>
        <row r="1094">
          <cell r="A1094">
            <v>0</v>
          </cell>
        </row>
        <row r="1095">
          <cell r="A1095">
            <v>0</v>
          </cell>
        </row>
        <row r="1096">
          <cell r="A1096">
            <v>0</v>
          </cell>
        </row>
        <row r="1097">
          <cell r="A1097">
            <v>0</v>
          </cell>
        </row>
        <row r="1098">
          <cell r="A1098">
            <v>0</v>
          </cell>
        </row>
        <row r="1099">
          <cell r="A1099">
            <v>0</v>
          </cell>
        </row>
        <row r="1100">
          <cell r="A1100">
            <v>0</v>
          </cell>
        </row>
        <row r="1101">
          <cell r="A1101">
            <v>0</v>
          </cell>
        </row>
        <row r="1102">
          <cell r="A1102">
            <v>0</v>
          </cell>
        </row>
        <row r="1103">
          <cell r="A1103">
            <v>0</v>
          </cell>
        </row>
        <row r="1104">
          <cell r="A1104">
            <v>0</v>
          </cell>
        </row>
        <row r="1105">
          <cell r="A1105">
            <v>0</v>
          </cell>
        </row>
        <row r="1106">
          <cell r="A1106">
            <v>0</v>
          </cell>
        </row>
        <row r="1107">
          <cell r="A1107">
            <v>0</v>
          </cell>
        </row>
        <row r="1108">
          <cell r="A1108">
            <v>0</v>
          </cell>
        </row>
        <row r="1109">
          <cell r="A1109">
            <v>0</v>
          </cell>
        </row>
        <row r="1110">
          <cell r="A1110">
            <v>0</v>
          </cell>
        </row>
        <row r="1111">
          <cell r="A1111">
            <v>0</v>
          </cell>
        </row>
        <row r="1112">
          <cell r="A1112">
            <v>0</v>
          </cell>
        </row>
        <row r="1113">
          <cell r="A1113">
            <v>0</v>
          </cell>
        </row>
        <row r="1114">
          <cell r="A1114">
            <v>0</v>
          </cell>
        </row>
        <row r="1115">
          <cell r="A1115">
            <v>0</v>
          </cell>
        </row>
        <row r="1116">
          <cell r="A1116">
            <v>0</v>
          </cell>
        </row>
        <row r="1117">
          <cell r="A1117">
            <v>0</v>
          </cell>
        </row>
        <row r="1118">
          <cell r="A1118">
            <v>0</v>
          </cell>
        </row>
        <row r="1119">
          <cell r="A1119">
            <v>0</v>
          </cell>
        </row>
        <row r="1120">
          <cell r="A1120">
            <v>0</v>
          </cell>
        </row>
        <row r="1121">
          <cell r="A1121">
            <v>0</v>
          </cell>
        </row>
        <row r="1122">
          <cell r="A1122">
            <v>0</v>
          </cell>
        </row>
        <row r="1123">
          <cell r="A1123">
            <v>0</v>
          </cell>
        </row>
        <row r="1124">
          <cell r="A1124">
            <v>0</v>
          </cell>
        </row>
        <row r="1125">
          <cell r="A1125">
            <v>0</v>
          </cell>
        </row>
        <row r="1126">
          <cell r="A1126">
            <v>0</v>
          </cell>
        </row>
        <row r="1127">
          <cell r="A1127">
            <v>0</v>
          </cell>
        </row>
        <row r="1128">
          <cell r="A1128">
            <v>0</v>
          </cell>
        </row>
        <row r="1129">
          <cell r="A1129">
            <v>0</v>
          </cell>
        </row>
        <row r="1130">
          <cell r="A1130">
            <v>0</v>
          </cell>
        </row>
        <row r="1131">
          <cell r="A1131">
            <v>0</v>
          </cell>
        </row>
        <row r="1132">
          <cell r="A1132">
            <v>0</v>
          </cell>
        </row>
        <row r="1133">
          <cell r="A1133">
            <v>0</v>
          </cell>
        </row>
        <row r="1134">
          <cell r="A1134">
            <v>0</v>
          </cell>
        </row>
        <row r="1135">
          <cell r="A1135">
            <v>0</v>
          </cell>
        </row>
        <row r="1136">
          <cell r="A1136">
            <v>0</v>
          </cell>
        </row>
        <row r="1137">
          <cell r="A1137">
            <v>0</v>
          </cell>
        </row>
        <row r="1138">
          <cell r="A1138">
            <v>0</v>
          </cell>
        </row>
        <row r="1139">
          <cell r="A1139">
            <v>0</v>
          </cell>
        </row>
        <row r="1140">
          <cell r="A1140">
            <v>0</v>
          </cell>
        </row>
        <row r="1141">
          <cell r="A1141">
            <v>0</v>
          </cell>
        </row>
        <row r="1142">
          <cell r="A1142">
            <v>0</v>
          </cell>
        </row>
        <row r="1143">
          <cell r="A1143">
            <v>0</v>
          </cell>
        </row>
        <row r="1144">
          <cell r="A1144">
            <v>0</v>
          </cell>
        </row>
        <row r="1145">
          <cell r="A1145">
            <v>0</v>
          </cell>
        </row>
        <row r="1146">
          <cell r="A1146">
            <v>0</v>
          </cell>
        </row>
        <row r="1147">
          <cell r="A1147">
            <v>0</v>
          </cell>
        </row>
        <row r="1148">
          <cell r="A1148">
            <v>0</v>
          </cell>
        </row>
        <row r="1149">
          <cell r="A1149">
            <v>0</v>
          </cell>
        </row>
        <row r="1150">
          <cell r="A1150">
            <v>0</v>
          </cell>
        </row>
        <row r="1151">
          <cell r="A1151">
            <v>0</v>
          </cell>
        </row>
        <row r="1152">
          <cell r="A1152">
            <v>0</v>
          </cell>
        </row>
        <row r="1153">
          <cell r="A1153">
            <v>0</v>
          </cell>
        </row>
        <row r="1154">
          <cell r="A1154">
            <v>0</v>
          </cell>
        </row>
        <row r="1155">
          <cell r="A1155">
            <v>0</v>
          </cell>
        </row>
        <row r="1156">
          <cell r="A1156">
            <v>0</v>
          </cell>
        </row>
        <row r="1157">
          <cell r="A1157">
            <v>0</v>
          </cell>
        </row>
        <row r="1158">
          <cell r="A1158">
            <v>0</v>
          </cell>
        </row>
        <row r="1159">
          <cell r="A1159">
            <v>0</v>
          </cell>
        </row>
        <row r="1160">
          <cell r="A1160">
            <v>0</v>
          </cell>
        </row>
        <row r="1161">
          <cell r="A1161">
            <v>0</v>
          </cell>
        </row>
        <row r="1162">
          <cell r="A1162">
            <v>0</v>
          </cell>
        </row>
        <row r="1163">
          <cell r="A1163">
            <v>0</v>
          </cell>
        </row>
        <row r="1164">
          <cell r="A1164">
            <v>0</v>
          </cell>
        </row>
        <row r="1165">
          <cell r="A1165">
            <v>0</v>
          </cell>
        </row>
        <row r="1166">
          <cell r="A1166">
            <v>0</v>
          </cell>
        </row>
        <row r="1167">
          <cell r="A1167">
            <v>0</v>
          </cell>
        </row>
        <row r="1168">
          <cell r="A1168">
            <v>0</v>
          </cell>
        </row>
        <row r="1169">
          <cell r="A1169">
            <v>0</v>
          </cell>
        </row>
        <row r="1170">
          <cell r="A1170">
            <v>0</v>
          </cell>
        </row>
        <row r="1171">
          <cell r="A1171">
            <v>0</v>
          </cell>
        </row>
        <row r="1172">
          <cell r="A1172">
            <v>0</v>
          </cell>
        </row>
        <row r="1173">
          <cell r="A1173">
            <v>0</v>
          </cell>
        </row>
        <row r="1174">
          <cell r="A1174">
            <v>0</v>
          </cell>
        </row>
        <row r="1175">
          <cell r="A1175">
            <v>0</v>
          </cell>
        </row>
        <row r="1176">
          <cell r="A1176">
            <v>0</v>
          </cell>
        </row>
        <row r="1177">
          <cell r="A1177">
            <v>0</v>
          </cell>
        </row>
        <row r="1178">
          <cell r="A1178">
            <v>0</v>
          </cell>
        </row>
        <row r="1179">
          <cell r="A1179">
            <v>0</v>
          </cell>
        </row>
        <row r="1180">
          <cell r="A1180">
            <v>0</v>
          </cell>
        </row>
        <row r="1181">
          <cell r="A1181">
            <v>0</v>
          </cell>
        </row>
        <row r="1182">
          <cell r="A1182">
            <v>0</v>
          </cell>
        </row>
        <row r="1183">
          <cell r="A1183">
            <v>0</v>
          </cell>
        </row>
        <row r="1184">
          <cell r="A1184">
            <v>0</v>
          </cell>
        </row>
        <row r="1185">
          <cell r="A1185">
            <v>0</v>
          </cell>
        </row>
        <row r="1186">
          <cell r="A1186">
            <v>0</v>
          </cell>
        </row>
        <row r="1187">
          <cell r="A1187">
            <v>0</v>
          </cell>
        </row>
        <row r="1188">
          <cell r="A1188">
            <v>0</v>
          </cell>
        </row>
        <row r="1189">
          <cell r="A1189">
            <v>0</v>
          </cell>
        </row>
        <row r="1190">
          <cell r="A1190">
            <v>0</v>
          </cell>
        </row>
        <row r="1191">
          <cell r="A1191">
            <v>0</v>
          </cell>
        </row>
        <row r="1192">
          <cell r="A1192">
            <v>0</v>
          </cell>
        </row>
        <row r="1193">
          <cell r="A1193">
            <v>0</v>
          </cell>
        </row>
        <row r="1194">
          <cell r="A1194">
            <v>0</v>
          </cell>
        </row>
        <row r="1195">
          <cell r="A1195">
            <v>0</v>
          </cell>
        </row>
        <row r="1196">
          <cell r="A1196">
            <v>0</v>
          </cell>
        </row>
        <row r="1197">
          <cell r="A1197">
            <v>0</v>
          </cell>
        </row>
        <row r="1198">
          <cell r="A1198">
            <v>0</v>
          </cell>
        </row>
        <row r="1199">
          <cell r="A1199">
            <v>0</v>
          </cell>
        </row>
        <row r="1200">
          <cell r="A1200">
            <v>0</v>
          </cell>
        </row>
        <row r="1201">
          <cell r="A1201">
            <v>0</v>
          </cell>
        </row>
        <row r="1202">
          <cell r="A1202">
            <v>0</v>
          </cell>
        </row>
        <row r="1203">
          <cell r="A1203">
            <v>0</v>
          </cell>
        </row>
        <row r="1204">
          <cell r="A1204">
            <v>0</v>
          </cell>
        </row>
        <row r="1205">
          <cell r="A1205">
            <v>0</v>
          </cell>
        </row>
        <row r="1206">
          <cell r="A1206">
            <v>0</v>
          </cell>
        </row>
        <row r="1207">
          <cell r="A1207">
            <v>0</v>
          </cell>
        </row>
        <row r="1208">
          <cell r="A1208">
            <v>0</v>
          </cell>
        </row>
        <row r="1209">
          <cell r="A1209">
            <v>0</v>
          </cell>
        </row>
        <row r="1210">
          <cell r="A1210">
            <v>0</v>
          </cell>
        </row>
        <row r="1211">
          <cell r="A1211">
            <v>0</v>
          </cell>
        </row>
        <row r="1212">
          <cell r="A1212">
            <v>0</v>
          </cell>
        </row>
        <row r="1213">
          <cell r="A1213">
            <v>0</v>
          </cell>
        </row>
        <row r="1214">
          <cell r="A1214">
            <v>0</v>
          </cell>
        </row>
        <row r="1215">
          <cell r="A1215">
            <v>0</v>
          </cell>
        </row>
        <row r="1216">
          <cell r="A1216">
            <v>0</v>
          </cell>
        </row>
        <row r="1217">
          <cell r="A1217">
            <v>0</v>
          </cell>
        </row>
        <row r="1218">
          <cell r="A1218">
            <v>0</v>
          </cell>
        </row>
        <row r="1219">
          <cell r="A1219">
            <v>0</v>
          </cell>
        </row>
        <row r="1220">
          <cell r="A1220">
            <v>0</v>
          </cell>
        </row>
        <row r="1221">
          <cell r="A1221">
            <v>0</v>
          </cell>
        </row>
        <row r="1222">
          <cell r="A1222">
            <v>0</v>
          </cell>
        </row>
        <row r="1223">
          <cell r="A1223">
            <v>0</v>
          </cell>
        </row>
        <row r="1224">
          <cell r="A1224">
            <v>0</v>
          </cell>
        </row>
        <row r="1225">
          <cell r="A1225">
            <v>0</v>
          </cell>
        </row>
        <row r="1226">
          <cell r="A1226">
            <v>0</v>
          </cell>
        </row>
        <row r="1227">
          <cell r="A1227">
            <v>0</v>
          </cell>
        </row>
        <row r="1228">
          <cell r="A1228">
            <v>0</v>
          </cell>
        </row>
        <row r="1229">
          <cell r="A1229">
            <v>0</v>
          </cell>
        </row>
        <row r="1230">
          <cell r="A1230">
            <v>0</v>
          </cell>
        </row>
        <row r="1231">
          <cell r="A1231">
            <v>0</v>
          </cell>
        </row>
        <row r="1232">
          <cell r="A1232">
            <v>0</v>
          </cell>
        </row>
        <row r="1233">
          <cell r="A1233">
            <v>0</v>
          </cell>
        </row>
        <row r="1234">
          <cell r="A1234">
            <v>0</v>
          </cell>
        </row>
        <row r="1235">
          <cell r="A1235">
            <v>0</v>
          </cell>
        </row>
        <row r="1236">
          <cell r="A1236">
            <v>0</v>
          </cell>
        </row>
        <row r="1237">
          <cell r="A1237">
            <v>0</v>
          </cell>
        </row>
        <row r="1238">
          <cell r="A1238">
            <v>0</v>
          </cell>
        </row>
        <row r="1239">
          <cell r="A1239">
            <v>0</v>
          </cell>
        </row>
        <row r="1240">
          <cell r="A1240">
            <v>0</v>
          </cell>
        </row>
        <row r="1241">
          <cell r="A1241">
            <v>0</v>
          </cell>
        </row>
        <row r="1242">
          <cell r="A1242">
            <v>0</v>
          </cell>
        </row>
        <row r="1243">
          <cell r="A1243">
            <v>0</v>
          </cell>
        </row>
        <row r="1244">
          <cell r="A1244">
            <v>0</v>
          </cell>
        </row>
        <row r="1245">
          <cell r="A1245">
            <v>0</v>
          </cell>
        </row>
        <row r="1246">
          <cell r="A1246">
            <v>0</v>
          </cell>
        </row>
        <row r="1247">
          <cell r="A1247">
            <v>0</v>
          </cell>
        </row>
        <row r="1248">
          <cell r="A1248">
            <v>0</v>
          </cell>
        </row>
        <row r="1249">
          <cell r="A1249">
            <v>0</v>
          </cell>
        </row>
        <row r="1250">
          <cell r="A1250">
            <v>0</v>
          </cell>
        </row>
        <row r="1251">
          <cell r="A1251">
            <v>0</v>
          </cell>
        </row>
        <row r="1252">
          <cell r="A1252">
            <v>0</v>
          </cell>
        </row>
        <row r="1253">
          <cell r="A1253">
            <v>0</v>
          </cell>
        </row>
        <row r="1254">
          <cell r="A1254">
            <v>0</v>
          </cell>
        </row>
        <row r="1255">
          <cell r="A1255">
            <v>0</v>
          </cell>
        </row>
      </sheetData>
      <sheetData sheetId="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産保管明細簿(現在）"/>
      <sheetName val="資産保管明細簿 (040531)"/>
      <sheetName val="マスター"/>
      <sheetName val="年次予算（～2005.01）"/>
      <sheetName val="業者リスト"/>
    </sheetNames>
    <sheetDataSet>
      <sheetData sheetId="0"/>
      <sheetData sheetId="1"/>
      <sheetData sheetId="2" refreshError="1">
        <row r="3">
          <cell r="B3" t="str">
            <v>ここに登録された内容が、資産保管明細簿シートの「投信法区分」欄及び「種類」欄の</v>
          </cell>
        </row>
        <row r="4">
          <cell r="B4" t="str">
            <v>プルダウンメニューに反映されます。</v>
          </cell>
        </row>
        <row r="6">
          <cell r="A6" t="str">
            <v>（区分）</v>
          </cell>
          <cell r="B6" t="str">
            <v>不動産</v>
          </cell>
          <cell r="C6" t="str">
            <v>有価証券</v>
          </cell>
          <cell r="D6" t="str">
            <v>その他</v>
          </cell>
        </row>
        <row r="7">
          <cell r="B7" t="str">
            <v>権利証</v>
          </cell>
        </row>
        <row r="8">
          <cell r="B8" t="str">
            <v>受益権証書</v>
          </cell>
        </row>
        <row r="9">
          <cell r="B9" t="str">
            <v>売買契約書</v>
          </cell>
        </row>
        <row r="10">
          <cell r="B10" t="str">
            <v>信託契約書</v>
          </cell>
        </row>
        <row r="11">
          <cell r="B11" t="str">
            <v>その他</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tis"/>
      <sheetName val="COPY"/>
    </sheetNames>
    <sheetDataSet>
      <sheetData sheetId="0"/>
      <sheetData sheetId="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ﾃﾞｰﾀﾍﾞｰｽ"/>
      <sheetName val="CHECK用"/>
      <sheetName val="ﾘｽﾄ2"/>
      <sheetName val="ﾘｽﾄ"/>
      <sheetName val="訂正履歴"/>
      <sheetName val="マスター"/>
      <sheetName val="表紙"/>
      <sheetName val="物件概要"/>
      <sheetName val="テーブル一覧表"/>
    </sheetNames>
    <sheetDataSet>
      <sheetData sheetId="0"/>
      <sheetData sheetId="1"/>
      <sheetData sheetId="2"/>
      <sheetData sheetId="3">
        <row r="2">
          <cell r="A2" t="str">
            <v>国・公募</v>
          </cell>
          <cell r="E2" t="str">
            <v>ｵｰﾄﾛｰﾝ</v>
          </cell>
        </row>
        <row r="3">
          <cell r="A3" t="str">
            <v>国・私募</v>
          </cell>
          <cell r="E3" t="str">
            <v>ｵｰﾄﾛｰﾝ（劣後）</v>
          </cell>
        </row>
        <row r="4">
          <cell r="A4" t="str">
            <v>サ・公募</v>
          </cell>
          <cell r="E4" t="str">
            <v>ｵｰﾄﾘｰｽ</v>
          </cell>
        </row>
        <row r="5">
          <cell r="A5" t="str">
            <v>サ・私募</v>
          </cell>
          <cell r="E5" t="str">
            <v>ｼｮｯﾋﾟﾝｸﾞｸﾚｼﾞｯﾄ</v>
          </cell>
        </row>
        <row r="6">
          <cell r="A6" t="str">
            <v>信託受益権</v>
          </cell>
          <cell r="E6" t="str">
            <v>ｼｮｯﾋﾟﾝｸﾞｸﾚｼﾞｯﾄ（劣後）</v>
          </cell>
        </row>
        <row r="7">
          <cell r="E7" t="str">
            <v>住宅・ｱﾊﾟｰﾄﾛｰﾝ</v>
          </cell>
        </row>
        <row r="8">
          <cell r="E8" t="str">
            <v>住宅ﾛｰﾝ</v>
          </cell>
        </row>
        <row r="9">
          <cell r="E9" t="str">
            <v>ｱﾊﾟｰﾄﾛｰﾝ</v>
          </cell>
        </row>
        <row r="10">
          <cell r="E10" t="str">
            <v>不動産</v>
          </cell>
        </row>
        <row r="11">
          <cell r="E11" t="str">
            <v>ﾘｰｽ</v>
          </cell>
        </row>
        <row r="12">
          <cell r="E12" t="str">
            <v>ｸﾚｼﾞｯﾄｶｰﾄﾞ</v>
          </cell>
        </row>
        <row r="13">
          <cell r="E13" t="str">
            <v>ｶｰﾄﾞｷｬｯｼﾝｸﾞ</v>
          </cell>
        </row>
        <row r="14">
          <cell r="E14" t="str">
            <v>ｶｰﾄﾞｼｮｯﾋﾟﾝｸﾞ</v>
          </cell>
        </row>
        <row r="15">
          <cell r="E15" t="str">
            <v>ｶｰﾄﾞｸﾚｼﾞｯﾄ</v>
          </cell>
        </row>
        <row r="16">
          <cell r="E16" t="str">
            <v>ｸﾚｼﾞｯﾄ</v>
          </cell>
        </row>
        <row r="17">
          <cell r="E17" t="str">
            <v>ｸﾚｼﾞｯﾄ</v>
          </cell>
        </row>
        <row r="18">
          <cell r="E18" t="str">
            <v>CBO</v>
          </cell>
        </row>
        <row r="19">
          <cell r="E19" t="str">
            <v>CLO</v>
          </cell>
        </row>
        <row r="20">
          <cell r="E20" t="str">
            <v>銀行CLO</v>
          </cell>
        </row>
        <row r="21">
          <cell r="E21" t="str">
            <v>ﾘﾌｫｰﾑﾛｰﾝ</v>
          </cell>
        </row>
        <row r="22">
          <cell r="E22" t="str">
            <v>運送料債権</v>
          </cell>
        </row>
        <row r="23">
          <cell r="E23" t="str">
            <v>基金債権</v>
          </cell>
        </row>
        <row r="24">
          <cell r="E24" t="str">
            <v>ｶｰﾄﾞﾛｰﾝ</v>
          </cell>
        </row>
        <row r="25">
          <cell r="E25" t="str">
            <v>担保不動産</v>
          </cell>
        </row>
        <row r="26">
          <cell r="E26" t="str">
            <v>無担保ﾛｰﾝ（事業者向け）</v>
          </cell>
        </row>
        <row r="27">
          <cell r="E27" t="str">
            <v>無担保ﾛｰﾝ(個人向け）</v>
          </cell>
        </row>
        <row r="28">
          <cell r="E28" t="str">
            <v>入居保証金</v>
          </cell>
        </row>
        <row r="29">
          <cell r="E29" t="str">
            <v>入居保証金返還請求権</v>
          </cell>
        </row>
        <row r="30">
          <cell r="E30" t="str">
            <v>売掛債権</v>
          </cell>
        </row>
        <row r="31">
          <cell r="E31" t="str">
            <v>ﾘｰｽ・割賦債権</v>
          </cell>
        </row>
        <row r="32">
          <cell r="E32" t="str">
            <v>消費者ﾛｰﾝ</v>
          </cell>
        </row>
        <row r="33">
          <cell r="E33" t="str">
            <v>不良債権</v>
          </cell>
        </row>
        <row r="34">
          <cell r="E34" t="str">
            <v>不動産担保ﾛｰﾝ</v>
          </cell>
        </row>
        <row r="35">
          <cell r="E35" t="str">
            <v>消費者向貸付債権</v>
          </cell>
        </row>
      </sheetData>
      <sheetData sheetId="4"/>
      <sheetData sheetId="5" refreshError="1"/>
      <sheetData sheetId="6" refreshError="1"/>
      <sheetData sheetId="7" refreshError="1"/>
      <sheetData sheetId="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メント"/>
      <sheetName val="物件明細"/>
      <sheetName val="投資法人"/>
      <sheetName val="取得・鑑定価格MBUF物件"/>
      <sheetName val="取得・鑑定価格MB物件"/>
      <sheetName val="取得・鑑定価格7月物件"/>
      <sheetName val="取得・鑑定価格上場時物件"/>
      <sheetName val="物件収支MBUF物件"/>
      <sheetName val="物件収支MB物件"/>
      <sheetName val="物件収支7月物件"/>
      <sheetName val="物件収支上場時物件"/>
      <sheetName val="年賦課金計算"/>
      <sheetName val="マトリックス"/>
      <sheetName val="コストシート"/>
      <sheetName val="発行・公開コスト"/>
      <sheetName val="面積課税割合"/>
      <sheetName val="減価償却"/>
      <sheetName val="ｱｰｸ "/>
      <sheetName val="元麻布 "/>
      <sheetName val="RFB "/>
      <sheetName val="RFB（6％)"/>
      <sheetName val="RFP "/>
      <sheetName val="RVT "/>
      <sheetName val="RVT(6％)"/>
      <sheetName val="後楽 "/>
      <sheetName val="AFT "/>
      <sheetName val="GT "/>
      <sheetName val="ﾘｽﾄ"/>
      <sheetName val="マスター"/>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元Data"/>
      <sheetName val="面積課税割合"/>
      <sheetName val="データ"/>
    </sheetNames>
    <sheetDataSet>
      <sheetData sheetId="0" refreshError="1">
        <row r="1">
          <cell r="A1">
            <v>38930</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E1">
            <v>1</v>
          </cell>
          <cell r="AF1">
            <v>2</v>
          </cell>
          <cell r="AG1">
            <v>3</v>
          </cell>
          <cell r="AH1">
            <v>4</v>
          </cell>
          <cell r="AI1">
            <v>5</v>
          </cell>
          <cell r="AJ1">
            <v>6</v>
          </cell>
          <cell r="AK1">
            <v>7</v>
          </cell>
          <cell r="AL1">
            <v>8</v>
          </cell>
          <cell r="AM1">
            <v>9</v>
          </cell>
        </row>
        <row r="2">
          <cell r="D2" t="str">
            <v>レポート入金額
（6/20）</v>
          </cell>
          <cell r="E2" t="str">
            <v>レポート支出金額
（6/20）</v>
          </cell>
          <cell r="F2" t="str">
            <v>レポート入金金額
（7/20）</v>
          </cell>
          <cell r="G2" t="str">
            <v>レポート支出金額
（7/20）</v>
          </cell>
          <cell r="H2" t="str">
            <v>レポート入金額
（8/20）</v>
          </cell>
          <cell r="I2" t="str">
            <v>レポート支出金額
（8/20）</v>
          </cell>
          <cell r="J2" t="str">
            <v>内敷金入金相当額
（6/20）</v>
          </cell>
          <cell r="K2" t="str">
            <v>内敷金出金相当額
（6/20）</v>
          </cell>
          <cell r="L2" t="str">
            <v>内敷金入金相当額
（7/20）</v>
          </cell>
          <cell r="M2" t="str">
            <v>内敷金出金相当額
（7/20）</v>
          </cell>
          <cell r="N2" t="str">
            <v>内敷金入金相当額
（8/20）</v>
          </cell>
          <cell r="O2" t="str">
            <v>内敷金出金相当額
（8/20）</v>
          </cell>
          <cell r="P2" t="str">
            <v>指図書敷金移動額（6/1～8月末迄）</v>
          </cell>
          <cell r="Q2" t="str">
            <v>NOI計</v>
          </cell>
          <cell r="R2" t="str">
            <v>その他収入</v>
          </cell>
          <cell r="T2" t="str">
            <v>収入計</v>
          </cell>
          <cell r="U2" t="str">
            <v>その他支出</v>
          </cell>
          <cell r="X2" t="str">
            <v>修繕積立金額</v>
          </cell>
          <cell r="Y2" t="str">
            <v>信託報酬</v>
          </cell>
          <cell r="Z2" t="str">
            <v>信託報酬日割分</v>
          </cell>
          <cell r="AA2" t="str">
            <v>信託報酬合計</v>
          </cell>
          <cell r="AB2" t="str">
            <v>今期支払固都税
（6/1～8/31支払）</v>
          </cell>
          <cell r="AC2" t="str">
            <v>次期納付分
（9/1～11/30）</v>
          </cell>
        </row>
        <row r="3">
          <cell r="A3" t="str">
            <v>目論見書No</v>
          </cell>
          <cell r="B3" t="str">
            <v>物件名称</v>
          </cell>
          <cell r="C3" t="str">
            <v>種別</v>
          </cell>
          <cell r="R3" t="str">
            <v>預金等利息
（決算書より直接入力）</v>
          </cell>
          <cell r="S3" t="str">
            <v>前期積立留保金等</v>
          </cell>
          <cell r="U3" t="str">
            <v>支払手数料等
（決算書より直接入力）</v>
          </cell>
          <cell r="V3" t="str">
            <v>支払固都税</v>
          </cell>
          <cell r="W3" t="str">
            <v>修繕積立金取崩</v>
          </cell>
          <cell r="AE3" t="str">
            <v>新目論見書No</v>
          </cell>
          <cell r="AG3" t="str">
            <v>物件名称</v>
          </cell>
          <cell r="AH3" t="str">
            <v>種別</v>
          </cell>
          <cell r="AI3" t="str">
            <v>第1期納付合計
(3/1～5/末）</v>
          </cell>
          <cell r="AJ3" t="str">
            <v>第2期納付合計
（6/1～8月末）</v>
          </cell>
          <cell r="AK3" t="str">
            <v>第3期納付合計
（9/1～11/末）</v>
          </cell>
          <cell r="AL3" t="str">
            <v>第4期納付合計
（12/1～2/末）</v>
          </cell>
          <cell r="AM3" t="str">
            <v>TOTAL</v>
          </cell>
          <cell r="AO3" t="str">
            <v>新目論見書No</v>
          </cell>
          <cell r="AQ3" t="str">
            <v>物件名称</v>
          </cell>
          <cell r="AR3" t="str">
            <v>種別</v>
          </cell>
          <cell r="AS3" t="str">
            <v>納付期限
（第1期）</v>
          </cell>
          <cell r="AT3" t="str">
            <v>H18年度固都税
（第1期納付）</v>
          </cell>
          <cell r="AU3" t="str">
            <v>H18年度償却資産税
（第1期納付）</v>
          </cell>
          <cell r="AV3" t="str">
            <v>納付期限
（第2期）</v>
          </cell>
          <cell r="AW3" t="str">
            <v>H18年度固都税
（第2期納付）</v>
          </cell>
          <cell r="AX3" t="str">
            <v>H18年度償却資産税
（第2期納付）</v>
          </cell>
          <cell r="AY3" t="str">
            <v>納付期限
（第3期）</v>
          </cell>
          <cell r="AZ3" t="str">
            <v>H18年度固都税
（第3期納付）</v>
          </cell>
          <cell r="BA3" t="str">
            <v>H18年度償却資産税
（第3期納付）</v>
          </cell>
          <cell r="BB3" t="str">
            <v>納付期限
（第4期）</v>
          </cell>
          <cell r="BC3" t="str">
            <v>H18年度固都税
（第4期納付）</v>
          </cell>
          <cell r="BD3" t="str">
            <v>H18年度償却資産税
（第4期納付）</v>
          </cell>
        </row>
        <row r="4">
          <cell r="A4" t="str">
            <v>C-4</v>
          </cell>
          <cell r="B4" t="str">
            <v>パシフィックレジデンス湯島</v>
          </cell>
          <cell r="C4" t="str">
            <v>中央三井信託銀行株式会社</v>
          </cell>
          <cell r="D4">
            <v>6392811</v>
          </cell>
          <cell r="E4">
            <v>1252945</v>
          </cell>
          <cell r="F4">
            <v>5942412</v>
          </cell>
          <cell r="G4">
            <v>1019619</v>
          </cell>
          <cell r="H4">
            <v>18437270</v>
          </cell>
          <cell r="I4">
            <v>82080</v>
          </cell>
          <cell r="J4">
            <v>0</v>
          </cell>
          <cell r="K4">
            <v>0</v>
          </cell>
          <cell r="L4">
            <v>544000</v>
          </cell>
          <cell r="M4">
            <v>622000</v>
          </cell>
          <cell r="Q4">
            <v>28417849</v>
          </cell>
          <cell r="S4">
            <v>520000</v>
          </cell>
          <cell r="T4">
            <v>28937849</v>
          </cell>
          <cell r="V4">
            <v>138161</v>
          </cell>
          <cell r="X4">
            <v>70000</v>
          </cell>
          <cell r="Y4">
            <v>315000</v>
          </cell>
          <cell r="AA4">
            <v>315000</v>
          </cell>
          <cell r="AB4">
            <v>138161</v>
          </cell>
          <cell r="AC4">
            <v>137000</v>
          </cell>
          <cell r="AD4">
            <v>38868</v>
          </cell>
          <cell r="AE4" t="str">
            <v>C-4</v>
          </cell>
          <cell r="AF4">
            <v>52004</v>
          </cell>
          <cell r="AG4" t="str">
            <v>パシフィックレジデンス湯島</v>
          </cell>
          <cell r="AH4" t="str">
            <v>中央三井信託銀行株式会社</v>
          </cell>
          <cell r="AI4">
            <v>0</v>
          </cell>
          <cell r="AJ4">
            <v>138161</v>
          </cell>
          <cell r="AK4">
            <v>137000</v>
          </cell>
          <cell r="AL4">
            <v>274000</v>
          </cell>
          <cell r="AM4">
            <v>549161</v>
          </cell>
          <cell r="AO4" t="str">
            <v>C-4</v>
          </cell>
          <cell r="AP4">
            <v>52004</v>
          </cell>
          <cell r="AQ4" t="str">
            <v>パシフィックレジデンス湯島</v>
          </cell>
          <cell r="AR4" t="str">
            <v>中央三井信託銀行株式会社</v>
          </cell>
          <cell r="AS4">
            <v>38898</v>
          </cell>
          <cell r="AT4">
            <v>124791</v>
          </cell>
          <cell r="AU4">
            <v>13370</v>
          </cell>
          <cell r="AV4">
            <v>38992</v>
          </cell>
          <cell r="AW4">
            <v>123000</v>
          </cell>
          <cell r="AX4">
            <v>14000</v>
          </cell>
          <cell r="AY4">
            <v>39078</v>
          </cell>
          <cell r="AZ4">
            <v>123000</v>
          </cell>
          <cell r="BA4">
            <v>14000</v>
          </cell>
          <cell r="BB4">
            <v>39141</v>
          </cell>
          <cell r="BC4">
            <v>123000</v>
          </cell>
          <cell r="BD4">
            <v>14000</v>
          </cell>
        </row>
        <row r="5">
          <cell r="A5" t="str">
            <v>F-3</v>
          </cell>
          <cell r="B5" t="str">
            <v>パシフィックレジデンス新川</v>
          </cell>
          <cell r="C5" t="str">
            <v>中央三井信託銀行株式会社</v>
          </cell>
          <cell r="D5">
            <v>9300277</v>
          </cell>
          <cell r="E5">
            <v>2358459</v>
          </cell>
          <cell r="F5">
            <v>6542871</v>
          </cell>
          <cell r="G5">
            <v>634576</v>
          </cell>
          <cell r="H5">
            <v>3854000</v>
          </cell>
          <cell r="I5">
            <v>774489</v>
          </cell>
          <cell r="J5">
            <v>0</v>
          </cell>
          <cell r="K5">
            <v>222000</v>
          </cell>
          <cell r="L5">
            <v>0</v>
          </cell>
          <cell r="M5">
            <v>275000</v>
          </cell>
          <cell r="Q5">
            <v>15929624</v>
          </cell>
          <cell r="S5">
            <v>520000</v>
          </cell>
          <cell r="T5">
            <v>16449624</v>
          </cell>
          <cell r="V5">
            <v>9250</v>
          </cell>
          <cell r="X5">
            <v>40000</v>
          </cell>
          <cell r="Y5">
            <v>315000</v>
          </cell>
          <cell r="AA5">
            <v>315000</v>
          </cell>
          <cell r="AB5">
            <v>9250</v>
          </cell>
          <cell r="AC5">
            <v>121000</v>
          </cell>
          <cell r="AD5">
            <v>38990</v>
          </cell>
          <cell r="AE5" t="str">
            <v>F-3</v>
          </cell>
          <cell r="AF5">
            <v>53003</v>
          </cell>
          <cell r="AG5" t="str">
            <v>パシフィックレジデンス新川</v>
          </cell>
          <cell r="AH5" t="str">
            <v>中央三井信託銀行株式会社</v>
          </cell>
          <cell r="AI5">
            <v>0</v>
          </cell>
          <cell r="AJ5">
            <v>9250</v>
          </cell>
          <cell r="AK5">
            <v>121000</v>
          </cell>
          <cell r="AL5">
            <v>242000</v>
          </cell>
          <cell r="AM5">
            <v>372250</v>
          </cell>
          <cell r="AO5" t="str">
            <v>F-3</v>
          </cell>
          <cell r="AP5">
            <v>53003</v>
          </cell>
          <cell r="AQ5" t="str">
            <v>パシフィックレジデンス新川</v>
          </cell>
          <cell r="AR5" t="str">
            <v>中央三井信託銀行株式会社</v>
          </cell>
          <cell r="AS5">
            <v>38898</v>
          </cell>
          <cell r="AT5">
            <v>6449</v>
          </cell>
          <cell r="AU5">
            <v>2801</v>
          </cell>
          <cell r="AV5">
            <v>38992</v>
          </cell>
          <cell r="AW5">
            <v>119000</v>
          </cell>
          <cell r="AX5">
            <v>2000</v>
          </cell>
          <cell r="AY5">
            <v>39078</v>
          </cell>
          <cell r="AZ5">
            <v>119000</v>
          </cell>
          <cell r="BA5">
            <v>2000</v>
          </cell>
          <cell r="BB5">
            <v>39141</v>
          </cell>
          <cell r="BC5">
            <v>119000</v>
          </cell>
          <cell r="BD5">
            <v>2000</v>
          </cell>
        </row>
        <row r="6">
          <cell r="A6" t="str">
            <v>C-2</v>
          </cell>
          <cell r="B6" t="str">
            <v>パシフィックレジデンス千石</v>
          </cell>
          <cell r="C6" t="str">
            <v>中央三井信託銀行株式会社</v>
          </cell>
          <cell r="D6">
            <v>4185097</v>
          </cell>
          <cell r="E6">
            <v>527186</v>
          </cell>
          <cell r="F6">
            <v>4209167</v>
          </cell>
          <cell r="G6">
            <v>803655</v>
          </cell>
          <cell r="H6">
            <v>3005250</v>
          </cell>
          <cell r="I6">
            <v>202072</v>
          </cell>
          <cell r="J6">
            <v>0</v>
          </cell>
          <cell r="K6">
            <v>0</v>
          </cell>
          <cell r="L6">
            <v>294000</v>
          </cell>
          <cell r="M6">
            <v>764000</v>
          </cell>
          <cell r="Q6">
            <v>9866601</v>
          </cell>
          <cell r="S6">
            <v>420000</v>
          </cell>
          <cell r="T6">
            <v>10286601</v>
          </cell>
          <cell r="V6">
            <v>80907</v>
          </cell>
          <cell r="X6">
            <v>50000</v>
          </cell>
          <cell r="Y6">
            <v>315000</v>
          </cell>
          <cell r="AA6">
            <v>315000</v>
          </cell>
          <cell r="AB6">
            <v>80907</v>
          </cell>
          <cell r="AC6">
            <v>84000</v>
          </cell>
          <cell r="AD6">
            <v>39051</v>
          </cell>
          <cell r="AE6" t="str">
            <v>C-2</v>
          </cell>
          <cell r="AF6">
            <v>52002</v>
          </cell>
          <cell r="AG6" t="str">
            <v>パシフィックレジデンス千石</v>
          </cell>
          <cell r="AH6" t="str">
            <v>中央三井信託銀行株式会社</v>
          </cell>
          <cell r="AI6">
            <v>0</v>
          </cell>
          <cell r="AJ6">
            <v>80907</v>
          </cell>
          <cell r="AK6">
            <v>84000</v>
          </cell>
          <cell r="AL6">
            <v>168000</v>
          </cell>
          <cell r="AM6">
            <v>332907</v>
          </cell>
          <cell r="AO6" t="str">
            <v>C-2</v>
          </cell>
          <cell r="AP6">
            <v>52002</v>
          </cell>
          <cell r="AQ6" t="str">
            <v>パシフィックレジデンス千石</v>
          </cell>
          <cell r="AR6" t="str">
            <v>中央三井信託銀行株式会社</v>
          </cell>
          <cell r="AS6">
            <v>38898</v>
          </cell>
          <cell r="AT6">
            <v>77792</v>
          </cell>
          <cell r="AU6">
            <v>3115</v>
          </cell>
          <cell r="AV6">
            <v>38992</v>
          </cell>
          <cell r="AW6">
            <v>79000</v>
          </cell>
          <cell r="AX6">
            <v>5000</v>
          </cell>
          <cell r="AY6">
            <v>39078</v>
          </cell>
          <cell r="AZ6">
            <v>79000</v>
          </cell>
          <cell r="BA6">
            <v>5000</v>
          </cell>
          <cell r="BB6">
            <v>39141</v>
          </cell>
          <cell r="BC6">
            <v>79000</v>
          </cell>
          <cell r="BD6">
            <v>5000</v>
          </cell>
        </row>
        <row r="7">
          <cell r="A7" t="str">
            <v>F-2</v>
          </cell>
          <cell r="B7" t="str">
            <v>パシフィックレジデンス目白御留山</v>
          </cell>
          <cell r="C7" t="str">
            <v>中央三井信託銀行株式会社</v>
          </cell>
          <cell r="D7">
            <v>7257000</v>
          </cell>
          <cell r="E7">
            <v>758524</v>
          </cell>
          <cell r="F7">
            <v>6338750</v>
          </cell>
          <cell r="G7">
            <v>728199</v>
          </cell>
          <cell r="H7">
            <v>11020665</v>
          </cell>
          <cell r="I7">
            <v>1138529</v>
          </cell>
          <cell r="J7">
            <v>490000</v>
          </cell>
          <cell r="K7">
            <v>856000</v>
          </cell>
          <cell r="L7">
            <v>0</v>
          </cell>
          <cell r="M7">
            <v>520000</v>
          </cell>
          <cell r="Q7">
            <v>21991163</v>
          </cell>
          <cell r="S7">
            <v>620000</v>
          </cell>
          <cell r="T7">
            <v>22611163</v>
          </cell>
          <cell r="V7">
            <v>710123</v>
          </cell>
          <cell r="X7">
            <v>70000</v>
          </cell>
          <cell r="Y7">
            <v>315000</v>
          </cell>
          <cell r="AA7">
            <v>315000</v>
          </cell>
          <cell r="AB7">
            <v>710123</v>
          </cell>
          <cell r="AC7">
            <v>715000</v>
          </cell>
          <cell r="AD7">
            <v>39141</v>
          </cell>
          <cell r="AE7" t="str">
            <v>F-2</v>
          </cell>
          <cell r="AF7">
            <v>53002</v>
          </cell>
          <cell r="AG7" t="str">
            <v>パシフィックレジデンス目白御留山</v>
          </cell>
          <cell r="AH7" t="str">
            <v>中央三井信託銀行株式会社</v>
          </cell>
          <cell r="AI7">
            <v>0</v>
          </cell>
          <cell r="AJ7">
            <v>710123</v>
          </cell>
          <cell r="AK7">
            <v>715000</v>
          </cell>
          <cell r="AL7">
            <v>1430000</v>
          </cell>
          <cell r="AM7">
            <v>2855123</v>
          </cell>
          <cell r="AO7" t="str">
            <v>F-2</v>
          </cell>
          <cell r="AP7">
            <v>53002</v>
          </cell>
          <cell r="AQ7" t="str">
            <v>パシフィックレジデンス目白御留山</v>
          </cell>
          <cell r="AR7" t="str">
            <v>中央三井信託銀行株式会社</v>
          </cell>
          <cell r="AS7">
            <v>38898</v>
          </cell>
          <cell r="AT7">
            <v>689833</v>
          </cell>
          <cell r="AU7">
            <v>20290</v>
          </cell>
          <cell r="AV7">
            <v>38992</v>
          </cell>
          <cell r="AW7">
            <v>693000</v>
          </cell>
          <cell r="AX7">
            <v>22000</v>
          </cell>
          <cell r="AY7">
            <v>39078</v>
          </cell>
          <cell r="AZ7">
            <v>693000</v>
          </cell>
          <cell r="BA7">
            <v>22000</v>
          </cell>
          <cell r="BB7">
            <v>39141</v>
          </cell>
          <cell r="BC7">
            <v>693000</v>
          </cell>
          <cell r="BD7">
            <v>22000</v>
          </cell>
        </row>
        <row r="8">
          <cell r="A8" t="str">
            <v>C-3</v>
          </cell>
          <cell r="B8" t="str">
            <v>パシフィックリビュー自由が丘</v>
          </cell>
          <cell r="C8" t="str">
            <v>中央三井信託銀行株式会社</v>
          </cell>
          <cell r="D8">
            <v>6503216</v>
          </cell>
          <cell r="E8">
            <v>556234</v>
          </cell>
          <cell r="F8">
            <v>5796700</v>
          </cell>
          <cell r="G8">
            <v>467831</v>
          </cell>
          <cell r="H8">
            <v>4804129</v>
          </cell>
          <cell r="I8">
            <v>1092623</v>
          </cell>
          <cell r="J8">
            <v>554000</v>
          </cell>
          <cell r="K8">
            <v>0</v>
          </cell>
          <cell r="L8">
            <v>0</v>
          </cell>
          <cell r="M8">
            <v>0</v>
          </cell>
          <cell r="Q8">
            <v>14987357</v>
          </cell>
          <cell r="S8">
            <v>520000</v>
          </cell>
          <cell r="T8">
            <v>15507357</v>
          </cell>
          <cell r="V8">
            <v>611415</v>
          </cell>
          <cell r="X8">
            <v>60000</v>
          </cell>
          <cell r="Y8">
            <v>315000</v>
          </cell>
          <cell r="AA8">
            <v>315000</v>
          </cell>
          <cell r="AB8">
            <v>611415</v>
          </cell>
          <cell r="AC8">
            <v>608000</v>
          </cell>
          <cell r="AE8" t="str">
            <v>C-3</v>
          </cell>
          <cell r="AF8">
            <v>52003</v>
          </cell>
          <cell r="AG8" t="str">
            <v>パシフィックリビュー自由が丘</v>
          </cell>
          <cell r="AH8" t="str">
            <v>中央三井信託銀行株式会社</v>
          </cell>
          <cell r="AI8">
            <v>0</v>
          </cell>
          <cell r="AJ8">
            <v>611415</v>
          </cell>
          <cell r="AK8">
            <v>608000</v>
          </cell>
          <cell r="AL8">
            <v>1216000</v>
          </cell>
          <cell r="AM8">
            <v>2435415</v>
          </cell>
          <cell r="AO8" t="str">
            <v>C-3</v>
          </cell>
          <cell r="AP8">
            <v>52003</v>
          </cell>
          <cell r="AQ8" t="str">
            <v>パシフィックリビュー自由が丘</v>
          </cell>
          <cell r="AR8" t="str">
            <v>中央三井信託銀行株式会社</v>
          </cell>
          <cell r="AS8">
            <v>38898</v>
          </cell>
          <cell r="AT8">
            <v>588641</v>
          </cell>
          <cell r="AU8">
            <v>22774</v>
          </cell>
          <cell r="AV8">
            <v>38992</v>
          </cell>
          <cell r="AW8">
            <v>588000</v>
          </cell>
          <cell r="AX8">
            <v>20000</v>
          </cell>
          <cell r="AY8">
            <v>39078</v>
          </cell>
          <cell r="AZ8">
            <v>588000</v>
          </cell>
          <cell r="BA8">
            <v>20000</v>
          </cell>
          <cell r="BB8">
            <v>39141</v>
          </cell>
          <cell r="BC8">
            <v>588000</v>
          </cell>
          <cell r="BD8">
            <v>20000</v>
          </cell>
        </row>
        <row r="9">
          <cell r="A9" t="str">
            <v>S-5</v>
          </cell>
          <cell r="B9" t="str">
            <v>レオパレス宇田川町マンション</v>
          </cell>
          <cell r="C9" t="str">
            <v>中央三井信託銀行株式会社</v>
          </cell>
          <cell r="D9">
            <v>2992200</v>
          </cell>
          <cell r="E9">
            <v>241100</v>
          </cell>
          <cell r="F9">
            <v>2992200</v>
          </cell>
          <cell r="G9">
            <v>241100</v>
          </cell>
          <cell r="H9">
            <v>14901942</v>
          </cell>
          <cell r="I9">
            <v>2596527</v>
          </cell>
          <cell r="J9">
            <v>1740000</v>
          </cell>
          <cell r="K9">
            <v>808000</v>
          </cell>
          <cell r="L9">
            <v>0</v>
          </cell>
          <cell r="M9">
            <v>0</v>
          </cell>
          <cell r="Q9">
            <v>17807615</v>
          </cell>
          <cell r="S9">
            <v>820000</v>
          </cell>
          <cell r="T9">
            <v>18627615</v>
          </cell>
          <cell r="V9">
            <v>415355</v>
          </cell>
          <cell r="X9">
            <v>100000</v>
          </cell>
          <cell r="Y9">
            <v>315000</v>
          </cell>
          <cell r="AA9">
            <v>315000</v>
          </cell>
          <cell r="AB9">
            <v>415355</v>
          </cell>
          <cell r="AC9">
            <v>414000</v>
          </cell>
          <cell r="AE9" t="str">
            <v>S-5</v>
          </cell>
          <cell r="AF9">
            <v>51005</v>
          </cell>
          <cell r="AG9" t="str">
            <v>レオパレス宇田川町マンション</v>
          </cell>
          <cell r="AH9" t="str">
            <v>中央三井信託銀行株式会社</v>
          </cell>
          <cell r="AI9">
            <v>0</v>
          </cell>
          <cell r="AJ9">
            <v>415355</v>
          </cell>
          <cell r="AK9">
            <v>414000</v>
          </cell>
          <cell r="AL9">
            <v>828000</v>
          </cell>
          <cell r="AM9">
            <v>1657355</v>
          </cell>
          <cell r="AO9" t="str">
            <v>S-5</v>
          </cell>
          <cell r="AP9">
            <v>51005</v>
          </cell>
          <cell r="AQ9" t="str">
            <v>レオパレス宇田川町マンション</v>
          </cell>
          <cell r="AR9" t="str">
            <v>中央三井信託銀行株式会社</v>
          </cell>
          <cell r="AS9">
            <v>38898</v>
          </cell>
          <cell r="AT9">
            <v>410100</v>
          </cell>
          <cell r="AU9">
            <v>5255</v>
          </cell>
          <cell r="AV9">
            <v>38992</v>
          </cell>
          <cell r="AW9">
            <v>410000</v>
          </cell>
          <cell r="AX9">
            <v>4000</v>
          </cell>
          <cell r="AY9">
            <v>39078</v>
          </cell>
          <cell r="AZ9">
            <v>410000</v>
          </cell>
          <cell r="BA9">
            <v>4000</v>
          </cell>
          <cell r="BB9">
            <v>39141</v>
          </cell>
          <cell r="BC9">
            <v>410000</v>
          </cell>
          <cell r="BD9">
            <v>4000</v>
          </cell>
        </row>
        <row r="10">
          <cell r="A10" t="str">
            <v>L-2</v>
          </cell>
          <cell r="B10" t="str">
            <v>ベルウッド</v>
          </cell>
          <cell r="C10" t="str">
            <v>中央三井信託銀行株式会社</v>
          </cell>
          <cell r="D10">
            <v>6200000</v>
          </cell>
          <cell r="E10">
            <v>2004291</v>
          </cell>
          <cell r="F10">
            <v>6454839</v>
          </cell>
          <cell r="G10">
            <v>563537</v>
          </cell>
          <cell r="H10">
            <v>5531700</v>
          </cell>
          <cell r="I10">
            <v>452056</v>
          </cell>
          <cell r="J10">
            <v>0</v>
          </cell>
          <cell r="K10">
            <v>0</v>
          </cell>
          <cell r="L10">
            <v>400000</v>
          </cell>
          <cell r="M10">
            <v>0</v>
          </cell>
          <cell r="Q10">
            <v>15166655</v>
          </cell>
          <cell r="S10">
            <v>1520000</v>
          </cell>
          <cell r="T10">
            <v>16686655</v>
          </cell>
          <cell r="V10">
            <v>1039598</v>
          </cell>
          <cell r="X10">
            <v>720000</v>
          </cell>
          <cell r="Y10">
            <v>315000</v>
          </cell>
          <cell r="AA10">
            <v>315000</v>
          </cell>
          <cell r="AB10">
            <v>1039598</v>
          </cell>
          <cell r="AC10">
            <v>1158000</v>
          </cell>
          <cell r="AE10" t="str">
            <v>L-2</v>
          </cell>
          <cell r="AF10">
            <v>54002</v>
          </cell>
          <cell r="AG10" t="str">
            <v>ベルウッド</v>
          </cell>
          <cell r="AH10" t="str">
            <v>中央三井信託銀行株式会社</v>
          </cell>
          <cell r="AI10">
            <v>0</v>
          </cell>
          <cell r="AJ10">
            <v>1039598</v>
          </cell>
          <cell r="AK10">
            <v>1158000</v>
          </cell>
          <cell r="AL10">
            <v>2082000</v>
          </cell>
          <cell r="AM10">
            <v>4279598</v>
          </cell>
          <cell r="AO10" t="str">
            <v>L-2</v>
          </cell>
          <cell r="AP10">
            <v>54002</v>
          </cell>
          <cell r="AQ10" t="str">
            <v>ベルウッド</v>
          </cell>
          <cell r="AR10" t="str">
            <v>中央三井信託銀行株式会社</v>
          </cell>
          <cell r="AS10">
            <v>38898</v>
          </cell>
          <cell r="AT10">
            <v>1027843</v>
          </cell>
          <cell r="AU10">
            <v>11755</v>
          </cell>
          <cell r="AV10">
            <v>38992</v>
          </cell>
          <cell r="AW10">
            <v>1028000</v>
          </cell>
          <cell r="AX10">
            <v>130000</v>
          </cell>
          <cell r="AY10">
            <v>39078</v>
          </cell>
          <cell r="AZ10">
            <v>1028000</v>
          </cell>
          <cell r="BA10">
            <v>13000</v>
          </cell>
          <cell r="BB10">
            <v>39141</v>
          </cell>
          <cell r="BC10">
            <v>1028000</v>
          </cell>
          <cell r="BD10">
            <v>13000</v>
          </cell>
        </row>
        <row r="11">
          <cell r="A11" t="str">
            <v>S-13</v>
          </cell>
          <cell r="B11" t="str">
            <v>吉塚AGビル6号館・7号館</v>
          </cell>
          <cell r="C11" t="str">
            <v>中央三井信託銀行株式会社</v>
          </cell>
          <cell r="D11">
            <v>3956391</v>
          </cell>
          <cell r="E11">
            <v>1252919</v>
          </cell>
          <cell r="F11">
            <v>3060046</v>
          </cell>
          <cell r="G11">
            <v>398426</v>
          </cell>
          <cell r="H11">
            <v>6551115</v>
          </cell>
          <cell r="I11">
            <v>1276835</v>
          </cell>
          <cell r="J11">
            <v>580000</v>
          </cell>
          <cell r="K11">
            <v>292000</v>
          </cell>
          <cell r="L11">
            <v>0</v>
          </cell>
          <cell r="M11">
            <v>0</v>
          </cell>
          <cell r="Q11">
            <v>10639372</v>
          </cell>
          <cell r="S11">
            <v>1120000</v>
          </cell>
          <cell r="T11">
            <v>11759372</v>
          </cell>
          <cell r="V11">
            <v>641000</v>
          </cell>
          <cell r="X11">
            <v>1350000</v>
          </cell>
          <cell r="Y11">
            <v>315000</v>
          </cell>
          <cell r="AA11">
            <v>315000</v>
          </cell>
          <cell r="AB11">
            <v>641000</v>
          </cell>
          <cell r="AC11">
            <v>0</v>
          </cell>
          <cell r="AE11" t="str">
            <v>S-13</v>
          </cell>
          <cell r="AF11">
            <v>51014</v>
          </cell>
          <cell r="AG11" t="str">
            <v>吉塚AGビル6号館・7号館</v>
          </cell>
          <cell r="AH11" t="str">
            <v>中央三井信託銀行株式会社</v>
          </cell>
          <cell r="AI11">
            <v>648122</v>
          </cell>
          <cell r="AJ11">
            <v>641000</v>
          </cell>
          <cell r="AK11">
            <v>0</v>
          </cell>
          <cell r="AL11">
            <v>1282000</v>
          </cell>
          <cell r="AM11">
            <v>2571122</v>
          </cell>
          <cell r="AO11" t="str">
            <v>S-13</v>
          </cell>
          <cell r="AP11">
            <v>51014</v>
          </cell>
          <cell r="AQ11" t="str">
            <v>吉塚AGビル6号館・7号館</v>
          </cell>
          <cell r="AR11" t="str">
            <v>中央三井信託銀行株式会社</v>
          </cell>
          <cell r="AS11">
            <v>38838</v>
          </cell>
          <cell r="AT11">
            <v>634618</v>
          </cell>
          <cell r="AU11">
            <v>13504</v>
          </cell>
          <cell r="AV11">
            <v>38929</v>
          </cell>
          <cell r="AW11">
            <v>633000</v>
          </cell>
          <cell r="AX11">
            <v>8000</v>
          </cell>
          <cell r="AY11">
            <v>39079</v>
          </cell>
          <cell r="AZ11">
            <v>633000</v>
          </cell>
          <cell r="BA11">
            <v>8000</v>
          </cell>
          <cell r="BB11">
            <v>39141</v>
          </cell>
          <cell r="BC11">
            <v>633000</v>
          </cell>
          <cell r="BD11">
            <v>8000</v>
          </cell>
        </row>
        <row r="12">
          <cell r="A12" t="str">
            <v>F-9</v>
          </cell>
          <cell r="B12" t="str">
            <v>スカイハイツ平針</v>
          </cell>
          <cell r="C12" t="str">
            <v>中央三井信託銀行株式会社</v>
          </cell>
          <cell r="D12">
            <v>3162700</v>
          </cell>
          <cell r="E12">
            <v>385442</v>
          </cell>
          <cell r="F12">
            <v>4623987</v>
          </cell>
          <cell r="G12">
            <v>1447830</v>
          </cell>
          <cell r="H12">
            <v>2433532</v>
          </cell>
          <cell r="I12">
            <v>401374</v>
          </cell>
          <cell r="J12">
            <v>174000</v>
          </cell>
          <cell r="K12">
            <v>0</v>
          </cell>
          <cell r="L12">
            <v>0</v>
          </cell>
          <cell r="M12">
            <v>880500</v>
          </cell>
          <cell r="Q12">
            <v>7985573</v>
          </cell>
          <cell r="S12">
            <v>1120000</v>
          </cell>
          <cell r="T12">
            <v>9105573</v>
          </cell>
          <cell r="V12">
            <v>729000</v>
          </cell>
          <cell r="X12">
            <v>620000</v>
          </cell>
          <cell r="Y12">
            <v>315000</v>
          </cell>
          <cell r="AA12">
            <v>315000</v>
          </cell>
          <cell r="AB12">
            <v>729000</v>
          </cell>
          <cell r="AC12">
            <v>0</v>
          </cell>
          <cell r="AE12" t="str">
            <v>F-9</v>
          </cell>
          <cell r="AF12">
            <v>53009</v>
          </cell>
          <cell r="AG12" t="str">
            <v>スカイハイツ平針</v>
          </cell>
          <cell r="AH12" t="str">
            <v>中央三井信託銀行株式会社</v>
          </cell>
          <cell r="AI12">
            <v>724455</v>
          </cell>
          <cell r="AJ12">
            <v>729000</v>
          </cell>
          <cell r="AK12">
            <v>0</v>
          </cell>
          <cell r="AL12">
            <v>1458000</v>
          </cell>
          <cell r="AM12">
            <v>2911455</v>
          </cell>
          <cell r="AO12" t="str">
            <v>F-9</v>
          </cell>
          <cell r="AP12">
            <v>53009</v>
          </cell>
          <cell r="AQ12" t="str">
            <v>スカイハイツ平針</v>
          </cell>
          <cell r="AR12" t="str">
            <v>中央三井信託銀行株式会社</v>
          </cell>
          <cell r="AS12">
            <v>38838</v>
          </cell>
          <cell r="AT12">
            <v>712700</v>
          </cell>
          <cell r="AU12">
            <v>11755</v>
          </cell>
          <cell r="AV12">
            <v>38929</v>
          </cell>
          <cell r="AW12">
            <v>710000</v>
          </cell>
          <cell r="AX12">
            <v>19000</v>
          </cell>
          <cell r="AY12">
            <v>38721</v>
          </cell>
          <cell r="AZ12">
            <v>710000</v>
          </cell>
          <cell r="BA12">
            <v>19000</v>
          </cell>
          <cell r="BB12">
            <v>39141</v>
          </cell>
          <cell r="BC12">
            <v>710000</v>
          </cell>
          <cell r="BD12">
            <v>19000</v>
          </cell>
        </row>
        <row r="13">
          <cell r="A13" t="str">
            <v>C-8</v>
          </cell>
          <cell r="B13" t="str">
            <v>パシフィックリビュー八王子</v>
          </cell>
          <cell r="C13" t="str">
            <v>中央三井信託銀行株式会社</v>
          </cell>
          <cell r="D13">
            <v>4883250</v>
          </cell>
          <cell r="E13">
            <v>1744628</v>
          </cell>
          <cell r="F13">
            <v>4033637</v>
          </cell>
          <cell r="G13">
            <v>844582</v>
          </cell>
          <cell r="H13">
            <v>4427992</v>
          </cell>
          <cell r="I13">
            <v>1870710</v>
          </cell>
          <cell r="J13">
            <v>1048000</v>
          </cell>
          <cell r="K13">
            <v>342000</v>
          </cell>
          <cell r="L13">
            <v>0</v>
          </cell>
          <cell r="M13">
            <v>0</v>
          </cell>
          <cell r="Q13">
            <v>8884959</v>
          </cell>
          <cell r="S13">
            <v>1220000</v>
          </cell>
          <cell r="T13">
            <v>10104959</v>
          </cell>
          <cell r="V13">
            <v>801000</v>
          </cell>
          <cell r="X13">
            <v>960000</v>
          </cell>
          <cell r="Y13">
            <v>315000</v>
          </cell>
          <cell r="AA13">
            <v>315000</v>
          </cell>
          <cell r="AB13">
            <v>801000</v>
          </cell>
          <cell r="AC13">
            <v>0</v>
          </cell>
          <cell r="AE13" t="str">
            <v>C-8</v>
          </cell>
          <cell r="AF13">
            <v>52009</v>
          </cell>
          <cell r="AG13" t="str">
            <v>パシフィックリビュー八王子</v>
          </cell>
          <cell r="AH13" t="str">
            <v>中央三井信託銀行株式会社</v>
          </cell>
          <cell r="AI13">
            <v>802737</v>
          </cell>
          <cell r="AJ13">
            <v>801000</v>
          </cell>
          <cell r="AK13">
            <v>0</v>
          </cell>
          <cell r="AL13">
            <v>1602000</v>
          </cell>
          <cell r="AM13">
            <v>3205737</v>
          </cell>
          <cell r="AO13" t="str">
            <v>C-8</v>
          </cell>
          <cell r="AP13">
            <v>52009</v>
          </cell>
          <cell r="AQ13" t="str">
            <v>パシフィックリビュー八王子</v>
          </cell>
          <cell r="AR13" t="str">
            <v>中央三井信託銀行株式会社</v>
          </cell>
          <cell r="AS13">
            <v>38868</v>
          </cell>
          <cell r="AT13">
            <v>799167</v>
          </cell>
          <cell r="AU13">
            <v>3570</v>
          </cell>
          <cell r="AV13">
            <v>38929</v>
          </cell>
          <cell r="AW13">
            <v>799000</v>
          </cell>
          <cell r="AX13">
            <v>2000</v>
          </cell>
          <cell r="AY13">
            <v>39078</v>
          </cell>
          <cell r="AZ13">
            <v>799000</v>
          </cell>
          <cell r="BA13">
            <v>2000</v>
          </cell>
          <cell r="BB13">
            <v>39141</v>
          </cell>
          <cell r="BC13">
            <v>799000</v>
          </cell>
          <cell r="BD13">
            <v>2000</v>
          </cell>
        </row>
        <row r="14">
          <cell r="A14" t="str">
            <v>L-3</v>
          </cell>
          <cell r="B14" t="str">
            <v>グランフォルム市ヶ谷払方町</v>
          </cell>
          <cell r="C14" t="str">
            <v>中央三井信託銀行株式会社</v>
          </cell>
          <cell r="D14">
            <v>5985254</v>
          </cell>
          <cell r="E14">
            <v>1001374</v>
          </cell>
          <cell r="F14">
            <v>4906651</v>
          </cell>
          <cell r="G14">
            <v>504667</v>
          </cell>
          <cell r="H14">
            <v>13726787</v>
          </cell>
          <cell r="I14">
            <v>1976438</v>
          </cell>
          <cell r="J14">
            <v>264000</v>
          </cell>
          <cell r="K14">
            <v>240000</v>
          </cell>
          <cell r="L14">
            <v>0</v>
          </cell>
          <cell r="M14">
            <v>0</v>
          </cell>
          <cell r="Q14">
            <v>21136213</v>
          </cell>
          <cell r="S14">
            <v>1520000</v>
          </cell>
          <cell r="T14">
            <v>22656213</v>
          </cell>
          <cell r="V14">
            <v>1068496</v>
          </cell>
          <cell r="X14">
            <v>1250000</v>
          </cell>
          <cell r="Y14">
            <v>315000</v>
          </cell>
          <cell r="AA14">
            <v>315000</v>
          </cell>
          <cell r="AB14">
            <v>1068496</v>
          </cell>
          <cell r="AC14">
            <v>1067000</v>
          </cell>
          <cell r="AE14" t="str">
            <v>L-3</v>
          </cell>
          <cell r="AF14">
            <v>54003</v>
          </cell>
          <cell r="AG14" t="str">
            <v>グランフォルム市ヶ谷払方町</v>
          </cell>
          <cell r="AH14" t="str">
            <v>中央三井信託銀行株式会社</v>
          </cell>
          <cell r="AI14">
            <v>0</v>
          </cell>
          <cell r="AJ14">
            <v>1068496</v>
          </cell>
          <cell r="AK14">
            <v>1067000</v>
          </cell>
          <cell r="AL14">
            <v>2134000</v>
          </cell>
          <cell r="AM14">
            <v>4269496</v>
          </cell>
          <cell r="AO14" t="str">
            <v>L-3</v>
          </cell>
          <cell r="AP14">
            <v>54003</v>
          </cell>
          <cell r="AQ14" t="str">
            <v>グランフォルム市ヶ谷払方町</v>
          </cell>
          <cell r="AR14" t="str">
            <v>中央三井信託銀行株式会社</v>
          </cell>
          <cell r="AS14">
            <v>38898</v>
          </cell>
          <cell r="AT14">
            <v>1050119</v>
          </cell>
          <cell r="AU14">
            <v>18377</v>
          </cell>
          <cell r="AV14">
            <v>38992</v>
          </cell>
          <cell r="AW14">
            <v>1050000</v>
          </cell>
          <cell r="AX14">
            <v>17000</v>
          </cell>
          <cell r="AY14">
            <v>39078</v>
          </cell>
          <cell r="AZ14">
            <v>1050000</v>
          </cell>
          <cell r="BA14">
            <v>17000</v>
          </cell>
          <cell r="BB14">
            <v>39141</v>
          </cell>
          <cell r="BC14">
            <v>1050000</v>
          </cell>
          <cell r="BD14">
            <v>17000</v>
          </cell>
        </row>
        <row r="15">
          <cell r="A15" t="str">
            <v>S-8</v>
          </cell>
          <cell r="B15" t="str">
            <v>パシフィックレジデンス新中野</v>
          </cell>
          <cell r="C15" t="str">
            <v>中央三井信託銀行株式会社</v>
          </cell>
          <cell r="D15">
            <v>2398000</v>
          </cell>
          <cell r="E15">
            <v>404378</v>
          </cell>
          <cell r="F15">
            <v>2865954</v>
          </cell>
          <cell r="G15">
            <v>639873</v>
          </cell>
          <cell r="H15">
            <v>41899039</v>
          </cell>
          <cell r="I15">
            <v>6992855</v>
          </cell>
          <cell r="J15">
            <v>1078000</v>
          </cell>
          <cell r="K15">
            <v>1710000</v>
          </cell>
          <cell r="L15">
            <v>340000</v>
          </cell>
          <cell r="M15">
            <v>356000</v>
          </cell>
          <cell r="Q15">
            <v>39125887</v>
          </cell>
          <cell r="S15">
            <v>520000</v>
          </cell>
          <cell r="T15">
            <v>39645887</v>
          </cell>
          <cell r="V15">
            <v>300300</v>
          </cell>
          <cell r="X15">
            <v>80000</v>
          </cell>
          <cell r="Y15">
            <v>315000</v>
          </cell>
          <cell r="AA15">
            <v>315000</v>
          </cell>
          <cell r="AB15">
            <v>300300</v>
          </cell>
          <cell r="AC15">
            <v>303000</v>
          </cell>
          <cell r="AE15" t="str">
            <v>S-8</v>
          </cell>
          <cell r="AF15">
            <v>51008</v>
          </cell>
          <cell r="AG15" t="str">
            <v>パシフィックレジデンス新中野</v>
          </cell>
          <cell r="AH15" t="str">
            <v>中央三井信託銀行株式会社</v>
          </cell>
          <cell r="AI15">
            <v>0</v>
          </cell>
          <cell r="AJ15">
            <v>300300</v>
          </cell>
          <cell r="AK15">
            <v>303000</v>
          </cell>
          <cell r="AL15">
            <v>606000</v>
          </cell>
          <cell r="AM15">
            <v>1209300</v>
          </cell>
          <cell r="AO15" t="str">
            <v>S-8</v>
          </cell>
          <cell r="AP15">
            <v>51008</v>
          </cell>
          <cell r="AQ15" t="str">
            <v>パシフィックレジデンス新中野</v>
          </cell>
          <cell r="AR15" t="str">
            <v>中央三井信託銀行株式会社</v>
          </cell>
          <cell r="AS15">
            <v>38898</v>
          </cell>
          <cell r="AT15">
            <v>295756</v>
          </cell>
          <cell r="AU15">
            <v>4544</v>
          </cell>
          <cell r="AV15">
            <v>38992</v>
          </cell>
          <cell r="AW15">
            <v>296000</v>
          </cell>
          <cell r="AX15">
            <v>7000</v>
          </cell>
          <cell r="AY15">
            <v>39078</v>
          </cell>
          <cell r="AZ15">
            <v>296000</v>
          </cell>
          <cell r="BA15">
            <v>7000</v>
          </cell>
          <cell r="BB15">
            <v>39141</v>
          </cell>
          <cell r="BC15">
            <v>296000</v>
          </cell>
          <cell r="BD15">
            <v>7000</v>
          </cell>
        </row>
        <row r="16">
          <cell r="A16" t="str">
            <v>C-9</v>
          </cell>
          <cell r="B16" t="str">
            <v>グランドハイツ日比野</v>
          </cell>
          <cell r="C16" t="str">
            <v>中央三井信託銀行株式会社</v>
          </cell>
          <cell r="D16">
            <v>9552652</v>
          </cell>
          <cell r="E16">
            <v>3155735</v>
          </cell>
          <cell r="F16">
            <v>8084321</v>
          </cell>
          <cell r="G16">
            <v>2913702</v>
          </cell>
          <cell r="H16">
            <v>27358779</v>
          </cell>
          <cell r="I16">
            <v>3543381</v>
          </cell>
          <cell r="J16">
            <v>1073000</v>
          </cell>
          <cell r="K16">
            <v>363000</v>
          </cell>
          <cell r="L16">
            <v>0</v>
          </cell>
          <cell r="M16">
            <v>659500</v>
          </cell>
          <cell r="Q16">
            <v>35382934</v>
          </cell>
          <cell r="S16">
            <v>550000</v>
          </cell>
          <cell r="T16">
            <v>35932934</v>
          </cell>
          <cell r="V16">
            <v>2589000</v>
          </cell>
          <cell r="X16">
            <v>2450000</v>
          </cell>
          <cell r="Y16">
            <v>315000</v>
          </cell>
          <cell r="AA16">
            <v>315000</v>
          </cell>
          <cell r="AB16">
            <v>2589000</v>
          </cell>
          <cell r="AC16">
            <v>0</v>
          </cell>
          <cell r="AE16" t="str">
            <v>C-9</v>
          </cell>
          <cell r="AF16">
            <v>52010</v>
          </cell>
          <cell r="AG16" t="str">
            <v>グランドハイツ日比野</v>
          </cell>
          <cell r="AH16" t="str">
            <v>中央三井信託銀行株式会社</v>
          </cell>
          <cell r="AI16">
            <v>2591542</v>
          </cell>
          <cell r="AJ16">
            <v>2589000</v>
          </cell>
          <cell r="AK16">
            <v>0</v>
          </cell>
          <cell r="AL16">
            <v>5178000</v>
          </cell>
          <cell r="AM16">
            <v>10358542</v>
          </cell>
          <cell r="AO16" t="str">
            <v>C-9</v>
          </cell>
          <cell r="AP16">
            <v>52010</v>
          </cell>
          <cell r="AQ16" t="str">
            <v>グランドハイツ日比野</v>
          </cell>
          <cell r="AR16" t="str">
            <v>中央三井信託銀行株式会社</v>
          </cell>
          <cell r="AS16">
            <v>38838</v>
          </cell>
          <cell r="AT16">
            <v>2563442</v>
          </cell>
          <cell r="AU16">
            <v>28100</v>
          </cell>
          <cell r="AV16">
            <v>38929</v>
          </cell>
          <cell r="AW16">
            <v>2562000</v>
          </cell>
          <cell r="AX16">
            <v>27000</v>
          </cell>
          <cell r="AY16">
            <v>38721</v>
          </cell>
          <cell r="AZ16">
            <v>2562000</v>
          </cell>
          <cell r="BA16">
            <v>27000</v>
          </cell>
          <cell r="BB16">
            <v>39141</v>
          </cell>
          <cell r="BC16">
            <v>2562000</v>
          </cell>
          <cell r="BD16">
            <v>27000</v>
          </cell>
        </row>
        <row r="17">
          <cell r="A17" t="str">
            <v>C-1</v>
          </cell>
          <cell r="B17" t="str">
            <v>パシフィックレジデンス文京音羽</v>
          </cell>
          <cell r="C17" t="str">
            <v>中央三井信託銀行株式会社</v>
          </cell>
          <cell r="D17">
            <v>18312800</v>
          </cell>
          <cell r="E17">
            <v>171915</v>
          </cell>
          <cell r="F17">
            <v>18386300</v>
          </cell>
          <cell r="G17">
            <v>73463</v>
          </cell>
          <cell r="H17">
            <v>9532185</v>
          </cell>
          <cell r="I17">
            <v>2234438</v>
          </cell>
          <cell r="J17">
            <v>0</v>
          </cell>
          <cell r="K17">
            <v>188000</v>
          </cell>
          <cell r="L17">
            <v>0</v>
          </cell>
          <cell r="M17">
            <v>0</v>
          </cell>
          <cell r="Q17">
            <v>43751469</v>
          </cell>
          <cell r="S17">
            <v>2450000</v>
          </cell>
          <cell r="T17">
            <v>46201469</v>
          </cell>
          <cell r="V17">
            <v>472272</v>
          </cell>
          <cell r="X17">
            <v>130000</v>
          </cell>
          <cell r="Y17">
            <v>315000</v>
          </cell>
          <cell r="AA17">
            <v>315000</v>
          </cell>
          <cell r="AB17">
            <v>472272</v>
          </cell>
          <cell r="AC17">
            <v>471000</v>
          </cell>
          <cell r="AE17" t="str">
            <v>C-1</v>
          </cell>
          <cell r="AF17">
            <v>52001</v>
          </cell>
          <cell r="AG17" t="str">
            <v>パシフィックレジデンス文京音羽</v>
          </cell>
          <cell r="AH17" t="str">
            <v>中央三井信託銀行株式会社</v>
          </cell>
          <cell r="AI17">
            <v>0</v>
          </cell>
          <cell r="AJ17">
            <v>472272</v>
          </cell>
          <cell r="AK17">
            <v>471000</v>
          </cell>
          <cell r="AL17">
            <v>942000</v>
          </cell>
          <cell r="AM17">
            <v>1885272</v>
          </cell>
          <cell r="AO17" t="str">
            <v>C-1</v>
          </cell>
          <cell r="AP17">
            <v>52001</v>
          </cell>
          <cell r="AQ17" t="str">
            <v>パシフィックレジデンス文京音羽</v>
          </cell>
          <cell r="AR17" t="str">
            <v>中央三井信託銀行株式会社</v>
          </cell>
          <cell r="AS17">
            <v>38898</v>
          </cell>
          <cell r="AT17">
            <v>430430</v>
          </cell>
          <cell r="AU17">
            <v>41842</v>
          </cell>
          <cell r="AV17">
            <v>38992</v>
          </cell>
          <cell r="AW17">
            <v>431000</v>
          </cell>
          <cell r="AX17">
            <v>40000</v>
          </cell>
          <cell r="AY17">
            <v>39078</v>
          </cell>
          <cell r="AZ17">
            <v>431000</v>
          </cell>
          <cell r="BA17">
            <v>40000</v>
          </cell>
          <cell r="BB17">
            <v>39141</v>
          </cell>
          <cell r="BC17">
            <v>431000</v>
          </cell>
          <cell r="BD17">
            <v>40000</v>
          </cell>
        </row>
        <row r="18">
          <cell r="A18" t="str">
            <v>C-6</v>
          </cell>
          <cell r="B18" t="str">
            <v>Zesty池上A棟・B棟</v>
          </cell>
          <cell r="C18" t="str">
            <v>中央三井信託銀行株式会社</v>
          </cell>
          <cell r="D18">
            <v>2256000</v>
          </cell>
          <cell r="E18">
            <v>506578</v>
          </cell>
          <cell r="F18">
            <v>2472500</v>
          </cell>
          <cell r="G18">
            <v>224228</v>
          </cell>
          <cell r="H18">
            <v>4694151</v>
          </cell>
          <cell r="I18">
            <v>477341</v>
          </cell>
          <cell r="J18">
            <v>0</v>
          </cell>
          <cell r="K18">
            <v>0</v>
          </cell>
          <cell r="L18">
            <v>0</v>
          </cell>
          <cell r="M18">
            <v>281000</v>
          </cell>
          <cell r="Q18">
            <v>8214504</v>
          </cell>
          <cell r="S18">
            <v>130000</v>
          </cell>
          <cell r="T18">
            <v>8344504</v>
          </cell>
          <cell r="V18">
            <v>106396</v>
          </cell>
          <cell r="X18">
            <v>60000</v>
          </cell>
          <cell r="Y18">
            <v>315000</v>
          </cell>
          <cell r="AA18">
            <v>315000</v>
          </cell>
          <cell r="AB18">
            <v>106396</v>
          </cell>
          <cell r="AC18">
            <v>108000</v>
          </cell>
          <cell r="AE18" t="str">
            <v>C-6</v>
          </cell>
          <cell r="AF18">
            <v>52006</v>
          </cell>
          <cell r="AG18" t="str">
            <v>Zesty池上A棟・B棟</v>
          </cell>
          <cell r="AH18" t="str">
            <v>中央三井信託銀行株式会社</v>
          </cell>
          <cell r="AI18">
            <v>0</v>
          </cell>
          <cell r="AJ18">
            <v>106396</v>
          </cell>
          <cell r="AK18">
            <v>108000</v>
          </cell>
          <cell r="AL18">
            <v>216000</v>
          </cell>
          <cell r="AM18">
            <v>430396</v>
          </cell>
          <cell r="AO18" t="str">
            <v>C-6</v>
          </cell>
          <cell r="AP18">
            <v>52006</v>
          </cell>
          <cell r="AQ18" t="str">
            <v>Zesty池上A棟・B棟</v>
          </cell>
          <cell r="AR18" t="str">
            <v>中央三井信託銀行株式会社</v>
          </cell>
          <cell r="AS18">
            <v>38898</v>
          </cell>
          <cell r="AT18">
            <v>98141</v>
          </cell>
          <cell r="AU18">
            <v>8255</v>
          </cell>
          <cell r="AV18">
            <v>38992</v>
          </cell>
          <cell r="AW18">
            <v>98000</v>
          </cell>
          <cell r="AX18">
            <v>10000</v>
          </cell>
          <cell r="AY18">
            <v>39078</v>
          </cell>
          <cell r="AZ18">
            <v>98000</v>
          </cell>
          <cell r="BA18">
            <v>10000</v>
          </cell>
          <cell r="BB18">
            <v>39141</v>
          </cell>
          <cell r="BC18">
            <v>98000</v>
          </cell>
          <cell r="BD18">
            <v>10000</v>
          </cell>
        </row>
        <row r="19">
          <cell r="A19" t="str">
            <v>F-4</v>
          </cell>
          <cell r="B19" t="str">
            <v>世田谷サンハイツ</v>
          </cell>
          <cell r="C19" t="str">
            <v>中央三井信託銀行株式会社</v>
          </cell>
          <cell r="D19">
            <v>4902236</v>
          </cell>
          <cell r="E19">
            <v>155530</v>
          </cell>
          <cell r="F19">
            <v>4902236</v>
          </cell>
          <cell r="G19">
            <v>0</v>
          </cell>
          <cell r="H19">
            <v>5432650</v>
          </cell>
          <cell r="I19">
            <v>659269</v>
          </cell>
          <cell r="J19">
            <v>0</v>
          </cell>
          <cell r="K19">
            <v>0</v>
          </cell>
          <cell r="L19">
            <v>0</v>
          </cell>
          <cell r="M19">
            <v>0</v>
          </cell>
          <cell r="Q19">
            <v>14422323</v>
          </cell>
          <cell r="S19">
            <v>60000</v>
          </cell>
          <cell r="T19">
            <v>14482323</v>
          </cell>
          <cell r="V19">
            <v>882139</v>
          </cell>
          <cell r="X19">
            <v>1330000</v>
          </cell>
          <cell r="Y19">
            <v>315000</v>
          </cell>
          <cell r="AA19">
            <v>315000</v>
          </cell>
          <cell r="AB19">
            <v>882139</v>
          </cell>
          <cell r="AC19">
            <v>882000</v>
          </cell>
          <cell r="AE19" t="str">
            <v>F-4</v>
          </cell>
          <cell r="AF19">
            <v>53004</v>
          </cell>
          <cell r="AG19" t="str">
            <v>世田谷サンハイツ</v>
          </cell>
          <cell r="AH19" t="str">
            <v>中央三井信託銀行株式会社</v>
          </cell>
          <cell r="AI19">
            <v>0</v>
          </cell>
          <cell r="AJ19">
            <v>882139</v>
          </cell>
          <cell r="AK19">
            <v>882000</v>
          </cell>
          <cell r="AL19">
            <v>1764000</v>
          </cell>
          <cell r="AM19">
            <v>3528139</v>
          </cell>
          <cell r="AO19" t="str">
            <v>F-4</v>
          </cell>
          <cell r="AP19">
            <v>53004</v>
          </cell>
          <cell r="AQ19" t="str">
            <v>世田谷サンハイツ</v>
          </cell>
          <cell r="AR19" t="str">
            <v>中央三井信託銀行株式会社</v>
          </cell>
          <cell r="AS19">
            <v>38898</v>
          </cell>
          <cell r="AT19">
            <v>872961</v>
          </cell>
          <cell r="AU19">
            <v>9178</v>
          </cell>
          <cell r="AV19">
            <v>38992</v>
          </cell>
          <cell r="AW19">
            <v>874000</v>
          </cell>
          <cell r="AX19">
            <v>8000</v>
          </cell>
          <cell r="AY19">
            <v>39078</v>
          </cell>
          <cell r="AZ19">
            <v>874000</v>
          </cell>
          <cell r="BA19">
            <v>8000</v>
          </cell>
          <cell r="BB19">
            <v>39141</v>
          </cell>
          <cell r="BC19">
            <v>874000</v>
          </cell>
          <cell r="BD19">
            <v>8000</v>
          </cell>
        </row>
        <row r="20">
          <cell r="A20" t="str">
            <v>L-4</v>
          </cell>
          <cell r="B20" t="str">
            <v>目黒ヒルサイドコート</v>
          </cell>
          <cell r="C20" t="str">
            <v>中央三井信託銀行株式会社</v>
          </cell>
          <cell r="D20">
            <v>5297500</v>
          </cell>
          <cell r="E20">
            <v>967006</v>
          </cell>
          <cell r="F20">
            <v>6831274</v>
          </cell>
          <cell r="G20">
            <v>878566</v>
          </cell>
          <cell r="H20">
            <v>8385540</v>
          </cell>
          <cell r="I20">
            <v>1494745</v>
          </cell>
          <cell r="J20">
            <v>550000</v>
          </cell>
          <cell r="K20">
            <v>278000</v>
          </cell>
          <cell r="L20">
            <v>0</v>
          </cell>
          <cell r="M20">
            <v>0</v>
          </cell>
          <cell r="Q20">
            <v>17173997</v>
          </cell>
          <cell r="S20">
            <v>1330000</v>
          </cell>
          <cell r="T20">
            <v>18503997</v>
          </cell>
          <cell r="V20">
            <v>1121524</v>
          </cell>
          <cell r="X20">
            <v>1000000</v>
          </cell>
          <cell r="Y20">
            <v>315000</v>
          </cell>
          <cell r="AA20">
            <v>315000</v>
          </cell>
          <cell r="AB20">
            <v>1121524</v>
          </cell>
          <cell r="AC20">
            <v>1122000</v>
          </cell>
          <cell r="AE20" t="str">
            <v>L-4</v>
          </cell>
          <cell r="AF20">
            <v>54004</v>
          </cell>
          <cell r="AG20" t="str">
            <v>目黒ヒルサイドコート</v>
          </cell>
          <cell r="AH20" t="str">
            <v>中央三井信託銀行株式会社</v>
          </cell>
          <cell r="AI20">
            <v>0</v>
          </cell>
          <cell r="AJ20">
            <v>1121524</v>
          </cell>
          <cell r="AK20">
            <v>1122000</v>
          </cell>
          <cell r="AL20">
            <v>2244000</v>
          </cell>
          <cell r="AM20">
            <v>4487524</v>
          </cell>
          <cell r="AO20" t="str">
            <v>L-4</v>
          </cell>
          <cell r="AP20">
            <v>54004</v>
          </cell>
          <cell r="AQ20" t="str">
            <v>目黒ヒルサイドコート</v>
          </cell>
          <cell r="AR20" t="str">
            <v>中央三井信託銀行株式会社</v>
          </cell>
          <cell r="AS20">
            <v>38898</v>
          </cell>
          <cell r="AT20">
            <v>1109130</v>
          </cell>
          <cell r="AU20">
            <v>12394</v>
          </cell>
          <cell r="AV20">
            <v>38992</v>
          </cell>
          <cell r="AW20">
            <v>1110000</v>
          </cell>
          <cell r="AX20">
            <v>12000</v>
          </cell>
          <cell r="AY20">
            <v>39078</v>
          </cell>
          <cell r="AZ20">
            <v>1110000</v>
          </cell>
          <cell r="BA20">
            <v>12000</v>
          </cell>
          <cell r="BB20">
            <v>39141</v>
          </cell>
          <cell r="BC20">
            <v>1110000</v>
          </cell>
          <cell r="BD20">
            <v>12000</v>
          </cell>
        </row>
        <row r="21">
          <cell r="A21" t="str">
            <v>L-1</v>
          </cell>
          <cell r="B21" t="str">
            <v>マノア岡本</v>
          </cell>
          <cell r="C21" t="str">
            <v>みずほ信託銀行株式会社</v>
          </cell>
          <cell r="D21">
            <v>4028950</v>
          </cell>
          <cell r="E21">
            <v>751633</v>
          </cell>
          <cell r="F21">
            <v>3791950</v>
          </cell>
          <cell r="G21">
            <v>878940</v>
          </cell>
          <cell r="H21">
            <v>3854143</v>
          </cell>
          <cell r="I21">
            <v>847021</v>
          </cell>
          <cell r="J21">
            <v>774000</v>
          </cell>
          <cell r="K21">
            <v>0</v>
          </cell>
          <cell r="L21">
            <v>480000</v>
          </cell>
          <cell r="M21">
            <v>0</v>
          </cell>
          <cell r="Q21">
            <v>9197449</v>
          </cell>
          <cell r="T21">
            <v>9197449</v>
          </cell>
          <cell r="X21">
            <v>1070000</v>
          </cell>
          <cell r="Y21">
            <v>262500</v>
          </cell>
          <cell r="AA21">
            <v>262500</v>
          </cell>
          <cell r="AB21">
            <v>946562</v>
          </cell>
          <cell r="AC21">
            <v>946503</v>
          </cell>
          <cell r="AE21" t="str">
            <v>L-1</v>
          </cell>
          <cell r="AF21">
            <v>54001</v>
          </cell>
          <cell r="AG21" t="str">
            <v>マノア岡本</v>
          </cell>
          <cell r="AH21" t="str">
            <v>みずほ信託銀行株式会社</v>
          </cell>
          <cell r="AI21">
            <v>0</v>
          </cell>
          <cell r="AJ21">
            <v>946562</v>
          </cell>
          <cell r="AK21">
            <v>946503</v>
          </cell>
          <cell r="AL21">
            <v>1893006</v>
          </cell>
          <cell r="AM21">
            <v>3786071</v>
          </cell>
          <cell r="AO21" t="str">
            <v>L-1</v>
          </cell>
          <cell r="AP21">
            <v>54001</v>
          </cell>
          <cell r="AQ21" t="str">
            <v>マノア岡本</v>
          </cell>
          <cell r="AR21" t="str">
            <v>みずほ信託銀行株式会社</v>
          </cell>
          <cell r="AS21">
            <v>38898</v>
          </cell>
          <cell r="AT21">
            <v>946562</v>
          </cell>
          <cell r="AV21">
            <v>38992</v>
          </cell>
          <cell r="AW21">
            <v>946503</v>
          </cell>
          <cell r="AY21">
            <v>39078</v>
          </cell>
          <cell r="AZ21">
            <v>946503</v>
          </cell>
          <cell r="BB21">
            <v>39141</v>
          </cell>
          <cell r="BC21">
            <v>946503</v>
          </cell>
        </row>
        <row r="22">
          <cell r="A22" t="str">
            <v>L-5</v>
          </cell>
          <cell r="B22" t="str">
            <v>プティ・クール砧</v>
          </cell>
          <cell r="C22" t="str">
            <v>みずほ信託銀行株式会社</v>
          </cell>
          <cell r="D22">
            <v>4462833</v>
          </cell>
          <cell r="E22">
            <v>995806</v>
          </cell>
          <cell r="F22">
            <v>2744000</v>
          </cell>
          <cell r="G22">
            <v>989868</v>
          </cell>
          <cell r="H22">
            <v>2771000</v>
          </cell>
          <cell r="I22">
            <v>650284</v>
          </cell>
          <cell r="J22">
            <v>0</v>
          </cell>
          <cell r="K22">
            <v>0</v>
          </cell>
          <cell r="L22">
            <v>0</v>
          </cell>
          <cell r="M22">
            <v>0</v>
          </cell>
          <cell r="Q22">
            <v>7341875</v>
          </cell>
          <cell r="T22">
            <v>7341875</v>
          </cell>
          <cell r="X22">
            <v>1060000</v>
          </cell>
          <cell r="Y22">
            <v>315000</v>
          </cell>
          <cell r="AA22">
            <v>315000</v>
          </cell>
          <cell r="AB22">
            <v>728032</v>
          </cell>
          <cell r="AC22">
            <v>727986</v>
          </cell>
          <cell r="AE22" t="str">
            <v>L-5</v>
          </cell>
          <cell r="AF22">
            <v>54005</v>
          </cell>
          <cell r="AG22" t="str">
            <v>プティ・クール砧</v>
          </cell>
          <cell r="AH22" t="str">
            <v>みずほ信託銀行株式会社</v>
          </cell>
          <cell r="AI22">
            <v>0</v>
          </cell>
          <cell r="AJ22">
            <v>728032</v>
          </cell>
          <cell r="AK22">
            <v>727986</v>
          </cell>
          <cell r="AL22">
            <v>1455972</v>
          </cell>
          <cell r="AM22">
            <v>2911990</v>
          </cell>
          <cell r="AO22" t="str">
            <v>L-5</v>
          </cell>
          <cell r="AP22">
            <v>54005</v>
          </cell>
          <cell r="AQ22" t="str">
            <v>プティ・クール砧</v>
          </cell>
          <cell r="AR22" t="str">
            <v>みずほ信託銀行株式会社</v>
          </cell>
          <cell r="AS22">
            <v>38898</v>
          </cell>
          <cell r="AT22">
            <v>728032</v>
          </cell>
          <cell r="AV22">
            <v>38992</v>
          </cell>
          <cell r="AW22">
            <v>727986</v>
          </cell>
          <cell r="AY22">
            <v>39078</v>
          </cell>
          <cell r="AZ22">
            <v>727986</v>
          </cell>
          <cell r="BB22">
            <v>39141</v>
          </cell>
          <cell r="BC22">
            <v>727986</v>
          </cell>
        </row>
        <row r="23">
          <cell r="A23" t="str">
            <v>S-7</v>
          </cell>
          <cell r="B23" t="str">
            <v>エスコート上池袋</v>
          </cell>
          <cell r="C23" t="str">
            <v>中央三井信託銀行株式会社</v>
          </cell>
          <cell r="D23">
            <v>4458760</v>
          </cell>
          <cell r="E23">
            <v>813755</v>
          </cell>
          <cell r="F23">
            <v>3679605</v>
          </cell>
          <cell r="G23">
            <v>386040</v>
          </cell>
          <cell r="H23">
            <v>4902236</v>
          </cell>
          <cell r="I23">
            <v>111300</v>
          </cell>
          <cell r="J23">
            <v>0</v>
          </cell>
          <cell r="K23">
            <v>0</v>
          </cell>
          <cell r="L23">
            <v>0</v>
          </cell>
          <cell r="M23">
            <v>0</v>
          </cell>
          <cell r="Q23">
            <v>11729506</v>
          </cell>
          <cell r="S23">
            <v>1060000</v>
          </cell>
          <cell r="T23">
            <v>12789506</v>
          </cell>
          <cell r="V23">
            <v>496087</v>
          </cell>
          <cell r="X23">
            <v>50000</v>
          </cell>
          <cell r="Y23">
            <v>315000</v>
          </cell>
          <cell r="AA23">
            <v>315000</v>
          </cell>
          <cell r="AB23">
            <v>496087</v>
          </cell>
          <cell r="AC23">
            <v>495000</v>
          </cell>
          <cell r="AE23" t="str">
            <v>S-7</v>
          </cell>
          <cell r="AF23">
            <v>51007</v>
          </cell>
          <cell r="AG23" t="str">
            <v>エスコート上池袋</v>
          </cell>
          <cell r="AH23" t="str">
            <v>中央三井信託銀行株式会社</v>
          </cell>
          <cell r="AI23">
            <v>0</v>
          </cell>
          <cell r="AJ23">
            <v>496087</v>
          </cell>
          <cell r="AK23">
            <v>495000</v>
          </cell>
          <cell r="AL23">
            <v>990000</v>
          </cell>
          <cell r="AM23">
            <v>1981087</v>
          </cell>
          <cell r="AO23" t="str">
            <v>S-7</v>
          </cell>
          <cell r="AP23">
            <v>51007</v>
          </cell>
          <cell r="AQ23" t="str">
            <v>エスコート上池袋</v>
          </cell>
          <cell r="AR23" t="str">
            <v>中央三井信託銀行株式会社</v>
          </cell>
          <cell r="AS23">
            <v>38898</v>
          </cell>
          <cell r="AT23">
            <v>489638</v>
          </cell>
          <cell r="AU23">
            <v>6449</v>
          </cell>
          <cell r="AV23">
            <v>38992</v>
          </cell>
          <cell r="AW23">
            <v>489000</v>
          </cell>
          <cell r="AX23">
            <v>6000</v>
          </cell>
          <cell r="AY23">
            <v>39078</v>
          </cell>
          <cell r="AZ23">
            <v>489000</v>
          </cell>
          <cell r="BA23">
            <v>6000</v>
          </cell>
          <cell r="BB23">
            <v>39141</v>
          </cell>
          <cell r="BC23">
            <v>489000</v>
          </cell>
          <cell r="BD23">
            <v>6000</v>
          </cell>
        </row>
        <row r="24">
          <cell r="A24" t="str">
            <v>C-10</v>
          </cell>
          <cell r="B24" t="str">
            <v>パシフィックレジデンス向陽町</v>
          </cell>
          <cell r="C24" t="str">
            <v>中央三井信託銀行株式会社</v>
          </cell>
          <cell r="D24">
            <v>4199188</v>
          </cell>
          <cell r="E24">
            <v>1169374</v>
          </cell>
          <cell r="F24">
            <v>3518338</v>
          </cell>
          <cell r="G24">
            <v>762042</v>
          </cell>
          <cell r="H24">
            <v>3271672</v>
          </cell>
          <cell r="I24">
            <v>528724</v>
          </cell>
          <cell r="J24">
            <v>0</v>
          </cell>
          <cell r="K24">
            <v>0</v>
          </cell>
          <cell r="L24">
            <v>0</v>
          </cell>
          <cell r="M24">
            <v>258000</v>
          </cell>
          <cell r="Q24">
            <v>8529058</v>
          </cell>
          <cell r="S24">
            <v>1250000</v>
          </cell>
          <cell r="T24">
            <v>9779058</v>
          </cell>
          <cell r="V24">
            <v>908000</v>
          </cell>
          <cell r="X24">
            <v>220000</v>
          </cell>
          <cell r="Y24">
            <v>315000</v>
          </cell>
          <cell r="AA24">
            <v>315000</v>
          </cell>
          <cell r="AB24">
            <v>908000</v>
          </cell>
          <cell r="AC24">
            <v>0</v>
          </cell>
          <cell r="AE24" t="str">
            <v>C-10</v>
          </cell>
          <cell r="AF24">
            <v>52011</v>
          </cell>
          <cell r="AG24" t="str">
            <v>パシフィックレジデンス向陽町</v>
          </cell>
          <cell r="AH24" t="str">
            <v>中央三井信託銀行株式会社</v>
          </cell>
          <cell r="AI24">
            <v>912664</v>
          </cell>
          <cell r="AJ24">
            <v>908000</v>
          </cell>
          <cell r="AK24">
            <v>0</v>
          </cell>
          <cell r="AL24">
            <v>1816000</v>
          </cell>
          <cell r="AM24">
            <v>3636664</v>
          </cell>
          <cell r="AO24" t="str">
            <v>C-10</v>
          </cell>
          <cell r="AP24">
            <v>52011</v>
          </cell>
          <cell r="AQ24" t="str">
            <v>パシフィックレジデンス向陽町</v>
          </cell>
          <cell r="AR24" t="str">
            <v>中央三井信託銀行株式会社</v>
          </cell>
          <cell r="AS24">
            <v>38838</v>
          </cell>
          <cell r="AT24">
            <v>891064</v>
          </cell>
          <cell r="AU24">
            <v>21600</v>
          </cell>
          <cell r="AV24">
            <v>38929</v>
          </cell>
          <cell r="AW24">
            <v>890000</v>
          </cell>
          <cell r="AX24">
            <v>18000</v>
          </cell>
          <cell r="AY24">
            <v>38721</v>
          </cell>
          <cell r="AZ24">
            <v>890000</v>
          </cell>
          <cell r="BA24">
            <v>18000</v>
          </cell>
          <cell r="BB24">
            <v>39141</v>
          </cell>
          <cell r="BC24">
            <v>890000</v>
          </cell>
          <cell r="BD24">
            <v>18000</v>
          </cell>
        </row>
        <row r="25">
          <cell r="A25" t="str">
            <v>S-1</v>
          </cell>
          <cell r="B25" t="str">
            <v>パシフィックリビュー新川</v>
          </cell>
          <cell r="C25" t="str">
            <v>株式会社りそな銀行</v>
          </cell>
          <cell r="D25">
            <v>10407000</v>
          </cell>
          <cell r="E25">
            <v>219807</v>
          </cell>
          <cell r="F25">
            <v>10407000</v>
          </cell>
          <cell r="G25">
            <v>322386</v>
          </cell>
          <cell r="H25">
            <v>10407000</v>
          </cell>
          <cell r="I25">
            <v>251045</v>
          </cell>
          <cell r="J25">
            <v>0</v>
          </cell>
          <cell r="K25">
            <v>0</v>
          </cell>
          <cell r="L25">
            <v>0</v>
          </cell>
          <cell r="M25">
            <v>0</v>
          </cell>
          <cell r="Q25">
            <v>30427762</v>
          </cell>
          <cell r="R25">
            <v>4480</v>
          </cell>
          <cell r="T25">
            <v>30432242</v>
          </cell>
          <cell r="U25">
            <v>19376</v>
          </cell>
          <cell r="X25">
            <v>470000</v>
          </cell>
          <cell r="Y25">
            <v>420000</v>
          </cell>
          <cell r="AA25">
            <v>420000</v>
          </cell>
          <cell r="AB25">
            <v>378258</v>
          </cell>
          <cell r="AC25">
            <v>373650</v>
          </cell>
          <cell r="AE25" t="str">
            <v>S-1</v>
          </cell>
          <cell r="AF25">
            <v>51001</v>
          </cell>
          <cell r="AG25" t="str">
            <v>パシフィックリビュー新川</v>
          </cell>
          <cell r="AH25" t="str">
            <v>株式会社りそな銀行</v>
          </cell>
          <cell r="AI25">
            <v>0</v>
          </cell>
          <cell r="AJ25">
            <v>378258</v>
          </cell>
          <cell r="AK25">
            <v>373650</v>
          </cell>
          <cell r="AL25">
            <v>747300</v>
          </cell>
          <cell r="AM25">
            <v>1499208</v>
          </cell>
          <cell r="AO25" t="str">
            <v>S-1</v>
          </cell>
          <cell r="AP25">
            <v>51001</v>
          </cell>
          <cell r="AQ25" t="str">
            <v>パシフィックリビュー新川</v>
          </cell>
          <cell r="AR25" t="str">
            <v>株式会社りそな銀行</v>
          </cell>
          <cell r="AS25">
            <v>38898</v>
          </cell>
          <cell r="AT25">
            <v>362300</v>
          </cell>
          <cell r="AU25">
            <v>15958</v>
          </cell>
          <cell r="AV25">
            <v>38990</v>
          </cell>
          <cell r="AW25">
            <v>359000</v>
          </cell>
          <cell r="AX25">
            <v>14650</v>
          </cell>
          <cell r="AY25">
            <v>39077</v>
          </cell>
          <cell r="AZ25">
            <v>359000</v>
          </cell>
          <cell r="BA25">
            <v>14650</v>
          </cell>
          <cell r="BB25">
            <v>39141</v>
          </cell>
          <cell r="BC25">
            <v>359000</v>
          </cell>
          <cell r="BD25">
            <v>14650</v>
          </cell>
        </row>
        <row r="26">
          <cell r="A26" t="str">
            <v>S-3</v>
          </cell>
          <cell r="B26" t="str">
            <v>グレンパーク参宮橋</v>
          </cell>
          <cell r="C26" t="str">
            <v>株式会社りそな銀行</v>
          </cell>
          <cell r="D26">
            <v>5507597</v>
          </cell>
          <cell r="E26">
            <v>1542453</v>
          </cell>
          <cell r="F26">
            <v>4480000</v>
          </cell>
          <cell r="G26">
            <v>388024</v>
          </cell>
          <cell r="H26">
            <v>4627830</v>
          </cell>
          <cell r="I26">
            <v>425098</v>
          </cell>
          <cell r="J26">
            <v>0</v>
          </cell>
          <cell r="K26">
            <v>992000</v>
          </cell>
          <cell r="L26">
            <v>0</v>
          </cell>
          <cell r="M26">
            <v>298000</v>
          </cell>
          <cell r="Q26">
            <v>12259852</v>
          </cell>
          <cell r="R26">
            <v>1996</v>
          </cell>
          <cell r="T26">
            <v>12261848</v>
          </cell>
          <cell r="U26">
            <v>16778</v>
          </cell>
          <cell r="X26">
            <v>240000</v>
          </cell>
          <cell r="Y26">
            <v>262500</v>
          </cell>
          <cell r="AA26">
            <v>262500</v>
          </cell>
          <cell r="AB26">
            <v>211442</v>
          </cell>
          <cell r="AC26">
            <v>209684</v>
          </cell>
          <cell r="AE26" t="str">
            <v>S-3</v>
          </cell>
          <cell r="AF26">
            <v>51003</v>
          </cell>
          <cell r="AG26" t="str">
            <v>グレンパーク参宮橋</v>
          </cell>
          <cell r="AH26" t="str">
            <v>株式会社りそな銀行</v>
          </cell>
          <cell r="AI26">
            <v>0</v>
          </cell>
          <cell r="AJ26">
            <v>211442</v>
          </cell>
          <cell r="AK26">
            <v>209684</v>
          </cell>
          <cell r="AL26">
            <v>419368</v>
          </cell>
          <cell r="AM26">
            <v>840494</v>
          </cell>
          <cell r="AO26" t="str">
            <v>S-3</v>
          </cell>
          <cell r="AP26">
            <v>51003</v>
          </cell>
          <cell r="AQ26" t="str">
            <v>グレンパーク参宮橋</v>
          </cell>
          <cell r="AR26" t="str">
            <v>株式会社りそな銀行</v>
          </cell>
          <cell r="AS26">
            <v>38898</v>
          </cell>
          <cell r="AT26">
            <v>169700</v>
          </cell>
          <cell r="AU26">
            <v>41742</v>
          </cell>
          <cell r="AV26">
            <v>38990</v>
          </cell>
          <cell r="AW26">
            <v>168000</v>
          </cell>
          <cell r="AX26">
            <v>41684</v>
          </cell>
          <cell r="AY26">
            <v>39077</v>
          </cell>
          <cell r="AZ26">
            <v>168000</v>
          </cell>
          <cell r="BA26">
            <v>41684</v>
          </cell>
          <cell r="BB26">
            <v>39141</v>
          </cell>
          <cell r="BC26">
            <v>168000</v>
          </cell>
          <cell r="BD26">
            <v>41684</v>
          </cell>
        </row>
        <row r="27">
          <cell r="A27" t="str">
            <v>F-1</v>
          </cell>
          <cell r="B27" t="str">
            <v>パシフィックレジデンス桜丘</v>
          </cell>
          <cell r="C27" t="str">
            <v>株式会社りそな銀行</v>
          </cell>
          <cell r="D27">
            <v>22063250</v>
          </cell>
          <cell r="E27">
            <v>2468262</v>
          </cell>
          <cell r="F27">
            <v>18670510</v>
          </cell>
          <cell r="G27">
            <v>3176253</v>
          </cell>
          <cell r="H27">
            <v>17765133</v>
          </cell>
          <cell r="I27">
            <v>1841670</v>
          </cell>
          <cell r="J27">
            <v>352000</v>
          </cell>
          <cell r="K27">
            <v>2975000</v>
          </cell>
          <cell r="L27">
            <v>1854000</v>
          </cell>
          <cell r="M27">
            <v>1020000</v>
          </cell>
          <cell r="Q27">
            <v>51012708</v>
          </cell>
          <cell r="R27">
            <v>8411</v>
          </cell>
          <cell r="T27">
            <v>51021119</v>
          </cell>
          <cell r="U27">
            <v>18061</v>
          </cell>
          <cell r="X27">
            <v>750000</v>
          </cell>
          <cell r="Y27">
            <v>813750</v>
          </cell>
          <cell r="AA27">
            <v>813750</v>
          </cell>
          <cell r="AB27">
            <v>385789</v>
          </cell>
          <cell r="AC27">
            <v>857146</v>
          </cell>
          <cell r="AE27" t="str">
            <v>F-1</v>
          </cell>
          <cell r="AF27">
            <v>53001</v>
          </cell>
          <cell r="AG27" t="str">
            <v>パシフィックレジデンス桜丘</v>
          </cell>
          <cell r="AH27" t="str">
            <v>株式会社りそな銀行</v>
          </cell>
          <cell r="AI27">
            <v>0</v>
          </cell>
          <cell r="AJ27">
            <v>385789</v>
          </cell>
          <cell r="AK27">
            <v>857146</v>
          </cell>
          <cell r="AL27">
            <v>765432</v>
          </cell>
          <cell r="AM27">
            <v>2008367</v>
          </cell>
          <cell r="AO27" t="str">
            <v>F-1</v>
          </cell>
          <cell r="AP27">
            <v>53001</v>
          </cell>
          <cell r="AQ27" t="str">
            <v>パシフィックレジデンス桜丘</v>
          </cell>
          <cell r="AR27" t="str">
            <v>株式会社りそな銀行</v>
          </cell>
          <cell r="AS27">
            <v>38898</v>
          </cell>
          <cell r="AT27">
            <v>333000</v>
          </cell>
          <cell r="AU27">
            <v>52789</v>
          </cell>
          <cell r="AV27">
            <v>38990</v>
          </cell>
          <cell r="AW27">
            <v>330000</v>
          </cell>
          <cell r="AX27">
            <v>527146</v>
          </cell>
          <cell r="AY27">
            <v>39077</v>
          </cell>
          <cell r="AZ27">
            <v>330000</v>
          </cell>
          <cell r="BA27">
            <v>52716</v>
          </cell>
          <cell r="BB27">
            <v>39141</v>
          </cell>
          <cell r="BC27">
            <v>330000</v>
          </cell>
          <cell r="BD27">
            <v>52716</v>
          </cell>
        </row>
        <row r="28">
          <cell r="A28" t="str">
            <v>S-9</v>
          </cell>
          <cell r="B28" t="str">
            <v>ドミトリー原町田</v>
          </cell>
          <cell r="C28" t="str">
            <v>中央三井信託銀行株式会社</v>
          </cell>
          <cell r="D28">
            <v>5686264</v>
          </cell>
          <cell r="E28">
            <v>1471612</v>
          </cell>
          <cell r="F28">
            <v>5368355</v>
          </cell>
          <cell r="G28">
            <v>1443903</v>
          </cell>
          <cell r="H28">
            <v>7446000</v>
          </cell>
          <cell r="I28">
            <v>814869</v>
          </cell>
          <cell r="J28">
            <v>0</v>
          </cell>
          <cell r="K28">
            <v>0</v>
          </cell>
          <cell r="L28">
            <v>110000</v>
          </cell>
          <cell r="M28">
            <v>496000</v>
          </cell>
          <cell r="Q28">
            <v>14770235</v>
          </cell>
          <cell r="S28">
            <v>830000</v>
          </cell>
          <cell r="T28">
            <v>15600235</v>
          </cell>
          <cell r="V28">
            <v>1241000</v>
          </cell>
          <cell r="W28">
            <v>2625000</v>
          </cell>
          <cell r="X28">
            <v>1610000</v>
          </cell>
          <cell r="Y28">
            <v>315000</v>
          </cell>
          <cell r="AA28">
            <v>315000</v>
          </cell>
          <cell r="AB28">
            <v>1241000</v>
          </cell>
          <cell r="AC28">
            <v>1241000</v>
          </cell>
          <cell r="AE28" t="str">
            <v>S-9</v>
          </cell>
          <cell r="AF28">
            <v>51009</v>
          </cell>
          <cell r="AG28" t="str">
            <v>ドミトリー原町田</v>
          </cell>
          <cell r="AH28" t="str">
            <v>中央三井信託銀行株式会社</v>
          </cell>
          <cell r="AI28">
            <v>1246536</v>
          </cell>
          <cell r="AJ28">
            <v>1241000</v>
          </cell>
          <cell r="AK28">
            <v>1241000</v>
          </cell>
          <cell r="AL28">
            <v>1241000</v>
          </cell>
          <cell r="AM28">
            <v>4969536</v>
          </cell>
          <cell r="AO28" t="str">
            <v>S-9</v>
          </cell>
          <cell r="AP28">
            <v>51009</v>
          </cell>
          <cell r="AQ28" t="str">
            <v>ドミトリー原町田</v>
          </cell>
          <cell r="AR28" t="str">
            <v>中央三井信託銀行株式会社</v>
          </cell>
          <cell r="AS28">
            <v>38868</v>
          </cell>
          <cell r="AT28">
            <v>1241992</v>
          </cell>
          <cell r="AU28">
            <v>4544</v>
          </cell>
          <cell r="AV28">
            <v>38929</v>
          </cell>
          <cell r="AW28">
            <v>1241000</v>
          </cell>
          <cell r="AY28">
            <v>38992</v>
          </cell>
          <cell r="AZ28">
            <v>1241000</v>
          </cell>
          <cell r="BB28">
            <v>39076</v>
          </cell>
          <cell r="BC28">
            <v>1241000</v>
          </cell>
        </row>
        <row r="29">
          <cell r="A29" t="str">
            <v>S-2</v>
          </cell>
          <cell r="B29" t="str">
            <v>パシフィックリビュー芝大門</v>
          </cell>
          <cell r="C29" t="str">
            <v>三菱UFJ信託銀行株式会社</v>
          </cell>
          <cell r="D29">
            <v>11345450</v>
          </cell>
          <cell r="E29">
            <v>2791615</v>
          </cell>
          <cell r="F29">
            <v>8863640</v>
          </cell>
          <cell r="G29">
            <v>1596696</v>
          </cell>
          <cell r="H29">
            <v>7876263</v>
          </cell>
          <cell r="I29">
            <v>1856257</v>
          </cell>
          <cell r="J29">
            <v>239000</v>
          </cell>
          <cell r="K29">
            <v>160500</v>
          </cell>
          <cell r="L29">
            <v>250000</v>
          </cell>
          <cell r="M29">
            <v>270000</v>
          </cell>
          <cell r="Q29">
            <v>21840785</v>
          </cell>
          <cell r="T29">
            <v>21840785</v>
          </cell>
          <cell r="X29">
            <v>680000</v>
          </cell>
          <cell r="Y29">
            <v>315000</v>
          </cell>
          <cell r="AA29">
            <v>315000</v>
          </cell>
          <cell r="AB29">
            <v>0</v>
          </cell>
          <cell r="AC29">
            <v>0</v>
          </cell>
          <cell r="AE29" t="str">
            <v>S-2</v>
          </cell>
          <cell r="AF29">
            <v>51002</v>
          </cell>
          <cell r="AG29" t="str">
            <v>パシフィックリビュー芝大門</v>
          </cell>
          <cell r="AH29" t="str">
            <v>三菱UFJ信託銀行株式会社</v>
          </cell>
          <cell r="AI29">
            <v>0</v>
          </cell>
          <cell r="AJ29">
            <v>0</v>
          </cell>
          <cell r="AK29">
            <v>0</v>
          </cell>
          <cell r="AL29">
            <v>0</v>
          </cell>
          <cell r="AM29">
            <v>0</v>
          </cell>
          <cell r="AO29" t="str">
            <v>S-2</v>
          </cell>
          <cell r="AP29">
            <v>51002</v>
          </cell>
          <cell r="AQ29" t="str">
            <v>パシフィックリビュー芝大門</v>
          </cell>
          <cell r="AR29" t="str">
            <v>三菱UFJ信託銀行株式会社</v>
          </cell>
          <cell r="AW29">
            <v>0</v>
          </cell>
        </row>
        <row r="30">
          <cell r="A30" t="str">
            <v>F-10</v>
          </cell>
          <cell r="B30" t="str">
            <v>パシフィックレジデンス目白</v>
          </cell>
          <cell r="C30" t="str">
            <v>中央三井信託銀行株式会社</v>
          </cell>
          <cell r="D30">
            <v>42342474</v>
          </cell>
          <cell r="E30">
            <v>7755045</v>
          </cell>
          <cell r="F30">
            <v>40473749</v>
          </cell>
          <cell r="G30">
            <v>6638996</v>
          </cell>
          <cell r="H30">
            <v>10450126</v>
          </cell>
          <cell r="I30">
            <v>1050686</v>
          </cell>
          <cell r="J30">
            <v>0</v>
          </cell>
          <cell r="K30">
            <v>1020000</v>
          </cell>
          <cell r="L30">
            <v>678000</v>
          </cell>
          <cell r="M30">
            <v>1611000</v>
          </cell>
          <cell r="Q30">
            <v>77821622</v>
          </cell>
          <cell r="S30">
            <v>0</v>
          </cell>
          <cell r="T30">
            <v>77821622</v>
          </cell>
          <cell r="V30">
            <v>7299455</v>
          </cell>
          <cell r="X30">
            <v>4180000</v>
          </cell>
          <cell r="Y30">
            <v>315000</v>
          </cell>
          <cell r="AA30">
            <v>315000</v>
          </cell>
          <cell r="AB30">
            <v>7299455</v>
          </cell>
          <cell r="AC30">
            <v>7301000</v>
          </cell>
          <cell r="AE30" t="str">
            <v>F-10</v>
          </cell>
          <cell r="AF30">
            <v>53010</v>
          </cell>
          <cell r="AG30" t="str">
            <v>パシフィックレジデンス目白</v>
          </cell>
          <cell r="AH30" t="str">
            <v>中央三井信託銀行株式会社</v>
          </cell>
          <cell r="AI30">
            <v>0</v>
          </cell>
          <cell r="AJ30">
            <v>7299455</v>
          </cell>
          <cell r="AK30">
            <v>7301000</v>
          </cell>
          <cell r="AL30">
            <v>14602000</v>
          </cell>
          <cell r="AM30">
            <v>29202455</v>
          </cell>
          <cell r="AO30" t="str">
            <v>F-10</v>
          </cell>
          <cell r="AP30">
            <v>53010</v>
          </cell>
          <cell r="AQ30" t="str">
            <v>パシフィックレジデンス目白</v>
          </cell>
          <cell r="AR30" t="str">
            <v>中央三井信託銀行株式会社</v>
          </cell>
          <cell r="AS30">
            <v>38898</v>
          </cell>
          <cell r="AT30">
            <v>7182605</v>
          </cell>
          <cell r="AU30">
            <v>116850</v>
          </cell>
          <cell r="AV30">
            <v>38992</v>
          </cell>
          <cell r="AW30">
            <v>7184000</v>
          </cell>
          <cell r="AX30">
            <v>117000</v>
          </cell>
          <cell r="AY30">
            <v>39078</v>
          </cell>
          <cell r="AZ30">
            <v>7184000</v>
          </cell>
          <cell r="BA30">
            <v>117000</v>
          </cell>
          <cell r="BB30">
            <v>39141</v>
          </cell>
          <cell r="BC30">
            <v>7184000</v>
          </cell>
          <cell r="BD30">
            <v>117000</v>
          </cell>
        </row>
        <row r="31">
          <cell r="A31" t="str">
            <v>S-16</v>
          </cell>
          <cell r="B31" t="str">
            <v>Jステージ方南町</v>
          </cell>
          <cell r="C31" t="str">
            <v>みずほ信託銀行株式会社</v>
          </cell>
          <cell r="D31">
            <v>7155408</v>
          </cell>
          <cell r="E31">
            <v>834496</v>
          </cell>
          <cell r="F31">
            <v>7126218</v>
          </cell>
          <cell r="G31">
            <v>790957</v>
          </cell>
          <cell r="H31">
            <v>6775077</v>
          </cell>
          <cell r="I31">
            <v>1117245</v>
          </cell>
          <cell r="J31">
            <v>150000</v>
          </cell>
          <cell r="K31">
            <v>290000</v>
          </cell>
          <cell r="L31">
            <v>0</v>
          </cell>
          <cell r="M31">
            <v>136000</v>
          </cell>
          <cell r="Q31">
            <v>18314005</v>
          </cell>
          <cell r="T31">
            <v>18314005</v>
          </cell>
          <cell r="X31">
            <v>2010000</v>
          </cell>
          <cell r="Y31">
            <v>262500</v>
          </cell>
          <cell r="AA31">
            <v>262500</v>
          </cell>
          <cell r="AB31">
            <v>1049420</v>
          </cell>
          <cell r="AC31">
            <v>1048861</v>
          </cell>
          <cell r="AE31" t="str">
            <v>S-16</v>
          </cell>
          <cell r="AF31">
            <v>51022</v>
          </cell>
          <cell r="AG31" t="str">
            <v>Jステージ方南町</v>
          </cell>
          <cell r="AH31" t="str">
            <v>みずほ信託銀行株式会社</v>
          </cell>
          <cell r="AI31">
            <v>0</v>
          </cell>
          <cell r="AJ31">
            <v>1049420</v>
          </cell>
          <cell r="AK31">
            <v>1048861</v>
          </cell>
          <cell r="AL31">
            <v>2097722</v>
          </cell>
          <cell r="AM31">
            <v>4196003</v>
          </cell>
          <cell r="AO31" t="str">
            <v>S-16</v>
          </cell>
          <cell r="AP31">
            <v>51022</v>
          </cell>
          <cell r="AQ31" t="str">
            <v>Jステージ方南町</v>
          </cell>
          <cell r="AR31" t="str">
            <v>みずほ信託銀行株式会社</v>
          </cell>
          <cell r="AS31">
            <v>38898</v>
          </cell>
          <cell r="AT31">
            <v>1049420</v>
          </cell>
          <cell r="AV31">
            <v>38992</v>
          </cell>
          <cell r="AW31">
            <v>1048861</v>
          </cell>
          <cell r="AY31">
            <v>39078</v>
          </cell>
          <cell r="AZ31">
            <v>1048861</v>
          </cell>
          <cell r="BB31">
            <v>39141</v>
          </cell>
          <cell r="BC31">
            <v>1048861</v>
          </cell>
        </row>
        <row r="32">
          <cell r="A32" t="str">
            <v>C-15</v>
          </cell>
          <cell r="B32" t="str">
            <v>アパートメンツ西麻布</v>
          </cell>
          <cell r="C32" t="str">
            <v>みずほ信託銀行株式会社</v>
          </cell>
          <cell r="D32">
            <v>40121102</v>
          </cell>
          <cell r="E32">
            <v>3844843</v>
          </cell>
          <cell r="F32">
            <v>38093086</v>
          </cell>
          <cell r="G32">
            <v>3853596</v>
          </cell>
          <cell r="H32">
            <v>38879135</v>
          </cell>
          <cell r="I32">
            <v>6356795</v>
          </cell>
          <cell r="J32">
            <v>2164000</v>
          </cell>
          <cell r="K32">
            <v>1186000</v>
          </cell>
          <cell r="L32">
            <v>944000</v>
          </cell>
          <cell r="M32">
            <v>1250000</v>
          </cell>
          <cell r="Q32">
            <v>103038089</v>
          </cell>
          <cell r="T32">
            <v>103038089</v>
          </cell>
          <cell r="X32">
            <v>650000</v>
          </cell>
          <cell r="Y32">
            <v>393750</v>
          </cell>
          <cell r="AA32">
            <v>393750</v>
          </cell>
          <cell r="AB32">
            <v>1384496</v>
          </cell>
          <cell r="AC32">
            <v>1384495</v>
          </cell>
          <cell r="AE32" t="str">
            <v>C-15</v>
          </cell>
          <cell r="AF32">
            <v>52029</v>
          </cell>
          <cell r="AG32" t="str">
            <v>アパートメンツ西麻布</v>
          </cell>
          <cell r="AH32" t="str">
            <v>みずほ信託銀行株式会社</v>
          </cell>
          <cell r="AI32">
            <v>0</v>
          </cell>
          <cell r="AJ32">
            <v>1384496</v>
          </cell>
          <cell r="AK32">
            <v>1384495</v>
          </cell>
          <cell r="AL32">
            <v>2768990</v>
          </cell>
          <cell r="AM32">
            <v>5537981</v>
          </cell>
          <cell r="AO32" t="str">
            <v>C-15</v>
          </cell>
          <cell r="AP32">
            <v>52029</v>
          </cell>
          <cell r="AQ32" t="str">
            <v>アパートメンツ西麻布</v>
          </cell>
          <cell r="AR32" t="str">
            <v>みずほ信託銀行株式会社</v>
          </cell>
          <cell r="AS32">
            <v>38898</v>
          </cell>
          <cell r="AT32">
            <v>1384496</v>
          </cell>
          <cell r="AV32">
            <v>38992</v>
          </cell>
          <cell r="AW32">
            <v>1384495</v>
          </cell>
          <cell r="AY32">
            <v>39078</v>
          </cell>
          <cell r="AZ32">
            <v>1384495</v>
          </cell>
          <cell r="BB32">
            <v>39141</v>
          </cell>
          <cell r="BC32">
            <v>1384495</v>
          </cell>
        </row>
        <row r="33">
          <cell r="A33" t="str">
            <v>C-18</v>
          </cell>
          <cell r="B33" t="str">
            <v>パシフィックレジデンス人形町</v>
          </cell>
          <cell r="C33" t="str">
            <v>中央三井信託銀行株式会社</v>
          </cell>
          <cell r="D33">
            <v>3005250</v>
          </cell>
          <cell r="E33">
            <v>118072</v>
          </cell>
          <cell r="F33">
            <v>3005250</v>
          </cell>
          <cell r="G33">
            <v>118072</v>
          </cell>
          <cell r="H33">
            <v>5400000</v>
          </cell>
          <cell r="I33">
            <v>2621977</v>
          </cell>
          <cell r="J33">
            <v>0</v>
          </cell>
          <cell r="K33">
            <v>0</v>
          </cell>
          <cell r="L33">
            <v>0</v>
          </cell>
          <cell r="M33">
            <v>0</v>
          </cell>
          <cell r="Q33">
            <v>8552379</v>
          </cell>
          <cell r="S33">
            <v>2010000</v>
          </cell>
          <cell r="T33">
            <v>10562379</v>
          </cell>
          <cell r="V33">
            <v>99023</v>
          </cell>
          <cell r="X33">
            <v>40000</v>
          </cell>
          <cell r="Y33">
            <v>262500</v>
          </cell>
          <cell r="AA33">
            <v>262500</v>
          </cell>
          <cell r="AB33">
            <v>99023</v>
          </cell>
          <cell r="AC33">
            <v>100000</v>
          </cell>
          <cell r="AE33" t="str">
            <v>C-18</v>
          </cell>
          <cell r="AF33">
            <v>52032</v>
          </cell>
          <cell r="AG33" t="str">
            <v>パシフィックレジデンス人形町</v>
          </cell>
          <cell r="AH33" t="str">
            <v>中央三井信託銀行株式会社</v>
          </cell>
          <cell r="AI33">
            <v>0</v>
          </cell>
          <cell r="AJ33">
            <v>99023</v>
          </cell>
          <cell r="AK33">
            <v>100000</v>
          </cell>
          <cell r="AL33">
            <v>200000</v>
          </cell>
          <cell r="AM33">
            <v>399023</v>
          </cell>
          <cell r="AO33" t="str">
            <v>C-18</v>
          </cell>
          <cell r="AP33">
            <v>52032</v>
          </cell>
          <cell r="AQ33" t="str">
            <v>パシフィックレジデンス人形町</v>
          </cell>
          <cell r="AR33" t="str">
            <v>中央三井信託銀行株式会社</v>
          </cell>
          <cell r="AS33">
            <v>38898</v>
          </cell>
          <cell r="AT33">
            <v>92226</v>
          </cell>
          <cell r="AU33">
            <v>6797</v>
          </cell>
          <cell r="AV33">
            <v>38992</v>
          </cell>
          <cell r="AW33">
            <v>93000</v>
          </cell>
          <cell r="AX33">
            <v>7000</v>
          </cell>
          <cell r="AY33">
            <v>39078</v>
          </cell>
          <cell r="AZ33">
            <v>93000</v>
          </cell>
          <cell r="BA33">
            <v>7000</v>
          </cell>
          <cell r="BB33">
            <v>39141</v>
          </cell>
          <cell r="BC33">
            <v>93000</v>
          </cell>
          <cell r="BD33">
            <v>7000</v>
          </cell>
        </row>
        <row r="34">
          <cell r="A34" t="str">
            <v>S-19</v>
          </cell>
          <cell r="B34" t="str">
            <v>パシフィックレジデンス湯島三丁目</v>
          </cell>
          <cell r="C34" t="str">
            <v>中央三井信託銀行株式会社</v>
          </cell>
          <cell r="D34">
            <v>5265000</v>
          </cell>
          <cell r="E34">
            <v>5808</v>
          </cell>
          <cell r="F34">
            <v>5265000</v>
          </cell>
          <cell r="G34">
            <v>0</v>
          </cell>
          <cell r="H34">
            <v>4894867</v>
          </cell>
          <cell r="I34">
            <v>713309</v>
          </cell>
          <cell r="J34">
            <v>0</v>
          </cell>
          <cell r="K34">
            <v>0</v>
          </cell>
          <cell r="L34">
            <v>0</v>
          </cell>
          <cell r="M34">
            <v>0</v>
          </cell>
          <cell r="Q34">
            <v>14705750</v>
          </cell>
          <cell r="S34">
            <v>650000</v>
          </cell>
          <cell r="T34">
            <v>15355750</v>
          </cell>
          <cell r="V34">
            <v>568594</v>
          </cell>
          <cell r="X34">
            <v>70000</v>
          </cell>
          <cell r="Y34">
            <v>262500</v>
          </cell>
          <cell r="AA34">
            <v>262500</v>
          </cell>
          <cell r="AB34">
            <v>568594</v>
          </cell>
          <cell r="AC34">
            <v>571000</v>
          </cell>
          <cell r="AE34" t="str">
            <v>S-19</v>
          </cell>
          <cell r="AF34">
            <v>51025</v>
          </cell>
          <cell r="AG34" t="str">
            <v>パシフィックレジデンス湯島三丁目</v>
          </cell>
          <cell r="AH34" t="str">
            <v>中央三井信託銀行株式会社</v>
          </cell>
          <cell r="AI34">
            <v>0</v>
          </cell>
          <cell r="AJ34">
            <v>568594</v>
          </cell>
          <cell r="AK34">
            <v>571000</v>
          </cell>
          <cell r="AL34">
            <v>1142000</v>
          </cell>
          <cell r="AM34">
            <v>2281594</v>
          </cell>
          <cell r="AO34" t="str">
            <v>S-19</v>
          </cell>
          <cell r="AP34">
            <v>51025</v>
          </cell>
          <cell r="AQ34" t="str">
            <v>パシフィックレジデンス湯島三丁目</v>
          </cell>
          <cell r="AR34" t="str">
            <v>中央三井信託銀行株式会社</v>
          </cell>
          <cell r="AS34">
            <v>38898</v>
          </cell>
          <cell r="AT34">
            <v>561374</v>
          </cell>
          <cell r="AU34">
            <v>7220</v>
          </cell>
          <cell r="AV34">
            <v>38992</v>
          </cell>
          <cell r="AW34">
            <v>562000</v>
          </cell>
          <cell r="AX34">
            <v>9000</v>
          </cell>
          <cell r="AY34">
            <v>39078</v>
          </cell>
          <cell r="AZ34">
            <v>562000</v>
          </cell>
          <cell r="BA34">
            <v>9000</v>
          </cell>
          <cell r="BB34">
            <v>39141</v>
          </cell>
          <cell r="BC34">
            <v>562000</v>
          </cell>
          <cell r="BD34">
            <v>9000</v>
          </cell>
        </row>
        <row r="35">
          <cell r="A35" t="str">
            <v>S-20</v>
          </cell>
          <cell r="B35" t="str">
            <v>パシフィックレジデンス新宿イースト</v>
          </cell>
          <cell r="C35" t="str">
            <v>中央三井信託銀行株式会社</v>
          </cell>
          <cell r="D35">
            <v>9477350</v>
          </cell>
          <cell r="E35">
            <v>1486510</v>
          </cell>
          <cell r="F35">
            <v>9018149</v>
          </cell>
          <cell r="G35">
            <v>2215598</v>
          </cell>
          <cell r="H35">
            <v>6346583</v>
          </cell>
          <cell r="I35">
            <v>2061549</v>
          </cell>
          <cell r="J35">
            <v>860000</v>
          </cell>
          <cell r="K35">
            <v>0</v>
          </cell>
          <cell r="L35">
            <v>1160000</v>
          </cell>
          <cell r="M35">
            <v>0</v>
          </cell>
          <cell r="Q35">
            <v>19078425</v>
          </cell>
          <cell r="S35">
            <v>40000</v>
          </cell>
          <cell r="T35">
            <v>19118425</v>
          </cell>
          <cell r="V35">
            <v>455141</v>
          </cell>
          <cell r="X35">
            <v>80000</v>
          </cell>
          <cell r="Y35">
            <v>262500</v>
          </cell>
          <cell r="AA35">
            <v>262500</v>
          </cell>
          <cell r="AB35">
            <v>455141</v>
          </cell>
          <cell r="AC35">
            <v>456000</v>
          </cell>
          <cell r="AE35" t="str">
            <v>S-20</v>
          </cell>
          <cell r="AF35">
            <v>51026</v>
          </cell>
          <cell r="AG35" t="str">
            <v>パシフィックレジデンス新宿イースト</v>
          </cell>
          <cell r="AH35" t="str">
            <v>中央三井信託銀行株式会社</v>
          </cell>
          <cell r="AI35">
            <v>0</v>
          </cell>
          <cell r="AJ35">
            <v>455141</v>
          </cell>
          <cell r="AK35">
            <v>456000</v>
          </cell>
          <cell r="AL35">
            <v>912000</v>
          </cell>
          <cell r="AM35">
            <v>1823141</v>
          </cell>
          <cell r="AO35" t="str">
            <v>S-20</v>
          </cell>
          <cell r="AP35">
            <v>51026</v>
          </cell>
          <cell r="AQ35" t="str">
            <v>パシフィックレジデンス新宿イースト</v>
          </cell>
          <cell r="AR35" t="str">
            <v>中央三井信託銀行株式会社</v>
          </cell>
          <cell r="AS35">
            <v>38898</v>
          </cell>
          <cell r="AT35">
            <v>425748</v>
          </cell>
          <cell r="AU35">
            <v>29393</v>
          </cell>
          <cell r="AV35">
            <v>38992</v>
          </cell>
          <cell r="AW35">
            <v>427000</v>
          </cell>
          <cell r="AX35">
            <v>29000</v>
          </cell>
          <cell r="AY35">
            <v>39078</v>
          </cell>
          <cell r="AZ35">
            <v>427000</v>
          </cell>
          <cell r="BA35">
            <v>29000</v>
          </cell>
          <cell r="BB35">
            <v>39141</v>
          </cell>
          <cell r="BC35">
            <v>427000</v>
          </cell>
          <cell r="BD35">
            <v>29000</v>
          </cell>
        </row>
        <row r="36">
          <cell r="A36" t="str">
            <v>S-21</v>
          </cell>
          <cell r="B36" t="str">
            <v>パシフィックレジデンス新宿東</v>
          </cell>
          <cell r="C36" t="str">
            <v>中央三井信託銀行株式会社</v>
          </cell>
          <cell r="D36">
            <v>0</v>
          </cell>
          <cell r="E36">
            <v>0</v>
          </cell>
          <cell r="F36">
            <v>5582911</v>
          </cell>
          <cell r="G36">
            <v>763335</v>
          </cell>
          <cell r="H36">
            <v>3292188</v>
          </cell>
          <cell r="I36">
            <v>1077690</v>
          </cell>
          <cell r="J36">
            <v>0</v>
          </cell>
          <cell r="K36">
            <v>231500</v>
          </cell>
          <cell r="L36">
            <v>18000</v>
          </cell>
          <cell r="M36">
            <v>0</v>
          </cell>
          <cell r="Q36">
            <v>7034074</v>
          </cell>
          <cell r="S36">
            <v>70000</v>
          </cell>
          <cell r="T36">
            <v>7104074</v>
          </cell>
          <cell r="V36">
            <v>751287</v>
          </cell>
          <cell r="X36">
            <v>600000</v>
          </cell>
          <cell r="Y36">
            <v>262500</v>
          </cell>
          <cell r="AA36">
            <v>262500</v>
          </cell>
          <cell r="AB36">
            <v>751287</v>
          </cell>
          <cell r="AC36">
            <v>749000</v>
          </cell>
          <cell r="AE36" t="str">
            <v>S-21</v>
          </cell>
          <cell r="AF36">
            <v>51027</v>
          </cell>
          <cell r="AG36" t="str">
            <v>パシフィックレジデンス新宿東</v>
          </cell>
          <cell r="AH36" t="str">
            <v>中央三井信託銀行株式会社</v>
          </cell>
          <cell r="AI36">
            <v>0</v>
          </cell>
          <cell r="AJ36">
            <v>751287</v>
          </cell>
          <cell r="AK36">
            <v>749000</v>
          </cell>
          <cell r="AL36">
            <v>1498000</v>
          </cell>
          <cell r="AM36">
            <v>2998287</v>
          </cell>
          <cell r="AO36" t="str">
            <v>S-21</v>
          </cell>
          <cell r="AP36">
            <v>51027</v>
          </cell>
          <cell r="AQ36" t="str">
            <v>パシフィックレジデンス新宿東</v>
          </cell>
          <cell r="AR36" t="str">
            <v>中央三井信託銀行株式会社</v>
          </cell>
          <cell r="AS36">
            <v>38898</v>
          </cell>
          <cell r="AT36">
            <v>743996</v>
          </cell>
          <cell r="AU36">
            <v>7291</v>
          </cell>
          <cell r="AV36">
            <v>38992</v>
          </cell>
          <cell r="AW36">
            <v>742000</v>
          </cell>
          <cell r="AX36">
            <v>7000</v>
          </cell>
          <cell r="AY36">
            <v>39078</v>
          </cell>
          <cell r="AZ36">
            <v>742000</v>
          </cell>
          <cell r="BA36">
            <v>7000</v>
          </cell>
          <cell r="BB36">
            <v>39141</v>
          </cell>
          <cell r="BC36">
            <v>742000</v>
          </cell>
          <cell r="BD36">
            <v>7000</v>
          </cell>
        </row>
        <row r="37">
          <cell r="A37" t="str">
            <v>S-22</v>
          </cell>
          <cell r="B37" t="str">
            <v>パシフィックレジデンス神田岩本町</v>
          </cell>
          <cell r="C37" t="str">
            <v>中央三井信託銀行株式会社</v>
          </cell>
          <cell r="D37">
            <v>0</v>
          </cell>
          <cell r="E37">
            <v>0</v>
          </cell>
          <cell r="F37">
            <v>9829986</v>
          </cell>
          <cell r="G37">
            <v>1051136</v>
          </cell>
          <cell r="H37">
            <v>5265000</v>
          </cell>
          <cell r="I37">
            <v>127260</v>
          </cell>
          <cell r="J37">
            <v>0</v>
          </cell>
          <cell r="K37">
            <v>0</v>
          </cell>
          <cell r="L37">
            <v>430000</v>
          </cell>
          <cell r="M37">
            <v>256000</v>
          </cell>
          <cell r="Q37">
            <v>13916590</v>
          </cell>
          <cell r="S37">
            <v>80000</v>
          </cell>
          <cell r="T37">
            <v>13996590</v>
          </cell>
          <cell r="V37">
            <v>421942</v>
          </cell>
          <cell r="X37">
            <v>90000</v>
          </cell>
          <cell r="Y37">
            <v>262500</v>
          </cell>
          <cell r="AA37">
            <v>262500</v>
          </cell>
          <cell r="AB37">
            <v>421942</v>
          </cell>
          <cell r="AC37">
            <v>422000</v>
          </cell>
          <cell r="AE37" t="str">
            <v>S-22</v>
          </cell>
          <cell r="AF37">
            <v>51028</v>
          </cell>
          <cell r="AG37" t="str">
            <v>パシフィックレジデンス神田岩本町</v>
          </cell>
          <cell r="AH37" t="str">
            <v>中央三井信託銀行株式会社</v>
          </cell>
          <cell r="AI37">
            <v>0</v>
          </cell>
          <cell r="AJ37">
            <v>421942</v>
          </cell>
          <cell r="AK37">
            <v>422000</v>
          </cell>
          <cell r="AL37">
            <v>844000</v>
          </cell>
          <cell r="AM37">
            <v>1687942</v>
          </cell>
          <cell r="AO37" t="str">
            <v>S-22</v>
          </cell>
          <cell r="AP37">
            <v>51028</v>
          </cell>
          <cell r="AQ37" t="str">
            <v>パシフィックレジデンス神田岩本町</v>
          </cell>
          <cell r="AR37" t="str">
            <v>中央三井信託銀行株式会社</v>
          </cell>
          <cell r="AS37">
            <v>38898</v>
          </cell>
          <cell r="AT37">
            <v>415651</v>
          </cell>
          <cell r="AU37">
            <v>6291</v>
          </cell>
          <cell r="AV37">
            <v>38992</v>
          </cell>
          <cell r="AW37">
            <v>414000</v>
          </cell>
          <cell r="AX37">
            <v>8000</v>
          </cell>
          <cell r="AY37">
            <v>39078</v>
          </cell>
          <cell r="AZ37">
            <v>414000</v>
          </cell>
          <cell r="BA37">
            <v>8000</v>
          </cell>
          <cell r="BB37">
            <v>39141</v>
          </cell>
          <cell r="BC37">
            <v>414000</v>
          </cell>
          <cell r="BD37">
            <v>8000</v>
          </cell>
        </row>
        <row r="38">
          <cell r="A38" t="str">
            <v>C-16</v>
          </cell>
          <cell r="B38" t="str">
            <v>パシフィックレジデンス天神南</v>
          </cell>
          <cell r="C38" t="str">
            <v>三菱UFJ信託銀行株式会社</v>
          </cell>
          <cell r="D38">
            <v>7329252</v>
          </cell>
          <cell r="E38">
            <v>1007061</v>
          </cell>
          <cell r="F38">
            <v>8800075</v>
          </cell>
          <cell r="G38">
            <v>1200182</v>
          </cell>
          <cell r="H38">
            <v>3105315</v>
          </cell>
          <cell r="I38">
            <v>535654</v>
          </cell>
          <cell r="J38">
            <v>0</v>
          </cell>
          <cell r="K38">
            <v>133000</v>
          </cell>
          <cell r="L38">
            <v>131500</v>
          </cell>
          <cell r="M38">
            <v>0</v>
          </cell>
          <cell r="Q38">
            <v>16491745</v>
          </cell>
          <cell r="T38">
            <v>16491745</v>
          </cell>
          <cell r="X38">
            <v>130000</v>
          </cell>
          <cell r="Y38">
            <v>262500</v>
          </cell>
          <cell r="AA38">
            <v>262500</v>
          </cell>
          <cell r="AB38">
            <v>0</v>
          </cell>
          <cell r="AC38">
            <v>0</v>
          </cell>
          <cell r="AE38" t="str">
            <v>C-16</v>
          </cell>
          <cell r="AF38">
            <v>52030</v>
          </cell>
          <cell r="AG38" t="str">
            <v>パシフィックレジデンス天神南</v>
          </cell>
          <cell r="AH38" t="str">
            <v>三菱UFJ信託銀行株式会社</v>
          </cell>
          <cell r="AI38">
            <v>0</v>
          </cell>
          <cell r="AJ38">
            <v>0</v>
          </cell>
          <cell r="AK38">
            <v>0</v>
          </cell>
          <cell r="AL38">
            <v>0</v>
          </cell>
          <cell r="AM38">
            <v>0</v>
          </cell>
          <cell r="AO38" t="str">
            <v>C-16</v>
          </cell>
          <cell r="AP38">
            <v>52030</v>
          </cell>
          <cell r="AQ38" t="str">
            <v>パシフィックレジデンス天神南</v>
          </cell>
          <cell r="AR38" t="str">
            <v>三菱UFJ信託銀行株式会社</v>
          </cell>
          <cell r="AW38">
            <v>0</v>
          </cell>
        </row>
        <row r="39">
          <cell r="A39" t="str">
            <v>C-17</v>
          </cell>
          <cell r="B39" t="str">
            <v>パシフィックリビュー博多駅南</v>
          </cell>
          <cell r="C39" t="str">
            <v>三菱UFJ信託銀行株式会社</v>
          </cell>
          <cell r="D39">
            <v>2852589</v>
          </cell>
          <cell r="E39">
            <v>602513</v>
          </cell>
          <cell r="F39">
            <v>2661200</v>
          </cell>
          <cell r="G39">
            <v>363097</v>
          </cell>
          <cell r="H39">
            <v>10397229</v>
          </cell>
          <cell r="I39">
            <v>2387346</v>
          </cell>
          <cell r="J39">
            <v>706000</v>
          </cell>
          <cell r="K39">
            <v>280000</v>
          </cell>
          <cell r="L39">
            <v>31000</v>
          </cell>
          <cell r="M39">
            <v>0</v>
          </cell>
          <cell r="Q39">
            <v>12558062</v>
          </cell>
          <cell r="T39">
            <v>12558062</v>
          </cell>
          <cell r="X39">
            <v>90000</v>
          </cell>
          <cell r="Y39">
            <v>236250</v>
          </cell>
          <cell r="AA39">
            <v>236250</v>
          </cell>
          <cell r="AB39">
            <v>0</v>
          </cell>
          <cell r="AC39">
            <v>0</v>
          </cell>
          <cell r="AE39" t="str">
            <v>C-17</v>
          </cell>
          <cell r="AF39">
            <v>52031</v>
          </cell>
          <cell r="AG39" t="str">
            <v>パシフィックリビュー博多駅南</v>
          </cell>
          <cell r="AH39" t="str">
            <v>三菱UFJ信託銀行株式会社</v>
          </cell>
          <cell r="AI39">
            <v>0</v>
          </cell>
          <cell r="AJ39">
            <v>0</v>
          </cell>
          <cell r="AK39">
            <v>0</v>
          </cell>
          <cell r="AL39">
            <v>0</v>
          </cell>
          <cell r="AM39">
            <v>0</v>
          </cell>
          <cell r="AO39" t="str">
            <v>C-17</v>
          </cell>
          <cell r="AP39">
            <v>52031</v>
          </cell>
          <cell r="AQ39" t="str">
            <v>パシフィックリビュー博多駅南</v>
          </cell>
          <cell r="AR39" t="str">
            <v>三菱UFJ信託銀行株式会社</v>
          </cell>
          <cell r="AW39">
            <v>0</v>
          </cell>
        </row>
        <row r="40">
          <cell r="A40" t="str">
            <v>S-18</v>
          </cell>
          <cell r="B40" t="str">
            <v>パシフィックリビュー天神橋</v>
          </cell>
          <cell r="C40" t="str">
            <v>三菱UFJ信託銀行株式会社</v>
          </cell>
          <cell r="D40">
            <v>6335063</v>
          </cell>
          <cell r="E40">
            <v>1082518</v>
          </cell>
          <cell r="F40">
            <v>7042533</v>
          </cell>
          <cell r="G40">
            <v>1577211</v>
          </cell>
          <cell r="H40">
            <v>5693898</v>
          </cell>
          <cell r="I40">
            <v>1182196</v>
          </cell>
          <cell r="J40">
            <v>510000</v>
          </cell>
          <cell r="K40">
            <v>75500</v>
          </cell>
          <cell r="L40">
            <v>150000</v>
          </cell>
          <cell r="M40">
            <v>150000</v>
          </cell>
          <cell r="Q40">
            <v>15229569</v>
          </cell>
          <cell r="T40">
            <v>15229569</v>
          </cell>
          <cell r="X40">
            <v>1110000</v>
          </cell>
          <cell r="Y40">
            <v>262500</v>
          </cell>
          <cell r="AA40">
            <v>262500</v>
          </cell>
          <cell r="AB40">
            <v>0</v>
          </cell>
          <cell r="AC40">
            <v>0</v>
          </cell>
          <cell r="AE40" t="str">
            <v>S-18</v>
          </cell>
          <cell r="AF40">
            <v>51024</v>
          </cell>
          <cell r="AG40" t="str">
            <v>パシフィックリビュー天神橋</v>
          </cell>
          <cell r="AH40" t="str">
            <v>三菱UFJ信託銀行株式会社</v>
          </cell>
          <cell r="AI40">
            <v>0</v>
          </cell>
          <cell r="AJ40">
            <v>0</v>
          </cell>
          <cell r="AK40">
            <v>0</v>
          </cell>
          <cell r="AL40">
            <v>0</v>
          </cell>
          <cell r="AM40">
            <v>0</v>
          </cell>
          <cell r="AO40" t="str">
            <v>S-18</v>
          </cell>
          <cell r="AP40">
            <v>51024</v>
          </cell>
          <cell r="AQ40" t="str">
            <v>パシフィックリビュー天神橋</v>
          </cell>
          <cell r="AR40" t="str">
            <v>三菱UFJ信託銀行株式会社</v>
          </cell>
          <cell r="AW40">
            <v>0</v>
          </cell>
        </row>
        <row r="41">
          <cell r="A41" t="str">
            <v>C-19</v>
          </cell>
          <cell r="B41" t="str">
            <v>パシフィックレジデンス代官山</v>
          </cell>
          <cell r="C41" t="str">
            <v>中央三井信託銀行株式会社</v>
          </cell>
          <cell r="D41">
            <v>11339557</v>
          </cell>
          <cell r="E41">
            <v>951323</v>
          </cell>
          <cell r="F41">
            <v>11335468</v>
          </cell>
          <cell r="G41">
            <v>1114006</v>
          </cell>
          <cell r="H41">
            <v>8520291</v>
          </cell>
          <cell r="I41">
            <v>1604601</v>
          </cell>
          <cell r="J41">
            <v>338000</v>
          </cell>
          <cell r="K41">
            <v>0</v>
          </cell>
          <cell r="L41">
            <v>484000</v>
          </cell>
          <cell r="M41">
            <v>0</v>
          </cell>
          <cell r="Q41">
            <v>27525386</v>
          </cell>
          <cell r="S41">
            <v>90000</v>
          </cell>
          <cell r="T41">
            <v>27615386</v>
          </cell>
          <cell r="V41">
            <v>202551</v>
          </cell>
          <cell r="X41">
            <v>110000</v>
          </cell>
          <cell r="Y41">
            <v>262500</v>
          </cell>
          <cell r="AA41">
            <v>262500</v>
          </cell>
          <cell r="AB41">
            <v>202551</v>
          </cell>
          <cell r="AC41">
            <v>202000</v>
          </cell>
          <cell r="AE41" t="str">
            <v>C-19</v>
          </cell>
          <cell r="AF41">
            <v>52033</v>
          </cell>
          <cell r="AG41" t="str">
            <v>パシフィックレジデンス代官山</v>
          </cell>
          <cell r="AH41" t="str">
            <v>中央三井信託銀行株式会社</v>
          </cell>
          <cell r="AI41">
            <v>0</v>
          </cell>
          <cell r="AJ41">
            <v>202551</v>
          </cell>
          <cell r="AK41">
            <v>202000</v>
          </cell>
          <cell r="AL41">
            <v>404000</v>
          </cell>
          <cell r="AM41">
            <v>808551</v>
          </cell>
          <cell r="AO41" t="str">
            <v>C-19</v>
          </cell>
          <cell r="AP41">
            <v>52033</v>
          </cell>
          <cell r="AQ41" t="str">
            <v>パシフィックレジデンス代官山</v>
          </cell>
          <cell r="AR41" t="str">
            <v>中央三井信託銀行株式会社</v>
          </cell>
          <cell r="AS41">
            <v>38898</v>
          </cell>
          <cell r="AT41">
            <v>160802</v>
          </cell>
          <cell r="AU41">
            <v>41749</v>
          </cell>
          <cell r="AV41">
            <v>38992</v>
          </cell>
          <cell r="AW41">
            <v>161000</v>
          </cell>
          <cell r="AX41">
            <v>41000</v>
          </cell>
          <cell r="AY41">
            <v>39078</v>
          </cell>
          <cell r="AZ41">
            <v>161000</v>
          </cell>
          <cell r="BA41">
            <v>41000</v>
          </cell>
          <cell r="BB41">
            <v>39141</v>
          </cell>
          <cell r="BC41">
            <v>161000</v>
          </cell>
          <cell r="BD41">
            <v>41000</v>
          </cell>
        </row>
        <row r="42">
          <cell r="A42" t="str">
            <v>C-20</v>
          </cell>
          <cell r="B42" t="str">
            <v>パシフィックレジデンス市ヶ谷</v>
          </cell>
          <cell r="C42" t="str">
            <v>中央三井信託銀行株式会社</v>
          </cell>
          <cell r="D42">
            <v>12980588</v>
          </cell>
          <cell r="E42">
            <v>1359232</v>
          </cell>
          <cell r="F42">
            <v>12482401</v>
          </cell>
          <cell r="G42">
            <v>1496695</v>
          </cell>
          <cell r="H42">
            <v>5114552</v>
          </cell>
          <cell r="I42">
            <v>812049</v>
          </cell>
          <cell r="J42">
            <v>0</v>
          </cell>
          <cell r="K42">
            <v>0</v>
          </cell>
          <cell r="L42">
            <v>520000</v>
          </cell>
          <cell r="M42">
            <v>840000</v>
          </cell>
          <cell r="Q42">
            <v>26909565</v>
          </cell>
          <cell r="S42">
            <v>1110000</v>
          </cell>
          <cell r="T42">
            <v>28019565</v>
          </cell>
          <cell r="V42">
            <v>629256</v>
          </cell>
          <cell r="X42">
            <v>150000</v>
          </cell>
          <cell r="Y42">
            <v>262500</v>
          </cell>
          <cell r="AA42">
            <v>262500</v>
          </cell>
          <cell r="AB42">
            <v>629256</v>
          </cell>
          <cell r="AC42">
            <v>627000</v>
          </cell>
          <cell r="AE42" t="str">
            <v>C-20</v>
          </cell>
          <cell r="AF42">
            <v>52034</v>
          </cell>
          <cell r="AG42" t="str">
            <v>パシフィックレジデンス市ヶ谷</v>
          </cell>
          <cell r="AH42" t="str">
            <v>中央三井信託銀行株式会社</v>
          </cell>
          <cell r="AI42">
            <v>0</v>
          </cell>
          <cell r="AJ42">
            <v>629256</v>
          </cell>
          <cell r="AK42">
            <v>627000</v>
          </cell>
          <cell r="AL42">
            <v>1254000</v>
          </cell>
          <cell r="AM42">
            <v>2510256</v>
          </cell>
          <cell r="AO42" t="str">
            <v>C-20</v>
          </cell>
          <cell r="AP42">
            <v>52034</v>
          </cell>
          <cell r="AQ42" t="str">
            <v>パシフィックレジデンス市ヶ谷</v>
          </cell>
          <cell r="AR42" t="str">
            <v>中央三井信託銀行株式会社</v>
          </cell>
          <cell r="AS42">
            <v>38898</v>
          </cell>
          <cell r="AT42">
            <v>610358</v>
          </cell>
          <cell r="AU42">
            <v>18898</v>
          </cell>
          <cell r="AV42">
            <v>38992</v>
          </cell>
          <cell r="AW42">
            <v>610000</v>
          </cell>
          <cell r="AX42">
            <v>17000</v>
          </cell>
          <cell r="AY42">
            <v>39078</v>
          </cell>
          <cell r="AZ42">
            <v>610000</v>
          </cell>
          <cell r="BA42">
            <v>17000</v>
          </cell>
          <cell r="BB42">
            <v>39141</v>
          </cell>
          <cell r="BC42">
            <v>610000</v>
          </cell>
          <cell r="BD42">
            <v>17000</v>
          </cell>
        </row>
        <row r="43">
          <cell r="A43" t="str">
            <v>F-11</v>
          </cell>
          <cell r="B43" t="str">
            <v>パシフィックレジデンス芝浦</v>
          </cell>
          <cell r="C43" t="str">
            <v>中央三井信託銀行株式会社</v>
          </cell>
          <cell r="D43">
            <v>28961209</v>
          </cell>
          <cell r="E43">
            <v>6074880</v>
          </cell>
          <cell r="F43">
            <v>29251804</v>
          </cell>
          <cell r="G43">
            <v>3668452</v>
          </cell>
          <cell r="H43">
            <v>9065000</v>
          </cell>
          <cell r="I43">
            <v>1239876</v>
          </cell>
          <cell r="J43">
            <v>0</v>
          </cell>
          <cell r="K43">
            <v>1026000</v>
          </cell>
          <cell r="L43">
            <v>45000</v>
          </cell>
          <cell r="M43">
            <v>45000</v>
          </cell>
          <cell r="Q43">
            <v>56294805</v>
          </cell>
          <cell r="S43">
            <v>110000</v>
          </cell>
          <cell r="T43">
            <v>56404805</v>
          </cell>
          <cell r="V43">
            <v>5170692</v>
          </cell>
          <cell r="X43">
            <v>5070000</v>
          </cell>
          <cell r="Y43">
            <v>262500</v>
          </cell>
          <cell r="AA43">
            <v>262500</v>
          </cell>
          <cell r="AB43">
            <v>5170692</v>
          </cell>
          <cell r="AC43">
            <v>5170000</v>
          </cell>
          <cell r="AE43" t="str">
            <v>F-11</v>
          </cell>
          <cell r="AF43">
            <v>53035</v>
          </cell>
          <cell r="AG43" t="str">
            <v>パシフィックレジデンス芝浦</v>
          </cell>
          <cell r="AH43" t="str">
            <v>中央三井信託銀行株式会社</v>
          </cell>
          <cell r="AI43">
            <v>0</v>
          </cell>
          <cell r="AJ43">
            <v>5170692</v>
          </cell>
          <cell r="AK43">
            <v>5170000</v>
          </cell>
          <cell r="AL43">
            <v>10340000</v>
          </cell>
          <cell r="AM43">
            <v>20680692</v>
          </cell>
          <cell r="AO43" t="str">
            <v>F-11</v>
          </cell>
          <cell r="AP43">
            <v>53035</v>
          </cell>
          <cell r="AQ43" t="str">
            <v>パシフィックレジデンス芝浦</v>
          </cell>
          <cell r="AR43" t="str">
            <v>中央三井信託銀行株式会社</v>
          </cell>
          <cell r="AS43">
            <v>38898</v>
          </cell>
          <cell r="AT43">
            <v>5110515</v>
          </cell>
          <cell r="AU43">
            <v>60177</v>
          </cell>
          <cell r="AV43">
            <v>38992</v>
          </cell>
          <cell r="AW43">
            <v>5109000</v>
          </cell>
          <cell r="AX43">
            <v>61000</v>
          </cell>
          <cell r="AY43">
            <v>39078</v>
          </cell>
          <cell r="AZ43">
            <v>5109000</v>
          </cell>
          <cell r="BA43">
            <v>61000</v>
          </cell>
          <cell r="BB43">
            <v>39141</v>
          </cell>
          <cell r="BC43">
            <v>5109000</v>
          </cell>
          <cell r="BD43">
            <v>61000</v>
          </cell>
        </row>
        <row r="44">
          <cell r="A44" t="str">
            <v>C-21</v>
          </cell>
          <cell r="B44" t="str">
            <v>パシフィックレジデンス吉祥寺</v>
          </cell>
          <cell r="C44" t="str">
            <v>みずほ信託銀行株式会社</v>
          </cell>
          <cell r="D44">
            <v>5627161</v>
          </cell>
          <cell r="E44">
            <v>869685</v>
          </cell>
          <cell r="F44">
            <v>8819713</v>
          </cell>
          <cell r="G44">
            <v>787657</v>
          </cell>
          <cell r="H44">
            <v>8907233</v>
          </cell>
          <cell r="I44">
            <v>951353</v>
          </cell>
          <cell r="J44">
            <v>351000</v>
          </cell>
          <cell r="K44">
            <v>20000</v>
          </cell>
          <cell r="L44">
            <v>6000</v>
          </cell>
          <cell r="M44">
            <v>0</v>
          </cell>
          <cell r="Q44">
            <v>20745412</v>
          </cell>
          <cell r="T44">
            <v>20745412</v>
          </cell>
          <cell r="X44">
            <v>1590000</v>
          </cell>
          <cell r="Y44">
            <v>315000</v>
          </cell>
          <cell r="AA44">
            <v>315000</v>
          </cell>
          <cell r="AB44">
            <v>1121233</v>
          </cell>
          <cell r="AC44">
            <v>0</v>
          </cell>
          <cell r="AE44" t="str">
            <v>C-21</v>
          </cell>
          <cell r="AF44">
            <v>52037</v>
          </cell>
          <cell r="AG44" t="str">
            <v>パシフィックレジデンス吉祥寺</v>
          </cell>
          <cell r="AH44" t="str">
            <v>みずほ信託銀行株式会社</v>
          </cell>
          <cell r="AI44">
            <v>1121615</v>
          </cell>
          <cell r="AJ44">
            <v>1121233</v>
          </cell>
          <cell r="AK44">
            <v>0</v>
          </cell>
          <cell r="AL44">
            <v>12332466</v>
          </cell>
          <cell r="AM44">
            <v>14575314</v>
          </cell>
          <cell r="AO44" t="str">
            <v>C-21</v>
          </cell>
          <cell r="AP44">
            <v>52037</v>
          </cell>
          <cell r="AQ44" t="str">
            <v>パシフィックレジデンス吉祥寺</v>
          </cell>
          <cell r="AR44" t="str">
            <v>みずほ信託銀行株式会社</v>
          </cell>
          <cell r="AS44">
            <v>38868</v>
          </cell>
          <cell r="AT44">
            <v>1121615</v>
          </cell>
          <cell r="AV44">
            <v>38929</v>
          </cell>
          <cell r="AW44">
            <v>1121233</v>
          </cell>
          <cell r="AY44">
            <v>39079</v>
          </cell>
          <cell r="AZ44">
            <v>11211233</v>
          </cell>
          <cell r="BB44">
            <v>39141</v>
          </cell>
          <cell r="BC44">
            <v>1121233</v>
          </cell>
        </row>
        <row r="45">
          <cell r="A45" t="str">
            <v>L-9</v>
          </cell>
          <cell r="B45" t="str">
            <v>パシフィックレジデンス上目黒</v>
          </cell>
          <cell r="C45" t="str">
            <v>みずほ信託銀行株式会社</v>
          </cell>
          <cell r="D45">
            <v>5401333</v>
          </cell>
          <cell r="E45">
            <v>1067802</v>
          </cell>
          <cell r="F45">
            <v>4744000</v>
          </cell>
          <cell r="G45">
            <v>770688</v>
          </cell>
          <cell r="H45">
            <v>4144000</v>
          </cell>
          <cell r="I45">
            <v>664978</v>
          </cell>
          <cell r="J45">
            <v>0</v>
          </cell>
          <cell r="K45">
            <v>0</v>
          </cell>
          <cell r="L45">
            <v>0</v>
          </cell>
          <cell r="M45">
            <v>0</v>
          </cell>
          <cell r="Q45">
            <v>11785865</v>
          </cell>
          <cell r="T45">
            <v>11785865</v>
          </cell>
          <cell r="W45">
            <v>472500</v>
          </cell>
          <cell r="X45">
            <v>594000</v>
          </cell>
          <cell r="Y45">
            <v>262500</v>
          </cell>
          <cell r="AA45">
            <v>262500</v>
          </cell>
          <cell r="AB45">
            <v>855977</v>
          </cell>
          <cell r="AC45">
            <v>855909</v>
          </cell>
          <cell r="AE45" t="str">
            <v>L-9</v>
          </cell>
          <cell r="AF45">
            <v>54051</v>
          </cell>
          <cell r="AG45" t="str">
            <v>パシフィックレジデンス上目黒</v>
          </cell>
          <cell r="AH45" t="str">
            <v>みずほ信託銀行株式会社</v>
          </cell>
          <cell r="AI45">
            <v>0</v>
          </cell>
          <cell r="AJ45">
            <v>855977</v>
          </cell>
          <cell r="AK45">
            <v>855909</v>
          </cell>
          <cell r="AL45">
            <v>1711818</v>
          </cell>
          <cell r="AM45">
            <v>3423704</v>
          </cell>
          <cell r="AO45" t="str">
            <v>L-9</v>
          </cell>
          <cell r="AP45">
            <v>54051</v>
          </cell>
          <cell r="AQ45" t="str">
            <v>パシフィックレジデンス上目黒</v>
          </cell>
          <cell r="AR45" t="str">
            <v>みずほ信託銀行株式会社</v>
          </cell>
          <cell r="AS45">
            <v>38898</v>
          </cell>
          <cell r="AT45">
            <v>855977</v>
          </cell>
          <cell r="AV45">
            <v>38992</v>
          </cell>
          <cell r="AW45">
            <v>855909</v>
          </cell>
          <cell r="AY45">
            <v>39078</v>
          </cell>
          <cell r="AZ45">
            <v>855909</v>
          </cell>
          <cell r="BB45">
            <v>39141</v>
          </cell>
          <cell r="BC45">
            <v>855909</v>
          </cell>
        </row>
        <row r="46">
          <cell r="A46" t="str">
            <v>L-7</v>
          </cell>
          <cell r="B46" t="str">
            <v>元麻布プレイス</v>
          </cell>
          <cell r="C46" t="str">
            <v>住友信託銀行株式会社</v>
          </cell>
          <cell r="D46">
            <v>45375000</v>
          </cell>
          <cell r="E46">
            <v>5915262</v>
          </cell>
          <cell r="F46">
            <v>50289999</v>
          </cell>
          <cell r="G46">
            <v>6140268</v>
          </cell>
          <cell r="H46">
            <v>46815000</v>
          </cell>
          <cell r="I46">
            <v>8797863</v>
          </cell>
          <cell r="J46">
            <v>5520000</v>
          </cell>
          <cell r="K46">
            <v>0</v>
          </cell>
          <cell r="L46">
            <v>15480000</v>
          </cell>
          <cell r="M46">
            <v>6400000</v>
          </cell>
          <cell r="Q46">
            <v>121626606</v>
          </cell>
          <cell r="T46">
            <v>121626606</v>
          </cell>
          <cell r="X46">
            <v>4337000</v>
          </cell>
          <cell r="Y46">
            <v>393750</v>
          </cell>
          <cell r="AA46">
            <v>393750</v>
          </cell>
          <cell r="AB46">
            <v>6206153</v>
          </cell>
          <cell r="AC46">
            <v>6206089</v>
          </cell>
          <cell r="AE46" t="str">
            <v>L-7</v>
          </cell>
          <cell r="AF46">
            <v>54048</v>
          </cell>
          <cell r="AG46" t="str">
            <v>元麻布プレイス</v>
          </cell>
          <cell r="AH46" t="str">
            <v>住友信託銀行株式会社</v>
          </cell>
          <cell r="AI46">
            <v>0</v>
          </cell>
          <cell r="AJ46">
            <v>6206153</v>
          </cell>
          <cell r="AK46">
            <v>6206089</v>
          </cell>
          <cell r="AL46">
            <v>12412178</v>
          </cell>
          <cell r="AM46">
            <v>24824420</v>
          </cell>
          <cell r="AO46" t="str">
            <v>L-7</v>
          </cell>
          <cell r="AP46">
            <v>54048</v>
          </cell>
          <cell r="AQ46" t="str">
            <v>元麻布プレイス</v>
          </cell>
          <cell r="AR46" t="str">
            <v>住友信託銀行株式会社</v>
          </cell>
          <cell r="AS46">
            <v>38898</v>
          </cell>
          <cell r="AT46">
            <v>5358625</v>
          </cell>
          <cell r="AU46">
            <v>847528</v>
          </cell>
          <cell r="AV46">
            <v>38992</v>
          </cell>
          <cell r="AW46">
            <v>5358609</v>
          </cell>
          <cell r="AX46">
            <v>847480</v>
          </cell>
          <cell r="AY46">
            <v>39078</v>
          </cell>
          <cell r="AZ46">
            <v>5358609</v>
          </cell>
          <cell r="BA46">
            <v>847480</v>
          </cell>
          <cell r="BB46">
            <v>39141</v>
          </cell>
          <cell r="BC46">
            <v>5358609</v>
          </cell>
          <cell r="BD46">
            <v>847480</v>
          </cell>
        </row>
        <row r="47">
          <cell r="A47" t="str">
            <v>C-23</v>
          </cell>
          <cell r="B47" t="str">
            <v>パシフィックレジデンス赤坂檜町</v>
          </cell>
          <cell r="C47" t="str">
            <v>住友信託銀行株式会社</v>
          </cell>
          <cell r="D47">
            <v>20984746</v>
          </cell>
          <cell r="E47">
            <v>3353494</v>
          </cell>
          <cell r="F47">
            <v>19442916</v>
          </cell>
          <cell r="G47">
            <v>3064882</v>
          </cell>
          <cell r="H47">
            <v>21629531</v>
          </cell>
          <cell r="I47">
            <v>3318077</v>
          </cell>
          <cell r="J47">
            <v>2834000</v>
          </cell>
          <cell r="K47">
            <v>2195000</v>
          </cell>
          <cell r="L47">
            <v>3124000</v>
          </cell>
          <cell r="M47">
            <v>900000</v>
          </cell>
          <cell r="Q47">
            <v>52320740</v>
          </cell>
          <cell r="T47">
            <v>52320740</v>
          </cell>
          <cell r="X47">
            <v>1236000</v>
          </cell>
          <cell r="Y47">
            <v>393750</v>
          </cell>
          <cell r="AA47">
            <v>393750</v>
          </cell>
          <cell r="AB47">
            <v>3319228</v>
          </cell>
          <cell r="AC47">
            <v>3319216</v>
          </cell>
          <cell r="AE47" t="str">
            <v>C-23</v>
          </cell>
          <cell r="AF47">
            <v>52046</v>
          </cell>
          <cell r="AG47" t="str">
            <v>パシフィックレジデンス赤坂檜町</v>
          </cell>
          <cell r="AH47" t="str">
            <v>住友信託銀行株式会社</v>
          </cell>
          <cell r="AI47">
            <v>0</v>
          </cell>
          <cell r="AJ47">
            <v>3319228</v>
          </cell>
          <cell r="AK47">
            <v>3319216</v>
          </cell>
          <cell r="AL47">
            <v>6638432</v>
          </cell>
          <cell r="AM47">
            <v>13276876</v>
          </cell>
          <cell r="AO47" t="str">
            <v>C-23</v>
          </cell>
          <cell r="AP47">
            <v>52046</v>
          </cell>
          <cell r="AQ47" t="str">
            <v>パシフィックレジデンス赤坂檜町</v>
          </cell>
          <cell r="AR47" t="str">
            <v>住友信託銀行株式会社</v>
          </cell>
          <cell r="AS47">
            <v>38898</v>
          </cell>
          <cell r="AT47">
            <v>3250869</v>
          </cell>
          <cell r="AU47">
            <v>68359</v>
          </cell>
          <cell r="AV47">
            <v>38992</v>
          </cell>
          <cell r="AW47">
            <v>3250861</v>
          </cell>
          <cell r="AX47">
            <v>68355</v>
          </cell>
          <cell r="AY47">
            <v>39078</v>
          </cell>
          <cell r="AZ47">
            <v>3250861</v>
          </cell>
          <cell r="BA47">
            <v>68355</v>
          </cell>
          <cell r="BB47">
            <v>39141</v>
          </cell>
          <cell r="BC47">
            <v>3250861</v>
          </cell>
          <cell r="BD47">
            <v>68355</v>
          </cell>
        </row>
        <row r="48">
          <cell r="A48" t="str">
            <v>S-25</v>
          </cell>
          <cell r="B48" t="str">
            <v>パシフィックレジデンス笹塚</v>
          </cell>
          <cell r="C48" t="str">
            <v>住友信託銀行株式会社</v>
          </cell>
          <cell r="D48">
            <v>11336514</v>
          </cell>
          <cell r="E48">
            <v>1261120</v>
          </cell>
          <cell r="F48">
            <v>11278383</v>
          </cell>
          <cell r="G48">
            <v>1666579</v>
          </cell>
          <cell r="H48">
            <v>11558189</v>
          </cell>
          <cell r="I48">
            <v>2035811</v>
          </cell>
          <cell r="J48">
            <v>994000</v>
          </cell>
          <cell r="K48">
            <v>978000</v>
          </cell>
          <cell r="L48">
            <v>376000</v>
          </cell>
          <cell r="M48">
            <v>362000</v>
          </cell>
          <cell r="Q48">
            <v>29209576</v>
          </cell>
          <cell r="T48">
            <v>29209576</v>
          </cell>
          <cell r="X48">
            <v>1467000</v>
          </cell>
          <cell r="Y48">
            <v>393750</v>
          </cell>
          <cell r="AA48">
            <v>393750</v>
          </cell>
          <cell r="AB48">
            <v>1469763</v>
          </cell>
          <cell r="AC48">
            <v>1468006</v>
          </cell>
          <cell r="AE48" t="str">
            <v>S-25</v>
          </cell>
          <cell r="AF48">
            <v>51040</v>
          </cell>
          <cell r="AG48" t="str">
            <v>パシフィックレジデンス笹塚</v>
          </cell>
          <cell r="AH48" t="str">
            <v>住友信託銀行株式会社</v>
          </cell>
          <cell r="AI48">
            <v>0</v>
          </cell>
          <cell r="AJ48">
            <v>1469763</v>
          </cell>
          <cell r="AK48">
            <v>1468006</v>
          </cell>
          <cell r="AL48">
            <v>2936012</v>
          </cell>
          <cell r="AM48">
            <v>5873781</v>
          </cell>
          <cell r="AO48" t="str">
            <v>S-25</v>
          </cell>
          <cell r="AP48">
            <v>51040</v>
          </cell>
          <cell r="AQ48" t="str">
            <v>パシフィックレジデンス笹塚</v>
          </cell>
          <cell r="AR48" t="str">
            <v>住友信託銀行株式会社</v>
          </cell>
          <cell r="AS48">
            <v>38898</v>
          </cell>
          <cell r="AT48">
            <v>1454382</v>
          </cell>
          <cell r="AU48">
            <v>15381</v>
          </cell>
          <cell r="AV48">
            <v>38992</v>
          </cell>
          <cell r="AW48">
            <v>1453851</v>
          </cell>
          <cell r="AX48">
            <v>14155</v>
          </cell>
          <cell r="AY48">
            <v>39078</v>
          </cell>
          <cell r="AZ48">
            <v>1453851</v>
          </cell>
          <cell r="BA48">
            <v>14155</v>
          </cell>
          <cell r="BB48">
            <v>39141</v>
          </cell>
          <cell r="BC48">
            <v>1453851</v>
          </cell>
          <cell r="BD48">
            <v>14155</v>
          </cell>
        </row>
        <row r="49">
          <cell r="A49" t="str">
            <v>S-26</v>
          </cell>
          <cell r="B49" t="str">
            <v>パシフィックレジデンス南麻布</v>
          </cell>
          <cell r="C49" t="str">
            <v>住友信託銀行株式会社</v>
          </cell>
          <cell r="D49">
            <v>5123197</v>
          </cell>
          <cell r="E49">
            <v>889256</v>
          </cell>
          <cell r="F49">
            <v>5080000</v>
          </cell>
          <cell r="G49">
            <v>458649</v>
          </cell>
          <cell r="H49">
            <v>5234000</v>
          </cell>
          <cell r="I49">
            <v>568611</v>
          </cell>
          <cell r="J49">
            <v>0</v>
          </cell>
          <cell r="K49">
            <v>266000</v>
          </cell>
          <cell r="L49">
            <v>0</v>
          </cell>
          <cell r="M49">
            <v>0</v>
          </cell>
          <cell r="Q49">
            <v>13520681</v>
          </cell>
          <cell r="T49">
            <v>13520681</v>
          </cell>
          <cell r="X49">
            <v>579000</v>
          </cell>
          <cell r="Y49">
            <v>315000</v>
          </cell>
          <cell r="AA49">
            <v>315000</v>
          </cell>
          <cell r="AB49">
            <v>552592</v>
          </cell>
          <cell r="AC49">
            <v>552590</v>
          </cell>
          <cell r="AE49" t="str">
            <v>S-26</v>
          </cell>
          <cell r="AF49">
            <v>51041</v>
          </cell>
          <cell r="AG49" t="str">
            <v>パシフィックレジデンス南麻布</v>
          </cell>
          <cell r="AH49" t="str">
            <v>住友信託銀行株式会社</v>
          </cell>
          <cell r="AI49">
            <v>0</v>
          </cell>
          <cell r="AJ49">
            <v>552592</v>
          </cell>
          <cell r="AK49">
            <v>552590</v>
          </cell>
          <cell r="AL49">
            <v>1105180</v>
          </cell>
          <cell r="AM49">
            <v>2210362</v>
          </cell>
          <cell r="AO49" t="str">
            <v>S-26</v>
          </cell>
          <cell r="AP49">
            <v>51041</v>
          </cell>
          <cell r="AQ49" t="str">
            <v>パシフィックレジデンス南麻布</v>
          </cell>
          <cell r="AR49" t="str">
            <v>住友信託銀行株式会社</v>
          </cell>
          <cell r="AS49">
            <v>38898</v>
          </cell>
          <cell r="AT49">
            <v>22735</v>
          </cell>
          <cell r="AU49">
            <v>529857</v>
          </cell>
          <cell r="AV49">
            <v>38992</v>
          </cell>
          <cell r="AW49">
            <v>22734</v>
          </cell>
          <cell r="AX49">
            <v>529856</v>
          </cell>
          <cell r="AY49">
            <v>39078</v>
          </cell>
          <cell r="AZ49">
            <v>22734</v>
          </cell>
          <cell r="BA49">
            <v>529856</v>
          </cell>
          <cell r="BB49">
            <v>39141</v>
          </cell>
          <cell r="BC49">
            <v>22734</v>
          </cell>
          <cell r="BD49">
            <v>529856</v>
          </cell>
        </row>
        <row r="50">
          <cell r="A50" t="str">
            <v>S-27</v>
          </cell>
          <cell r="B50" t="str">
            <v>パシフィックレジデンス恵比寿東</v>
          </cell>
          <cell r="C50" t="str">
            <v>住友信託銀行株式会社</v>
          </cell>
          <cell r="D50">
            <v>2591047</v>
          </cell>
          <cell r="E50">
            <v>448272</v>
          </cell>
          <cell r="F50">
            <v>3673645</v>
          </cell>
          <cell r="G50">
            <v>757916</v>
          </cell>
          <cell r="H50">
            <v>3617000</v>
          </cell>
          <cell r="I50">
            <v>343165</v>
          </cell>
          <cell r="J50">
            <v>0</v>
          </cell>
          <cell r="K50">
            <v>0</v>
          </cell>
          <cell r="L50">
            <v>0</v>
          </cell>
          <cell r="M50">
            <v>530000</v>
          </cell>
          <cell r="Q50">
            <v>8332339</v>
          </cell>
          <cell r="T50">
            <v>8332339</v>
          </cell>
          <cell r="X50">
            <v>441000</v>
          </cell>
          <cell r="Y50">
            <v>315000</v>
          </cell>
          <cell r="AA50">
            <v>315000</v>
          </cell>
          <cell r="AB50">
            <v>500207</v>
          </cell>
          <cell r="AC50">
            <v>500187</v>
          </cell>
          <cell r="AE50" t="str">
            <v>S-27</v>
          </cell>
          <cell r="AF50">
            <v>51042</v>
          </cell>
          <cell r="AG50" t="str">
            <v>パシフィックレジデンス恵比寿東</v>
          </cell>
          <cell r="AH50" t="str">
            <v>住友信託銀行株式会社</v>
          </cell>
          <cell r="AI50">
            <v>0</v>
          </cell>
          <cell r="AJ50">
            <v>500207</v>
          </cell>
          <cell r="AK50">
            <v>500187</v>
          </cell>
          <cell r="AL50">
            <v>1000374</v>
          </cell>
          <cell r="AM50">
            <v>2000768</v>
          </cell>
          <cell r="AO50" t="str">
            <v>S-27</v>
          </cell>
          <cell r="AP50">
            <v>51042</v>
          </cell>
          <cell r="AQ50" t="str">
            <v>パシフィックレジデンス恵比寿東</v>
          </cell>
          <cell r="AR50" t="str">
            <v>住友信託銀行株式会社</v>
          </cell>
          <cell r="AS50">
            <v>38898</v>
          </cell>
          <cell r="AT50">
            <v>487303</v>
          </cell>
          <cell r="AU50">
            <v>12904</v>
          </cell>
          <cell r="AV50">
            <v>38992</v>
          </cell>
          <cell r="AW50">
            <v>487293</v>
          </cell>
          <cell r="AX50">
            <v>12894</v>
          </cell>
          <cell r="AY50">
            <v>39078</v>
          </cell>
          <cell r="AZ50">
            <v>487293</v>
          </cell>
          <cell r="BA50">
            <v>12894</v>
          </cell>
          <cell r="BB50">
            <v>39141</v>
          </cell>
          <cell r="BC50">
            <v>487293</v>
          </cell>
          <cell r="BD50">
            <v>12894</v>
          </cell>
        </row>
        <row r="51">
          <cell r="A51" t="str">
            <v>S-28</v>
          </cell>
          <cell r="B51" t="str">
            <v>パシフィックレジデンス目黒西</v>
          </cell>
          <cell r="C51" t="str">
            <v>住友信託銀行株式会社</v>
          </cell>
          <cell r="D51">
            <v>4314950</v>
          </cell>
          <cell r="E51">
            <v>574924</v>
          </cell>
          <cell r="F51">
            <v>3667950</v>
          </cell>
          <cell r="G51">
            <v>283897</v>
          </cell>
          <cell r="H51">
            <v>4181950</v>
          </cell>
          <cell r="I51">
            <v>300876</v>
          </cell>
          <cell r="J51">
            <v>0</v>
          </cell>
          <cell r="K51">
            <v>0</v>
          </cell>
          <cell r="L51">
            <v>0</v>
          </cell>
          <cell r="M51">
            <v>0</v>
          </cell>
          <cell r="Q51">
            <v>11005153</v>
          </cell>
          <cell r="T51">
            <v>11005153</v>
          </cell>
          <cell r="X51">
            <v>376000</v>
          </cell>
          <cell r="Y51">
            <v>315000</v>
          </cell>
          <cell r="AA51">
            <v>315000</v>
          </cell>
          <cell r="AB51">
            <v>354198</v>
          </cell>
          <cell r="AC51">
            <v>354187</v>
          </cell>
          <cell r="AE51" t="str">
            <v>S-28</v>
          </cell>
          <cell r="AF51">
            <v>51043</v>
          </cell>
          <cell r="AG51" t="str">
            <v>パシフィックレジデンス目黒西</v>
          </cell>
          <cell r="AH51" t="str">
            <v>住友信託銀行株式会社</v>
          </cell>
          <cell r="AI51">
            <v>0</v>
          </cell>
          <cell r="AJ51">
            <v>354198</v>
          </cell>
          <cell r="AK51">
            <v>354187</v>
          </cell>
          <cell r="AL51">
            <v>708374</v>
          </cell>
          <cell r="AM51">
            <v>1416759</v>
          </cell>
          <cell r="AO51" t="str">
            <v>S-28</v>
          </cell>
          <cell r="AP51">
            <v>51043</v>
          </cell>
          <cell r="AQ51" t="str">
            <v>パシフィックレジデンス目黒西</v>
          </cell>
          <cell r="AR51" t="str">
            <v>住友信託銀行株式会社</v>
          </cell>
          <cell r="AS51">
            <v>38898</v>
          </cell>
          <cell r="AT51">
            <v>350464</v>
          </cell>
          <cell r="AU51">
            <v>3734</v>
          </cell>
          <cell r="AV51">
            <v>38992</v>
          </cell>
          <cell r="AW51">
            <v>350456</v>
          </cell>
          <cell r="AX51">
            <v>3731</v>
          </cell>
          <cell r="AY51">
            <v>39078</v>
          </cell>
          <cell r="AZ51">
            <v>350456</v>
          </cell>
          <cell r="BA51">
            <v>3731</v>
          </cell>
          <cell r="BB51">
            <v>39141</v>
          </cell>
          <cell r="BC51">
            <v>350456</v>
          </cell>
          <cell r="BD51">
            <v>3731</v>
          </cell>
        </row>
        <row r="52">
          <cell r="A52" t="str">
            <v>S-29</v>
          </cell>
          <cell r="B52" t="str">
            <v>パシフィックレジデンス広尾三丁目</v>
          </cell>
          <cell r="C52" t="str">
            <v>住友信託銀行株式会社</v>
          </cell>
          <cell r="D52">
            <v>4535000</v>
          </cell>
          <cell r="E52">
            <v>366666</v>
          </cell>
          <cell r="F52">
            <v>3967466</v>
          </cell>
          <cell r="G52">
            <v>505392</v>
          </cell>
          <cell r="H52">
            <v>5132000</v>
          </cell>
          <cell r="I52">
            <v>379620</v>
          </cell>
          <cell r="J52">
            <v>0</v>
          </cell>
          <cell r="K52">
            <v>264000</v>
          </cell>
          <cell r="L52">
            <v>554000</v>
          </cell>
          <cell r="M52">
            <v>306000</v>
          </cell>
          <cell r="Q52">
            <v>12382788</v>
          </cell>
          <cell r="T52">
            <v>12382788</v>
          </cell>
          <cell r="X52">
            <v>546000</v>
          </cell>
          <cell r="Y52">
            <v>315000</v>
          </cell>
          <cell r="AA52">
            <v>315000</v>
          </cell>
          <cell r="AB52">
            <v>576278</v>
          </cell>
          <cell r="AC52">
            <v>576254</v>
          </cell>
          <cell r="AE52" t="str">
            <v>S-29</v>
          </cell>
          <cell r="AF52">
            <v>51044</v>
          </cell>
          <cell r="AG52" t="str">
            <v>パシフィックレジデンス広尾三丁目</v>
          </cell>
          <cell r="AH52" t="str">
            <v>住友信託銀行株式会社</v>
          </cell>
          <cell r="AI52">
            <v>0</v>
          </cell>
          <cell r="AJ52">
            <v>576278</v>
          </cell>
          <cell r="AK52">
            <v>576254</v>
          </cell>
          <cell r="AL52">
            <v>1152508</v>
          </cell>
          <cell r="AM52">
            <v>2305040</v>
          </cell>
          <cell r="AO52" t="str">
            <v>S-29</v>
          </cell>
          <cell r="AP52">
            <v>51044</v>
          </cell>
          <cell r="AQ52" t="str">
            <v>パシフィックレジデンス広尾三丁目</v>
          </cell>
          <cell r="AR52" t="str">
            <v>住友信託銀行株式会社</v>
          </cell>
          <cell r="AS52">
            <v>38898</v>
          </cell>
          <cell r="AT52">
            <v>565700</v>
          </cell>
          <cell r="AU52">
            <v>10578</v>
          </cell>
          <cell r="AV52">
            <v>38992</v>
          </cell>
          <cell r="AW52">
            <v>565684</v>
          </cell>
          <cell r="AX52">
            <v>10570</v>
          </cell>
          <cell r="AY52">
            <v>39078</v>
          </cell>
          <cell r="AZ52">
            <v>565684</v>
          </cell>
          <cell r="BA52">
            <v>10570</v>
          </cell>
          <cell r="BB52">
            <v>39141</v>
          </cell>
          <cell r="BC52">
            <v>565684</v>
          </cell>
          <cell r="BD52">
            <v>10570</v>
          </cell>
        </row>
        <row r="53">
          <cell r="A53" t="str">
            <v>C-27</v>
          </cell>
          <cell r="B53" t="str">
            <v>パシフィックリビュー長者丸</v>
          </cell>
          <cell r="C53" t="str">
            <v>三菱UFJ信託銀行株式会社</v>
          </cell>
          <cell r="D53">
            <v>12961215</v>
          </cell>
          <cell r="E53">
            <v>2467640</v>
          </cell>
          <cell r="F53">
            <v>12248607</v>
          </cell>
          <cell r="G53">
            <v>4146629</v>
          </cell>
          <cell r="H53">
            <v>5743143</v>
          </cell>
          <cell r="I53">
            <v>1273981</v>
          </cell>
          <cell r="J53">
            <v>52000</v>
          </cell>
          <cell r="K53">
            <v>250000</v>
          </cell>
          <cell r="L53">
            <v>2060000</v>
          </cell>
          <cell r="M53">
            <v>382000</v>
          </cell>
          <cell r="Q53">
            <v>23064715</v>
          </cell>
          <cell r="T53">
            <v>23064715</v>
          </cell>
          <cell r="X53">
            <v>149000</v>
          </cell>
          <cell r="Y53">
            <v>393750</v>
          </cell>
          <cell r="AA53">
            <v>393750</v>
          </cell>
          <cell r="AB53">
            <v>0</v>
          </cell>
          <cell r="AC53">
            <v>0</v>
          </cell>
          <cell r="AE53" t="str">
            <v>C-27</v>
          </cell>
          <cell r="AF53">
            <v>52058</v>
          </cell>
          <cell r="AG53" t="str">
            <v>パシフィックリビュー長者丸</v>
          </cell>
          <cell r="AH53" t="str">
            <v>三菱UFJ信託銀行株式会社</v>
          </cell>
          <cell r="AI53">
            <v>0</v>
          </cell>
          <cell r="AJ53">
            <v>0</v>
          </cell>
          <cell r="AK53">
            <v>0</v>
          </cell>
          <cell r="AL53">
            <v>0</v>
          </cell>
          <cell r="AM53">
            <v>0</v>
          </cell>
          <cell r="AO53" t="str">
            <v>C-27</v>
          </cell>
          <cell r="AP53">
            <v>52058</v>
          </cell>
          <cell r="AQ53" t="str">
            <v>パシフィックリビュー長者丸</v>
          </cell>
          <cell r="AR53" t="str">
            <v>三菱UFJ信託銀行株式会社</v>
          </cell>
          <cell r="AW53">
            <v>0</v>
          </cell>
        </row>
        <row r="54">
          <cell r="A54" t="str">
            <v>L-10</v>
          </cell>
          <cell r="B54" t="str">
            <v>パシフィックレジデンス代々木公園</v>
          </cell>
          <cell r="C54" t="str">
            <v>中央三井信託銀行株式会社</v>
          </cell>
          <cell r="D54">
            <v>6096000</v>
          </cell>
          <cell r="E54">
            <v>953399</v>
          </cell>
          <cell r="F54">
            <v>7446000</v>
          </cell>
          <cell r="G54">
            <v>3288796</v>
          </cell>
          <cell r="H54">
            <v>2992200</v>
          </cell>
          <cell r="I54">
            <v>241100</v>
          </cell>
          <cell r="J54">
            <v>0</v>
          </cell>
          <cell r="K54">
            <v>0</v>
          </cell>
          <cell r="L54">
            <v>5400000</v>
          </cell>
          <cell r="M54">
            <v>0</v>
          </cell>
          <cell r="Q54">
            <v>12050905</v>
          </cell>
          <cell r="S54">
            <v>550000</v>
          </cell>
          <cell r="T54">
            <v>12600905</v>
          </cell>
          <cell r="V54">
            <v>1010925</v>
          </cell>
          <cell r="X54">
            <v>870000</v>
          </cell>
          <cell r="Y54">
            <v>262500</v>
          </cell>
          <cell r="AA54">
            <v>262500</v>
          </cell>
          <cell r="AB54">
            <v>1010925</v>
          </cell>
          <cell r="AC54">
            <v>1014000</v>
          </cell>
          <cell r="AE54" t="str">
            <v>L-10</v>
          </cell>
          <cell r="AF54">
            <v>54059</v>
          </cell>
          <cell r="AG54" t="str">
            <v>パシフィックレジデンス代々木公園</v>
          </cell>
          <cell r="AH54" t="str">
            <v>中央三井信託銀行株式会社</v>
          </cell>
          <cell r="AI54">
            <v>0</v>
          </cell>
          <cell r="AJ54">
            <v>1010925</v>
          </cell>
          <cell r="AK54">
            <v>1014000</v>
          </cell>
          <cell r="AL54">
            <v>2028000</v>
          </cell>
          <cell r="AM54">
            <v>4052925</v>
          </cell>
          <cell r="AO54" t="str">
            <v>L-10</v>
          </cell>
          <cell r="AP54">
            <v>54059</v>
          </cell>
          <cell r="AQ54" t="str">
            <v>パシフィックレジデンス代々木公園</v>
          </cell>
          <cell r="AR54" t="str">
            <v>中央三井信託銀行株式会社</v>
          </cell>
          <cell r="AS54">
            <v>38898</v>
          </cell>
          <cell r="AT54">
            <v>1005688</v>
          </cell>
          <cell r="AU54">
            <v>5237</v>
          </cell>
          <cell r="AV54">
            <v>38992</v>
          </cell>
          <cell r="AW54">
            <v>1007000</v>
          </cell>
          <cell r="AX54">
            <v>7000</v>
          </cell>
          <cell r="AY54">
            <v>39078</v>
          </cell>
          <cell r="AZ54">
            <v>1007000</v>
          </cell>
          <cell r="BA54">
            <v>7000</v>
          </cell>
          <cell r="BB54">
            <v>39141</v>
          </cell>
          <cell r="BC54">
            <v>1007000</v>
          </cell>
          <cell r="BD54">
            <v>7000</v>
          </cell>
        </row>
        <row r="55">
          <cell r="A55" t="str">
            <v>L-13</v>
          </cell>
          <cell r="B55" t="str">
            <v>パシフィックレジデンス大井</v>
          </cell>
          <cell r="C55" t="str">
            <v>みずほ信託銀行株式会社</v>
          </cell>
          <cell r="D55">
            <v>7285650</v>
          </cell>
          <cell r="E55">
            <v>1399412</v>
          </cell>
          <cell r="F55">
            <v>6752800</v>
          </cell>
          <cell r="G55">
            <v>1203476</v>
          </cell>
          <cell r="H55">
            <v>6555000</v>
          </cell>
          <cell r="I55">
            <v>1607020</v>
          </cell>
          <cell r="J55">
            <v>0</v>
          </cell>
          <cell r="K55">
            <v>0</v>
          </cell>
          <cell r="L55">
            <v>28000</v>
          </cell>
          <cell r="M55">
            <v>28000</v>
          </cell>
          <cell r="Q55">
            <v>16383542</v>
          </cell>
          <cell r="T55">
            <v>16383542</v>
          </cell>
          <cell r="X55">
            <v>1355000</v>
          </cell>
          <cell r="Y55">
            <v>262500</v>
          </cell>
          <cell r="AA55">
            <v>262500</v>
          </cell>
          <cell r="AB55">
            <v>11511596</v>
          </cell>
          <cell r="AC55">
            <v>1511584</v>
          </cell>
          <cell r="AE55" t="str">
            <v>L-13</v>
          </cell>
          <cell r="AF55">
            <v>54061</v>
          </cell>
          <cell r="AG55" t="str">
            <v>パシフィックレジデンス大井</v>
          </cell>
          <cell r="AH55" t="str">
            <v>みずほ信託銀行株式会社</v>
          </cell>
          <cell r="AI55">
            <v>0</v>
          </cell>
          <cell r="AJ55">
            <v>11511596</v>
          </cell>
          <cell r="AK55">
            <v>1511584</v>
          </cell>
          <cell r="AL55">
            <v>3023168</v>
          </cell>
          <cell r="AM55">
            <v>16046348</v>
          </cell>
          <cell r="AO55" t="str">
            <v>L-13</v>
          </cell>
          <cell r="AP55">
            <v>54061</v>
          </cell>
          <cell r="AQ55" t="str">
            <v>パシフィックレジデンス大井</v>
          </cell>
          <cell r="AR55" t="str">
            <v>みずほ信託銀行株式会社</v>
          </cell>
          <cell r="AS55">
            <v>38898</v>
          </cell>
          <cell r="AT55">
            <v>11511596</v>
          </cell>
          <cell r="AV55">
            <v>38992</v>
          </cell>
          <cell r="AW55">
            <v>1511584</v>
          </cell>
          <cell r="AY55">
            <v>39078</v>
          </cell>
          <cell r="AZ55">
            <v>1511584</v>
          </cell>
          <cell r="BB55">
            <v>39078</v>
          </cell>
          <cell r="BC55">
            <v>1511584</v>
          </cell>
        </row>
        <row r="56">
          <cell r="A56" t="str">
            <v>S-33</v>
          </cell>
          <cell r="B56" t="str">
            <v>パシフィックリビュー多摩川</v>
          </cell>
          <cell r="C56" t="str">
            <v>三菱UFJ信託銀行株式会社</v>
          </cell>
          <cell r="D56">
            <v>6738975</v>
          </cell>
          <cell r="E56">
            <v>437220</v>
          </cell>
          <cell r="F56">
            <v>6738975</v>
          </cell>
          <cell r="G56">
            <v>451391</v>
          </cell>
          <cell r="H56">
            <v>8612168</v>
          </cell>
          <cell r="I56">
            <v>1380499</v>
          </cell>
          <cell r="J56">
            <v>0</v>
          </cell>
          <cell r="K56">
            <v>8000</v>
          </cell>
          <cell r="L56">
            <v>0</v>
          </cell>
          <cell r="M56">
            <v>0</v>
          </cell>
          <cell r="Q56">
            <v>19821008</v>
          </cell>
          <cell r="T56">
            <v>19821008</v>
          </cell>
          <cell r="X56">
            <v>137000</v>
          </cell>
          <cell r="Y56">
            <v>262500</v>
          </cell>
          <cell r="AA56">
            <v>262500</v>
          </cell>
          <cell r="AB56">
            <v>0</v>
          </cell>
          <cell r="AC56">
            <v>0</v>
          </cell>
          <cell r="AE56" t="str">
            <v>S-33</v>
          </cell>
          <cell r="AF56">
            <v>51053</v>
          </cell>
          <cell r="AG56" t="str">
            <v>パシフィックリビュー多摩川</v>
          </cell>
          <cell r="AH56" t="str">
            <v>三菱UFJ信託銀行株式会社</v>
          </cell>
          <cell r="AI56">
            <v>0</v>
          </cell>
          <cell r="AJ56">
            <v>0</v>
          </cell>
          <cell r="AK56">
            <v>0</v>
          </cell>
          <cell r="AL56">
            <v>0</v>
          </cell>
          <cell r="AM56">
            <v>0</v>
          </cell>
          <cell r="AO56" t="str">
            <v>S-33</v>
          </cell>
          <cell r="AP56">
            <v>51053</v>
          </cell>
          <cell r="AQ56" t="str">
            <v>パシフィックリビュー多摩川</v>
          </cell>
          <cell r="AR56" t="str">
            <v>三菱UFJ信託銀行株式会社</v>
          </cell>
          <cell r="AW56">
            <v>0</v>
          </cell>
        </row>
        <row r="57">
          <cell r="A57" t="str">
            <v>S-34</v>
          </cell>
          <cell r="B57" t="str">
            <v>メゾン後楽園</v>
          </cell>
          <cell r="C57" t="str">
            <v>三菱UFJ信託銀行株式会社</v>
          </cell>
          <cell r="D57">
            <v>4172020</v>
          </cell>
          <cell r="E57">
            <v>611585</v>
          </cell>
          <cell r="F57">
            <v>3539700</v>
          </cell>
          <cell r="G57">
            <v>338404</v>
          </cell>
          <cell r="H57">
            <v>6738975</v>
          </cell>
          <cell r="I57">
            <v>426626</v>
          </cell>
          <cell r="J57">
            <v>0</v>
          </cell>
          <cell r="K57">
            <v>0</v>
          </cell>
          <cell r="L57">
            <v>0</v>
          </cell>
          <cell r="M57">
            <v>196000</v>
          </cell>
          <cell r="Q57">
            <v>13074080</v>
          </cell>
          <cell r="T57">
            <v>13074080</v>
          </cell>
          <cell r="X57">
            <v>59000</v>
          </cell>
          <cell r="Y57">
            <v>262500</v>
          </cell>
          <cell r="AA57">
            <v>262500</v>
          </cell>
          <cell r="AB57">
            <v>0</v>
          </cell>
          <cell r="AC57">
            <v>0</v>
          </cell>
          <cell r="AE57" t="str">
            <v>S-34</v>
          </cell>
          <cell r="AF57">
            <v>51054</v>
          </cell>
          <cell r="AG57" t="str">
            <v>メゾン後楽園</v>
          </cell>
          <cell r="AH57" t="str">
            <v>三菱UFJ信託銀行株式会社</v>
          </cell>
          <cell r="AI57">
            <v>0</v>
          </cell>
          <cell r="AJ57">
            <v>0</v>
          </cell>
          <cell r="AK57">
            <v>0</v>
          </cell>
          <cell r="AL57">
            <v>0</v>
          </cell>
          <cell r="AM57">
            <v>0</v>
          </cell>
          <cell r="AO57" t="str">
            <v>S-34</v>
          </cell>
          <cell r="AP57">
            <v>51054</v>
          </cell>
          <cell r="AQ57" t="str">
            <v>メゾン後楽園</v>
          </cell>
          <cell r="AR57" t="str">
            <v>三菱UFJ信託銀行株式会社</v>
          </cell>
          <cell r="AW57">
            <v>0</v>
          </cell>
        </row>
        <row r="58">
          <cell r="A58" t="str">
            <v>S-35</v>
          </cell>
          <cell r="B58" t="str">
            <v>パシフィックリビュー銀座東</v>
          </cell>
          <cell r="C58" t="str">
            <v>三菱UFJ信託銀行株式会社</v>
          </cell>
          <cell r="D58">
            <v>9729423</v>
          </cell>
          <cell r="E58">
            <v>581726</v>
          </cell>
          <cell r="F58">
            <v>9729423</v>
          </cell>
          <cell r="G58">
            <v>581821</v>
          </cell>
          <cell r="H58">
            <v>3378920</v>
          </cell>
          <cell r="I58">
            <v>340358</v>
          </cell>
          <cell r="J58">
            <v>0</v>
          </cell>
          <cell r="K58">
            <v>214000</v>
          </cell>
          <cell r="L58">
            <v>0</v>
          </cell>
          <cell r="M58">
            <v>0</v>
          </cell>
          <cell r="Q58">
            <v>21333861</v>
          </cell>
          <cell r="R58">
            <v>2243</v>
          </cell>
          <cell r="T58">
            <v>21336104</v>
          </cell>
          <cell r="U58">
            <v>13230</v>
          </cell>
          <cell r="X58">
            <v>154000</v>
          </cell>
          <cell r="Y58">
            <v>262500</v>
          </cell>
          <cell r="AA58">
            <v>262500</v>
          </cell>
          <cell r="AB58">
            <v>0</v>
          </cell>
          <cell r="AC58">
            <v>0</v>
          </cell>
          <cell r="AE58" t="str">
            <v>S-35</v>
          </cell>
          <cell r="AF58">
            <v>51055</v>
          </cell>
          <cell r="AG58" t="str">
            <v>パシフィックリビュー銀座東</v>
          </cell>
          <cell r="AH58" t="str">
            <v>三菱UFJ信託銀行株式会社</v>
          </cell>
          <cell r="AI58">
            <v>0</v>
          </cell>
          <cell r="AJ58">
            <v>0</v>
          </cell>
          <cell r="AK58">
            <v>0</v>
          </cell>
          <cell r="AL58">
            <v>0</v>
          </cell>
          <cell r="AM58">
            <v>0</v>
          </cell>
          <cell r="AO58" t="str">
            <v>S-35</v>
          </cell>
          <cell r="AP58">
            <v>51055</v>
          </cell>
          <cell r="AQ58" t="str">
            <v>パシフィックリビュー銀座東</v>
          </cell>
          <cell r="AR58" t="str">
            <v>三菱UFJ信託銀行株式会社</v>
          </cell>
          <cell r="AW58">
            <v>0</v>
          </cell>
        </row>
        <row r="59">
          <cell r="A59" t="str">
            <v>S-36</v>
          </cell>
          <cell r="B59" t="str">
            <v>ルラシオン王子</v>
          </cell>
          <cell r="C59" t="str">
            <v>三菱UFJ信託銀行株式会社</v>
          </cell>
          <cell r="D59">
            <v>5772000</v>
          </cell>
          <cell r="E59">
            <v>940394</v>
          </cell>
          <cell r="F59">
            <v>5772000</v>
          </cell>
          <cell r="G59">
            <v>989741</v>
          </cell>
          <cell r="H59">
            <v>9729423</v>
          </cell>
          <cell r="I59">
            <v>602598</v>
          </cell>
          <cell r="J59">
            <v>0</v>
          </cell>
          <cell r="K59">
            <v>0</v>
          </cell>
          <cell r="L59">
            <v>0</v>
          </cell>
          <cell r="M59">
            <v>0</v>
          </cell>
          <cell r="Q59">
            <v>18740690</v>
          </cell>
          <cell r="T59">
            <v>18740690</v>
          </cell>
          <cell r="X59">
            <v>91000</v>
          </cell>
          <cell r="Y59">
            <v>262500</v>
          </cell>
          <cell r="AA59">
            <v>262500</v>
          </cell>
          <cell r="AB59">
            <v>0</v>
          </cell>
          <cell r="AC59">
            <v>0</v>
          </cell>
          <cell r="AE59" t="str">
            <v>S-36</v>
          </cell>
          <cell r="AF59">
            <v>51056</v>
          </cell>
          <cell r="AG59" t="str">
            <v>ルラシオン王子</v>
          </cell>
          <cell r="AH59" t="str">
            <v>三菱UFJ信託銀行株式会社</v>
          </cell>
          <cell r="AI59">
            <v>0</v>
          </cell>
          <cell r="AJ59">
            <v>0</v>
          </cell>
          <cell r="AK59">
            <v>0</v>
          </cell>
          <cell r="AL59">
            <v>0</v>
          </cell>
          <cell r="AM59">
            <v>0</v>
          </cell>
          <cell r="AO59" t="str">
            <v>S-36</v>
          </cell>
          <cell r="AP59">
            <v>51056</v>
          </cell>
          <cell r="AQ59" t="str">
            <v>ルラシオン王子</v>
          </cell>
          <cell r="AR59" t="str">
            <v>三菱UFJ信託銀行株式会社</v>
          </cell>
          <cell r="AW59">
            <v>0</v>
          </cell>
        </row>
        <row r="60">
          <cell r="A60" t="str">
            <v>S-37</v>
          </cell>
          <cell r="B60" t="str">
            <v>第６ゼルコバマンション</v>
          </cell>
          <cell r="C60" t="str">
            <v>三菱UFJ信託銀行株式会社</v>
          </cell>
          <cell r="D60">
            <v>3576000</v>
          </cell>
          <cell r="E60">
            <v>335772</v>
          </cell>
          <cell r="F60">
            <v>3368000</v>
          </cell>
          <cell r="G60">
            <v>361339</v>
          </cell>
          <cell r="H60">
            <v>5772000</v>
          </cell>
          <cell r="I60">
            <v>948276</v>
          </cell>
          <cell r="J60">
            <v>0</v>
          </cell>
          <cell r="K60">
            <v>0</v>
          </cell>
          <cell r="L60">
            <v>0</v>
          </cell>
          <cell r="M60">
            <v>0</v>
          </cell>
          <cell r="Q60">
            <v>11070613</v>
          </cell>
          <cell r="T60">
            <v>11070613</v>
          </cell>
          <cell r="X60">
            <v>65000</v>
          </cell>
          <cell r="Y60">
            <v>262500</v>
          </cell>
          <cell r="AA60">
            <v>262500</v>
          </cell>
          <cell r="AB60">
            <v>0</v>
          </cell>
          <cell r="AC60">
            <v>0</v>
          </cell>
          <cell r="AE60" t="str">
            <v>S-37</v>
          </cell>
          <cell r="AF60">
            <v>51057</v>
          </cell>
          <cell r="AG60" t="str">
            <v>第６ゼルコバマンション</v>
          </cell>
          <cell r="AH60" t="str">
            <v>三菱UFJ信託銀行株式会社</v>
          </cell>
          <cell r="AI60">
            <v>0</v>
          </cell>
          <cell r="AJ60">
            <v>0</v>
          </cell>
          <cell r="AK60">
            <v>0</v>
          </cell>
          <cell r="AL60">
            <v>0</v>
          </cell>
          <cell r="AM60">
            <v>0</v>
          </cell>
          <cell r="AO60" t="str">
            <v>S-37</v>
          </cell>
          <cell r="AP60">
            <v>51057</v>
          </cell>
          <cell r="AQ60" t="str">
            <v>第６ゼルコバマンション</v>
          </cell>
          <cell r="AR60" t="str">
            <v>三菱UFJ信託銀行株式会社</v>
          </cell>
          <cell r="AW60">
            <v>0</v>
          </cell>
        </row>
        <row r="61">
          <cell r="A61" t="str">
            <v>F-14</v>
          </cell>
          <cell r="B61" t="str">
            <v>メゾン八千代台</v>
          </cell>
          <cell r="C61" t="str">
            <v>中央三井信託銀行株式会社</v>
          </cell>
          <cell r="D61">
            <v>9137370</v>
          </cell>
          <cell r="E61">
            <v>1941762</v>
          </cell>
          <cell r="F61">
            <v>9404551</v>
          </cell>
          <cell r="G61">
            <v>1700432</v>
          </cell>
          <cell r="H61">
            <v>3700060</v>
          </cell>
          <cell r="I61">
            <v>395128</v>
          </cell>
          <cell r="J61">
            <v>0</v>
          </cell>
          <cell r="K61">
            <v>0</v>
          </cell>
          <cell r="L61">
            <v>0</v>
          </cell>
          <cell r="M61">
            <v>0</v>
          </cell>
          <cell r="Q61">
            <v>18204659</v>
          </cell>
          <cell r="S61">
            <v>100000</v>
          </cell>
          <cell r="T61">
            <v>18304659</v>
          </cell>
          <cell r="V61">
            <v>1665000</v>
          </cell>
          <cell r="X61">
            <v>1664000</v>
          </cell>
          <cell r="Y61">
            <v>262500</v>
          </cell>
          <cell r="AA61">
            <v>262500</v>
          </cell>
          <cell r="AB61">
            <v>1665000</v>
          </cell>
          <cell r="AC61">
            <v>0</v>
          </cell>
          <cell r="AE61" t="str">
            <v>F-14</v>
          </cell>
          <cell r="AF61">
            <v>53072</v>
          </cell>
          <cell r="AG61" t="str">
            <v>メゾン八千代台</v>
          </cell>
          <cell r="AH61" t="str">
            <v>中央三井信託銀行株式会社</v>
          </cell>
          <cell r="AI61">
            <v>1663215</v>
          </cell>
          <cell r="AJ61">
            <v>1665000</v>
          </cell>
          <cell r="AK61">
            <v>0</v>
          </cell>
          <cell r="AL61">
            <v>3330000</v>
          </cell>
          <cell r="AM61">
            <v>6658215</v>
          </cell>
          <cell r="AO61" t="str">
            <v>F-14</v>
          </cell>
          <cell r="AP61">
            <v>53072</v>
          </cell>
          <cell r="AQ61" t="str">
            <v>メゾン八千代台</v>
          </cell>
          <cell r="AR61" t="str">
            <v>中央三井信託銀行株式会社</v>
          </cell>
          <cell r="AS61">
            <v>38838</v>
          </cell>
          <cell r="AT61">
            <v>1660100</v>
          </cell>
          <cell r="AU61">
            <v>3115</v>
          </cell>
          <cell r="AV61">
            <v>38929</v>
          </cell>
          <cell r="AW61">
            <v>1660000</v>
          </cell>
          <cell r="AX61">
            <v>5000</v>
          </cell>
          <cell r="AY61">
            <v>39076</v>
          </cell>
          <cell r="AZ61">
            <v>1660000</v>
          </cell>
          <cell r="BA61">
            <v>5000</v>
          </cell>
          <cell r="BB61">
            <v>39141</v>
          </cell>
          <cell r="BC61">
            <v>1660000</v>
          </cell>
          <cell r="BD61">
            <v>5000</v>
          </cell>
        </row>
        <row r="62">
          <cell r="A62" t="str">
            <v>F-15</v>
          </cell>
          <cell r="B62" t="str">
            <v>アブレスト葛西</v>
          </cell>
          <cell r="C62" t="str">
            <v>中央三井信託銀行株式会社</v>
          </cell>
          <cell r="D62">
            <v>5011450</v>
          </cell>
          <cell r="E62">
            <v>621871</v>
          </cell>
          <cell r="F62">
            <v>4653650</v>
          </cell>
          <cell r="G62">
            <v>839854</v>
          </cell>
          <cell r="H62">
            <v>2969244</v>
          </cell>
          <cell r="I62">
            <v>863217</v>
          </cell>
          <cell r="J62">
            <v>446000</v>
          </cell>
          <cell r="K62">
            <v>0</v>
          </cell>
          <cell r="L62">
            <v>0</v>
          </cell>
          <cell r="M62">
            <v>0</v>
          </cell>
          <cell r="Q62">
            <v>10309402</v>
          </cell>
          <cell r="S62">
            <v>70000</v>
          </cell>
          <cell r="T62">
            <v>10379402</v>
          </cell>
          <cell r="V62">
            <v>878105</v>
          </cell>
          <cell r="X62">
            <v>619000</v>
          </cell>
          <cell r="Y62">
            <v>262500</v>
          </cell>
          <cell r="AA62">
            <v>262500</v>
          </cell>
          <cell r="AB62">
            <v>878105</v>
          </cell>
          <cell r="AC62">
            <v>877000</v>
          </cell>
          <cell r="AE62" t="str">
            <v>F-15</v>
          </cell>
          <cell r="AF62">
            <v>53073</v>
          </cell>
          <cell r="AG62" t="str">
            <v>アブレスト葛西</v>
          </cell>
          <cell r="AH62" t="str">
            <v>中央三井信託銀行株式会社</v>
          </cell>
          <cell r="AI62">
            <v>0</v>
          </cell>
          <cell r="AJ62">
            <v>878105</v>
          </cell>
          <cell r="AK62">
            <v>877000</v>
          </cell>
          <cell r="AL62">
            <v>1754000</v>
          </cell>
          <cell r="AM62">
            <v>3509105</v>
          </cell>
          <cell r="AO62" t="str">
            <v>F-15</v>
          </cell>
          <cell r="AP62">
            <v>53073</v>
          </cell>
          <cell r="AQ62" t="str">
            <v>アブレスト葛西</v>
          </cell>
          <cell r="AR62" t="str">
            <v>中央三井信託銀行株式会社</v>
          </cell>
          <cell r="AS62">
            <v>38898</v>
          </cell>
          <cell r="AT62">
            <v>868386</v>
          </cell>
          <cell r="AU62">
            <v>9719</v>
          </cell>
          <cell r="AV62">
            <v>38992</v>
          </cell>
          <cell r="AW62">
            <v>867000</v>
          </cell>
          <cell r="AX62">
            <v>10000</v>
          </cell>
          <cell r="AY62">
            <v>39078</v>
          </cell>
          <cell r="AZ62">
            <v>867000</v>
          </cell>
          <cell r="BA62">
            <v>10000</v>
          </cell>
          <cell r="BB62">
            <v>39141</v>
          </cell>
          <cell r="BC62">
            <v>867000</v>
          </cell>
          <cell r="BD62">
            <v>10000</v>
          </cell>
        </row>
        <row r="63">
          <cell r="A63" t="str">
            <v>L-14</v>
          </cell>
          <cell r="B63" t="str">
            <v>ルート麻布十番</v>
          </cell>
          <cell r="C63" t="str">
            <v>中央三井信託銀行株式会社</v>
          </cell>
          <cell r="D63">
            <v>9097706</v>
          </cell>
          <cell r="E63">
            <v>1078669</v>
          </cell>
          <cell r="F63">
            <v>9326706</v>
          </cell>
          <cell r="G63">
            <v>690434</v>
          </cell>
          <cell r="H63">
            <v>4979153</v>
          </cell>
          <cell r="I63">
            <v>1789653</v>
          </cell>
          <cell r="J63">
            <v>0</v>
          </cell>
          <cell r="K63">
            <v>0</v>
          </cell>
          <cell r="L63">
            <v>0</v>
          </cell>
          <cell r="M63">
            <v>0</v>
          </cell>
          <cell r="Q63">
            <v>19844809</v>
          </cell>
          <cell r="S63">
            <v>1670000</v>
          </cell>
          <cell r="T63">
            <v>21514809</v>
          </cell>
          <cell r="V63">
            <v>12580704</v>
          </cell>
          <cell r="X63">
            <v>840000</v>
          </cell>
          <cell r="Y63">
            <v>262500</v>
          </cell>
          <cell r="AA63">
            <v>262500</v>
          </cell>
          <cell r="AB63">
            <v>12580704</v>
          </cell>
          <cell r="AC63">
            <v>1266000</v>
          </cell>
          <cell r="AE63" t="str">
            <v>L-14</v>
          </cell>
          <cell r="AF63">
            <v>54075</v>
          </cell>
          <cell r="AG63" t="str">
            <v>ルート麻布十番</v>
          </cell>
          <cell r="AH63" t="str">
            <v>中央三井信託銀行株式会社</v>
          </cell>
          <cell r="AI63">
            <v>0</v>
          </cell>
          <cell r="AJ63">
            <v>12580704</v>
          </cell>
          <cell r="AK63">
            <v>1266000</v>
          </cell>
          <cell r="AL63">
            <v>2532000</v>
          </cell>
          <cell r="AM63">
            <v>16378704</v>
          </cell>
          <cell r="AO63" t="str">
            <v>L-14</v>
          </cell>
          <cell r="AP63">
            <v>54075</v>
          </cell>
          <cell r="AQ63" t="str">
            <v>ルート麻布十番</v>
          </cell>
          <cell r="AR63" t="str">
            <v>中央三井信託銀行株式会社</v>
          </cell>
          <cell r="AS63">
            <v>38898</v>
          </cell>
          <cell r="AT63">
            <v>12570891</v>
          </cell>
          <cell r="AU63">
            <v>9813</v>
          </cell>
          <cell r="AV63">
            <v>38992</v>
          </cell>
          <cell r="AW63">
            <v>1256000</v>
          </cell>
          <cell r="AX63">
            <v>10000</v>
          </cell>
          <cell r="AY63">
            <v>39078</v>
          </cell>
          <cell r="AZ63">
            <v>1256000</v>
          </cell>
          <cell r="BA63">
            <v>10000</v>
          </cell>
          <cell r="BB63">
            <v>39141</v>
          </cell>
          <cell r="BC63">
            <v>1256000</v>
          </cell>
          <cell r="BD63">
            <v>10000</v>
          </cell>
        </row>
        <row r="64">
          <cell r="A64" t="str">
            <v>C-33</v>
          </cell>
          <cell r="B64" t="str">
            <v>アルディール入谷</v>
          </cell>
          <cell r="C64" t="str">
            <v>三菱UFJ信託銀行株式会社</v>
          </cell>
          <cell r="D64">
            <v>7395440</v>
          </cell>
          <cell r="E64">
            <v>1655086</v>
          </cell>
          <cell r="F64">
            <v>6353140</v>
          </cell>
          <cell r="G64">
            <v>1471130</v>
          </cell>
          <cell r="H64">
            <v>3184340</v>
          </cell>
          <cell r="I64">
            <v>358028</v>
          </cell>
          <cell r="J64">
            <v>0</v>
          </cell>
          <cell r="K64">
            <v>194000</v>
          </cell>
          <cell r="L64">
            <v>788000</v>
          </cell>
          <cell r="M64">
            <v>312000</v>
          </cell>
          <cell r="Q64">
            <v>13448676</v>
          </cell>
          <cell r="T64">
            <v>13448676</v>
          </cell>
          <cell r="V64">
            <v>0</v>
          </cell>
          <cell r="X64">
            <v>83000</v>
          </cell>
          <cell r="Z64">
            <v>271232</v>
          </cell>
          <cell r="AA64">
            <v>271232</v>
          </cell>
          <cell r="AB64">
            <v>0</v>
          </cell>
          <cell r="AC64">
            <v>0</v>
          </cell>
          <cell r="AE64" t="str">
            <v>C-33</v>
          </cell>
          <cell r="AF64">
            <v>52089</v>
          </cell>
          <cell r="AG64" t="str">
            <v>アルディール入谷</v>
          </cell>
          <cell r="AH64" t="str">
            <v>三菱UFJ信託銀行株式会社</v>
          </cell>
          <cell r="AI64">
            <v>0</v>
          </cell>
          <cell r="AJ64">
            <v>0</v>
          </cell>
          <cell r="AK64">
            <v>0</v>
          </cell>
          <cell r="AL64">
            <v>0</v>
          </cell>
          <cell r="AM64">
            <v>0</v>
          </cell>
          <cell r="AO64" t="str">
            <v>C-33</v>
          </cell>
          <cell r="AP64">
            <v>52089</v>
          </cell>
          <cell r="AQ64" t="str">
            <v>アルディール入谷</v>
          </cell>
          <cell r="AR64" t="str">
            <v>三菱UFJ信託銀行株式会社</v>
          </cell>
          <cell r="AW64">
            <v>0</v>
          </cell>
        </row>
        <row r="65">
          <cell r="A65" t="str">
            <v>S-42</v>
          </cell>
          <cell r="B65" t="str">
            <v>アジュール横濱関内</v>
          </cell>
          <cell r="C65" t="str">
            <v>三菱UFJ信託銀行株式会社</v>
          </cell>
          <cell r="D65">
            <v>11502665</v>
          </cell>
          <cell r="E65">
            <v>1652795</v>
          </cell>
          <cell r="F65">
            <v>9894103</v>
          </cell>
          <cell r="G65">
            <v>1320983</v>
          </cell>
          <cell r="H65">
            <v>10925681</v>
          </cell>
          <cell r="I65">
            <v>1333525</v>
          </cell>
          <cell r="J65">
            <v>773000</v>
          </cell>
          <cell r="K65">
            <v>764000</v>
          </cell>
          <cell r="L65">
            <v>715000</v>
          </cell>
          <cell r="M65">
            <v>542000</v>
          </cell>
          <cell r="Q65">
            <v>28015146</v>
          </cell>
          <cell r="T65">
            <v>28015146</v>
          </cell>
          <cell r="V65">
            <v>0</v>
          </cell>
          <cell r="X65">
            <v>172000</v>
          </cell>
          <cell r="Z65">
            <v>271232</v>
          </cell>
          <cell r="AA65">
            <v>271232</v>
          </cell>
          <cell r="AB65">
            <v>0</v>
          </cell>
          <cell r="AC65">
            <v>0</v>
          </cell>
          <cell r="AE65" t="str">
            <v>S-42</v>
          </cell>
          <cell r="AF65">
            <v>51081</v>
          </cell>
          <cell r="AG65" t="str">
            <v>アジュール横濱関内</v>
          </cell>
          <cell r="AH65" t="str">
            <v>三菱UFJ信託銀行株式会社</v>
          </cell>
          <cell r="AI65">
            <v>0</v>
          </cell>
          <cell r="AJ65">
            <v>0</v>
          </cell>
          <cell r="AK65">
            <v>0</v>
          </cell>
          <cell r="AL65">
            <v>0</v>
          </cell>
          <cell r="AM65">
            <v>0</v>
          </cell>
          <cell r="AO65" t="str">
            <v>S-42</v>
          </cell>
          <cell r="AP65">
            <v>51081</v>
          </cell>
          <cell r="AQ65" t="str">
            <v>アジュール横濱関内</v>
          </cell>
          <cell r="AR65" t="str">
            <v>三菱UFJ信託銀行株式会社</v>
          </cell>
          <cell r="AW65">
            <v>0</v>
          </cell>
        </row>
        <row r="66">
          <cell r="A66" t="str">
            <v>S-43</v>
          </cell>
          <cell r="B66" t="str">
            <v>K2</v>
          </cell>
          <cell r="C66" t="str">
            <v>三菱UFJ信託銀行株式会社</v>
          </cell>
          <cell r="D66">
            <v>1468175</v>
          </cell>
          <cell r="E66">
            <v>312309</v>
          </cell>
          <cell r="F66">
            <v>1765355</v>
          </cell>
          <cell r="G66">
            <v>541057</v>
          </cell>
          <cell r="H66">
            <v>3341918</v>
          </cell>
          <cell r="I66">
            <v>378003</v>
          </cell>
          <cell r="J66">
            <v>0</v>
          </cell>
          <cell r="K66">
            <v>1810000</v>
          </cell>
          <cell r="L66">
            <v>0</v>
          </cell>
          <cell r="M66">
            <v>0</v>
          </cell>
          <cell r="Q66">
            <v>5344079</v>
          </cell>
          <cell r="T66">
            <v>5344079</v>
          </cell>
          <cell r="V66">
            <v>0</v>
          </cell>
          <cell r="X66">
            <v>714000</v>
          </cell>
          <cell r="Z66">
            <v>253150</v>
          </cell>
          <cell r="AA66">
            <v>253150</v>
          </cell>
          <cell r="AB66">
            <v>0</v>
          </cell>
          <cell r="AC66">
            <v>0</v>
          </cell>
          <cell r="AE66" t="str">
            <v>S-43</v>
          </cell>
          <cell r="AF66">
            <v>51082</v>
          </cell>
          <cell r="AG66" t="str">
            <v>K2</v>
          </cell>
          <cell r="AH66" t="str">
            <v>三菱UFJ信託銀行株式会社</v>
          </cell>
          <cell r="AI66">
            <v>0</v>
          </cell>
          <cell r="AJ66">
            <v>0</v>
          </cell>
          <cell r="AK66">
            <v>0</v>
          </cell>
          <cell r="AL66">
            <v>0</v>
          </cell>
          <cell r="AM66">
            <v>0</v>
          </cell>
          <cell r="AO66" t="str">
            <v>S-43</v>
          </cell>
          <cell r="AP66">
            <v>51082</v>
          </cell>
          <cell r="AQ66" t="str">
            <v>K2</v>
          </cell>
          <cell r="AR66" t="str">
            <v>三菱UFJ信託銀行株式会社</v>
          </cell>
          <cell r="AW66">
            <v>0</v>
          </cell>
        </row>
        <row r="67">
          <cell r="A67" t="str">
            <v>S-44</v>
          </cell>
          <cell r="B67" t="str">
            <v>フラッツ大倉山</v>
          </cell>
          <cell r="C67" t="str">
            <v>三菱UFJ信託銀行株式会社</v>
          </cell>
          <cell r="D67">
            <v>4444800</v>
          </cell>
          <cell r="E67">
            <v>308104</v>
          </cell>
          <cell r="F67">
            <v>4392800</v>
          </cell>
          <cell r="G67">
            <v>353496</v>
          </cell>
          <cell r="H67">
            <v>5437500</v>
          </cell>
          <cell r="I67">
            <v>306770</v>
          </cell>
          <cell r="J67">
            <v>0</v>
          </cell>
          <cell r="K67">
            <v>0</v>
          </cell>
          <cell r="L67">
            <v>0</v>
          </cell>
          <cell r="M67">
            <v>0</v>
          </cell>
          <cell r="Q67">
            <v>13306730</v>
          </cell>
          <cell r="T67">
            <v>13306730</v>
          </cell>
          <cell r="V67">
            <v>0</v>
          </cell>
          <cell r="X67">
            <v>920000</v>
          </cell>
          <cell r="Z67">
            <v>271232</v>
          </cell>
          <cell r="AA67">
            <v>271232</v>
          </cell>
          <cell r="AB67">
            <v>0</v>
          </cell>
          <cell r="AC67">
            <v>0</v>
          </cell>
          <cell r="AE67" t="str">
            <v>S-44</v>
          </cell>
          <cell r="AF67">
            <v>51083</v>
          </cell>
          <cell r="AG67" t="str">
            <v>フラッツ大倉山</v>
          </cell>
          <cell r="AH67" t="str">
            <v>三菱UFJ信託銀行株式会社</v>
          </cell>
          <cell r="AI67">
            <v>0</v>
          </cell>
          <cell r="AJ67">
            <v>0</v>
          </cell>
          <cell r="AK67">
            <v>0</v>
          </cell>
          <cell r="AL67">
            <v>0</v>
          </cell>
          <cell r="AM67">
            <v>0</v>
          </cell>
          <cell r="AO67" t="str">
            <v>S-44</v>
          </cell>
          <cell r="AP67">
            <v>51083</v>
          </cell>
          <cell r="AQ67" t="str">
            <v>フラッツ大倉山</v>
          </cell>
          <cell r="AR67" t="str">
            <v>三菱UFJ信託銀行株式会社</v>
          </cell>
          <cell r="AW67">
            <v>0</v>
          </cell>
        </row>
        <row r="68">
          <cell r="A68" t="str">
            <v>S-45</v>
          </cell>
          <cell r="B68" t="str">
            <v>ピアネッタ汐留</v>
          </cell>
          <cell r="C68" t="str">
            <v>三菱UFJ信託銀行株式会社</v>
          </cell>
          <cell r="D68">
            <v>5202475</v>
          </cell>
          <cell r="E68">
            <v>1219450</v>
          </cell>
          <cell r="F68">
            <v>6554939</v>
          </cell>
          <cell r="G68">
            <v>2931533</v>
          </cell>
          <cell r="H68">
            <v>6846015</v>
          </cell>
          <cell r="I68">
            <v>2121009</v>
          </cell>
          <cell r="J68">
            <v>830000</v>
          </cell>
          <cell r="K68">
            <v>0</v>
          </cell>
          <cell r="L68">
            <v>1472000</v>
          </cell>
          <cell r="M68">
            <v>124900</v>
          </cell>
          <cell r="Q68">
            <v>12331437</v>
          </cell>
          <cell r="T68">
            <v>12331437</v>
          </cell>
          <cell r="V68">
            <v>0</v>
          </cell>
          <cell r="X68">
            <v>109000</v>
          </cell>
          <cell r="Z68">
            <v>271232</v>
          </cell>
          <cell r="AA68">
            <v>271232</v>
          </cell>
          <cell r="AB68">
            <v>0</v>
          </cell>
          <cell r="AC68">
            <v>0</v>
          </cell>
          <cell r="AE68" t="str">
            <v>S-45</v>
          </cell>
          <cell r="AF68">
            <v>51084</v>
          </cell>
          <cell r="AG68" t="str">
            <v>ピアネッタ汐留</v>
          </cell>
          <cell r="AH68" t="str">
            <v>三菱UFJ信託銀行株式会社</v>
          </cell>
          <cell r="AI68">
            <v>0</v>
          </cell>
          <cell r="AJ68">
            <v>0</v>
          </cell>
          <cell r="AK68">
            <v>0</v>
          </cell>
          <cell r="AL68">
            <v>0</v>
          </cell>
          <cell r="AM68">
            <v>0</v>
          </cell>
          <cell r="AO68" t="str">
            <v>S-45</v>
          </cell>
          <cell r="AP68">
            <v>51084</v>
          </cell>
          <cell r="AQ68" t="str">
            <v>ピアネッタ汐留</v>
          </cell>
          <cell r="AR68" t="str">
            <v>三菱UFJ信託銀行株式会社</v>
          </cell>
          <cell r="AW68">
            <v>0</v>
          </cell>
        </row>
        <row r="69">
          <cell r="A69" t="str">
            <v>S-46</v>
          </cell>
          <cell r="B69" t="str">
            <v>ZESTY駒澤大学</v>
          </cell>
          <cell r="C69" t="str">
            <v>三菱UFJ信託銀行株式会社</v>
          </cell>
          <cell r="D69">
            <v>2087810</v>
          </cell>
          <cell r="E69">
            <v>405554</v>
          </cell>
          <cell r="F69">
            <v>2033000</v>
          </cell>
          <cell r="G69">
            <v>167552</v>
          </cell>
          <cell r="H69">
            <v>1572742</v>
          </cell>
          <cell r="I69">
            <v>178642</v>
          </cell>
          <cell r="J69">
            <v>0</v>
          </cell>
          <cell r="K69">
            <v>186000</v>
          </cell>
          <cell r="L69">
            <v>0</v>
          </cell>
          <cell r="M69">
            <v>0</v>
          </cell>
          <cell r="Q69">
            <v>4941804</v>
          </cell>
          <cell r="T69">
            <v>4941804</v>
          </cell>
          <cell r="V69">
            <v>0</v>
          </cell>
          <cell r="X69">
            <v>37000</v>
          </cell>
          <cell r="Z69">
            <v>253150</v>
          </cell>
          <cell r="AA69">
            <v>253150</v>
          </cell>
          <cell r="AB69">
            <v>0</v>
          </cell>
          <cell r="AC69">
            <v>0</v>
          </cell>
          <cell r="AE69" t="str">
            <v>S-46</v>
          </cell>
          <cell r="AF69">
            <v>51085</v>
          </cell>
          <cell r="AG69" t="str">
            <v>ZESTY駒澤大学</v>
          </cell>
          <cell r="AH69" t="str">
            <v>三菱UFJ信託銀行株式会社</v>
          </cell>
          <cell r="AI69">
            <v>0</v>
          </cell>
          <cell r="AJ69">
            <v>0</v>
          </cell>
          <cell r="AK69">
            <v>0</v>
          </cell>
          <cell r="AL69">
            <v>0</v>
          </cell>
          <cell r="AM69">
            <v>0</v>
          </cell>
          <cell r="AO69" t="str">
            <v>S-46</v>
          </cell>
          <cell r="AP69">
            <v>51085</v>
          </cell>
          <cell r="AQ69" t="str">
            <v>ZESTY駒澤大学</v>
          </cell>
          <cell r="AR69" t="str">
            <v>三菱UFJ信託銀行株式会社</v>
          </cell>
          <cell r="AW69">
            <v>0</v>
          </cell>
        </row>
        <row r="70">
          <cell r="A70" t="str">
            <v>S-47</v>
          </cell>
          <cell r="B70" t="str">
            <v>ZESTY代々木</v>
          </cell>
          <cell r="C70" t="str">
            <v>三菱UFJ信託銀行株式会社</v>
          </cell>
          <cell r="D70">
            <v>2251420</v>
          </cell>
          <cell r="E70">
            <v>184273</v>
          </cell>
          <cell r="F70">
            <v>2446210</v>
          </cell>
          <cell r="G70">
            <v>186014</v>
          </cell>
          <cell r="H70">
            <v>1625160</v>
          </cell>
          <cell r="I70">
            <v>156639</v>
          </cell>
          <cell r="J70">
            <v>0</v>
          </cell>
          <cell r="K70">
            <v>0</v>
          </cell>
          <cell r="L70">
            <v>0</v>
          </cell>
          <cell r="M70">
            <v>0</v>
          </cell>
          <cell r="Q70">
            <v>5795864</v>
          </cell>
          <cell r="T70">
            <v>5795864</v>
          </cell>
          <cell r="V70">
            <v>0</v>
          </cell>
          <cell r="X70">
            <v>34000</v>
          </cell>
          <cell r="Z70">
            <v>253150</v>
          </cell>
          <cell r="AA70">
            <v>253150</v>
          </cell>
          <cell r="AB70">
            <v>0</v>
          </cell>
          <cell r="AC70">
            <v>0</v>
          </cell>
          <cell r="AE70" t="str">
            <v>S-47</v>
          </cell>
          <cell r="AF70">
            <v>51086</v>
          </cell>
          <cell r="AG70" t="str">
            <v>ZESTY代々木</v>
          </cell>
          <cell r="AH70" t="str">
            <v>三菱UFJ信託銀行株式会社</v>
          </cell>
          <cell r="AI70">
            <v>0</v>
          </cell>
          <cell r="AJ70">
            <v>0</v>
          </cell>
          <cell r="AK70">
            <v>0</v>
          </cell>
          <cell r="AL70">
            <v>0</v>
          </cell>
          <cell r="AM70">
            <v>0</v>
          </cell>
          <cell r="AO70" t="str">
            <v>S-47</v>
          </cell>
          <cell r="AP70">
            <v>51086</v>
          </cell>
          <cell r="AQ70" t="str">
            <v>ZESTY代々木</v>
          </cell>
          <cell r="AR70" t="str">
            <v>三菱UFJ信託銀行株式会社</v>
          </cell>
          <cell r="AW70">
            <v>0</v>
          </cell>
        </row>
        <row r="71">
          <cell r="A71" t="str">
            <v>S-48</v>
          </cell>
          <cell r="B71" t="str">
            <v>ZESTY西新宿</v>
          </cell>
          <cell r="C71" t="str">
            <v>三菱UFJ信託銀行株式会社</v>
          </cell>
          <cell r="D71">
            <v>1820210</v>
          </cell>
          <cell r="E71">
            <v>169356</v>
          </cell>
          <cell r="F71">
            <v>2194000</v>
          </cell>
          <cell r="G71">
            <v>192106</v>
          </cell>
          <cell r="H71">
            <v>2319000</v>
          </cell>
          <cell r="I71">
            <v>244059</v>
          </cell>
          <cell r="J71">
            <v>0</v>
          </cell>
          <cell r="K71">
            <v>270000</v>
          </cell>
          <cell r="L71">
            <v>0</v>
          </cell>
          <cell r="M71">
            <v>180000</v>
          </cell>
          <cell r="Q71">
            <v>5727689</v>
          </cell>
          <cell r="T71">
            <v>5727689</v>
          </cell>
          <cell r="V71">
            <v>0</v>
          </cell>
          <cell r="X71">
            <v>39000</v>
          </cell>
          <cell r="Z71">
            <v>253150</v>
          </cell>
          <cell r="AA71">
            <v>253150</v>
          </cell>
          <cell r="AB71">
            <v>0</v>
          </cell>
          <cell r="AC71">
            <v>0</v>
          </cell>
          <cell r="AE71" t="str">
            <v>S-48</v>
          </cell>
          <cell r="AF71">
            <v>51087</v>
          </cell>
          <cell r="AG71" t="str">
            <v>ZESTY西新宿</v>
          </cell>
          <cell r="AH71" t="str">
            <v>三菱UFJ信託銀行株式会社</v>
          </cell>
          <cell r="AI71">
            <v>0</v>
          </cell>
          <cell r="AJ71">
            <v>0</v>
          </cell>
          <cell r="AK71">
            <v>0</v>
          </cell>
          <cell r="AL71">
            <v>0</v>
          </cell>
          <cell r="AM71">
            <v>0</v>
          </cell>
          <cell r="AO71" t="str">
            <v>S-48</v>
          </cell>
          <cell r="AP71">
            <v>51087</v>
          </cell>
          <cell r="AQ71" t="str">
            <v>ZESTY西新宿</v>
          </cell>
          <cell r="AR71" t="str">
            <v>三菱UFJ信託銀行株式会社</v>
          </cell>
          <cell r="AW71">
            <v>0</v>
          </cell>
        </row>
        <row r="72">
          <cell r="A72" t="str">
            <v>S-49</v>
          </cell>
          <cell r="B72" t="str">
            <v>ZESTY経堂</v>
          </cell>
          <cell r="C72" t="str">
            <v>三菱UFJ信託銀行株式会社</v>
          </cell>
          <cell r="D72">
            <v>1848000</v>
          </cell>
          <cell r="E72">
            <v>383618</v>
          </cell>
          <cell r="F72">
            <v>1848000</v>
          </cell>
          <cell r="G72">
            <v>161293</v>
          </cell>
          <cell r="H72">
            <v>1555000</v>
          </cell>
          <cell r="I72">
            <v>153632</v>
          </cell>
          <cell r="J72">
            <v>0</v>
          </cell>
          <cell r="K72">
            <v>0</v>
          </cell>
          <cell r="L72">
            <v>0</v>
          </cell>
          <cell r="M72">
            <v>0</v>
          </cell>
          <cell r="Q72">
            <v>4552457</v>
          </cell>
          <cell r="T72">
            <v>4552457</v>
          </cell>
          <cell r="V72">
            <v>0</v>
          </cell>
          <cell r="X72">
            <v>35000</v>
          </cell>
          <cell r="Z72">
            <v>253150</v>
          </cell>
          <cell r="AA72">
            <v>253150</v>
          </cell>
          <cell r="AB72">
            <v>0</v>
          </cell>
          <cell r="AC72">
            <v>0</v>
          </cell>
          <cell r="AE72" t="str">
            <v>S-49</v>
          </cell>
          <cell r="AF72">
            <v>51088</v>
          </cell>
          <cell r="AG72" t="str">
            <v>ZESTY経堂</v>
          </cell>
          <cell r="AH72" t="str">
            <v>三菱UFJ信託銀行株式会社</v>
          </cell>
          <cell r="AI72">
            <v>0</v>
          </cell>
          <cell r="AJ72">
            <v>0</v>
          </cell>
          <cell r="AK72">
            <v>0</v>
          </cell>
          <cell r="AL72">
            <v>0</v>
          </cell>
          <cell r="AM72">
            <v>0</v>
          </cell>
          <cell r="AO72" t="str">
            <v>S-49</v>
          </cell>
          <cell r="AP72">
            <v>51088</v>
          </cell>
          <cell r="AQ72" t="str">
            <v>ZESTY経堂</v>
          </cell>
          <cell r="AR72" t="str">
            <v>三菱UFJ信託銀行株式会社</v>
          </cell>
          <cell r="AW72">
            <v>0</v>
          </cell>
        </row>
        <row r="73">
          <cell r="B73">
            <v>6102281.3000000007</v>
          </cell>
          <cell r="Q73">
            <v>0</v>
          </cell>
        </row>
        <row r="75">
          <cell r="T75">
            <v>0</v>
          </cell>
        </row>
      </sheetData>
      <sheetData sheetId="1" refreshError="1"/>
      <sheetData sheetId="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ﾌﾟﾛｼﾞｪ4"/>
      <sheetName val="ﾓﾗｰｼﾞｭ柏"/>
      <sheetName val="ﾊﾟｼﾌｨｰｸ天神"/>
      <sheetName val="アルボーレ天神"/>
      <sheetName val="天神吉田ビル"/>
      <sheetName val="ﾃﾅﾝﾄ分散"/>
      <sheetName val="賃料変動①"/>
      <sheetName val="賃料変動②"/>
      <sheetName val="賃料変動"/>
      <sheetName val="賃料増額事例"/>
      <sheetName val="ﾌﾞﾗﾝﾄﾞ戦略"/>
      <sheetName val="期末評価額等"/>
      <sheetName val="データ"/>
      <sheetName val="面積課税割合"/>
      <sheetName val="その他の精算"/>
      <sheetName val="元Data"/>
      <sheetName val="構築物"/>
      <sheetName val="車両運搬"/>
      <sheetName val="土地"/>
      <sheetName val="付属設備"/>
      <sheetName val="支払一覧"/>
      <sheetName val="物件概要"/>
      <sheetName val="償却資産減価残存率表"/>
      <sheetName val="Asset Summary"/>
      <sheetName val="賃料等一覧"/>
      <sheetName val="土地残余"/>
      <sheetName val="DCF利回り2本"/>
      <sheetName val="Ⅰ-3"/>
      <sheetName val="解約"/>
      <sheetName val="入力用リスト"/>
      <sheetName val="入力Ｓ"/>
      <sheetName val="項目リスト"/>
      <sheetName val="入力準備"/>
      <sheetName val="Data Sheet"/>
      <sheetName val="Book1"/>
      <sheetName val="投資概要ｙ"/>
      <sheetName val="Lookup"/>
      <sheetName val="ﾌﾟﾛｼﾞｪ4.XLS"/>
      <sheetName val="%EF%BE%8C%EF%BE%9F%EF%BE%9B%EF%"/>
      <sheetName val="定義"/>
      <sheetName val="地積"/>
      <sheetName val="検針データ"/>
    </sheetNames>
    <definedNames>
      <definedName name="高→便利"/>
    </defined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消防見積(ｶﾅｻﾞﾜ) ビル管理"/>
      <sheetName val="見積書表紙"/>
      <sheetName val="清掃明細(共用) ビル管"/>
      <sheetName val="管理見積(ｶﾅｻﾞﾜ)"/>
      <sheetName val="消防見積(ｶﾅｻﾞﾜ)"/>
      <sheetName val="清掃明細(共用)業者"/>
      <sheetName val="清掃明細(専用)"/>
      <sheetName val="空調表紙"/>
      <sheetName val="空調明細"/>
      <sheetName val="清掃発注単価"/>
      <sheetName val="物件概要"/>
      <sheetName val="保険団体求積"/>
      <sheetName val="土地建物"/>
      <sheetName val="資金計画"/>
      <sheetName val="富士見積"/>
      <sheetName val="見積"/>
      <sheetName val="消防見積(ｶﾅｻﾞﾜ)_ビル管理"/>
      <sheetName val="清掃明細(共用)_ビル管"/>
      <sheetName val="2010 Daily Tenants Sale Traf"/>
      <sheetName val="ｵﾑﾛﾝ見積"/>
      <sheetName val="3.稼動状況表 "/>
      <sheetName val="表紙"/>
      <sheetName val="業者コード表"/>
      <sheetName val="本館"/>
      <sheetName val="Footwork"/>
      <sheetName val="鑑定評価額入力"/>
      <sheetName val="基本データ"/>
      <sheetName val="④ＤＣＦ"/>
      <sheetName val="入力シート"/>
      <sheetName val="変動率表"/>
      <sheetName val="単価基準表"/>
      <sheetName val="準備ｼｰﾄ"/>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終（提出用リンク）"/>
      <sheetName val="明細　(稼動ビル～着工)"/>
      <sheetName val="明細　(未着工プロジェクト)"/>
      <sheetName val="明細　(その他土地)"/>
      <sheetName val="明細　(販売用)"/>
      <sheetName val="面積課税割合"/>
      <sheetName val="残存率"/>
      <sheetName val="ﾘｽﾄ"/>
      <sheetName val="検針表"/>
      <sheetName val="管理見積(ｶﾅｻﾞﾜ)"/>
    </sheetNames>
    <sheetDataSet>
      <sheetData sheetId="0" refreshError="1"/>
      <sheetData sheetId="1">
        <row r="8">
          <cell r="BI8">
            <v>9917113427.136301</v>
          </cell>
          <cell r="BJ8">
            <v>0</v>
          </cell>
          <cell r="BK8">
            <v>94364705.090469033</v>
          </cell>
          <cell r="BL8">
            <v>720573159.44788408</v>
          </cell>
          <cell r="BM8">
            <v>10732051291.674654</v>
          </cell>
          <cell r="BN8">
            <v>1493702781.9003232</v>
          </cell>
          <cell r="BO8">
            <v>639702201.83650017</v>
          </cell>
          <cell r="BP8">
            <v>54194852.392158121</v>
          </cell>
          <cell r="BQ8">
            <v>192270706</v>
          </cell>
          <cell r="BR8">
            <v>2379870542.1289816</v>
          </cell>
        </row>
        <row r="9">
          <cell r="BI9">
            <v>79938695.67750001</v>
          </cell>
          <cell r="BJ9">
            <v>0</v>
          </cell>
          <cell r="BK9">
            <v>799386.95677500009</v>
          </cell>
          <cell r="BL9">
            <v>13810081.634385977</v>
          </cell>
          <cell r="BM9">
            <v>94548164.268660977</v>
          </cell>
          <cell r="BN9">
            <v>13593271.325017372</v>
          </cell>
          <cell r="BO9">
            <v>16976874.568500001</v>
          </cell>
          <cell r="BP9">
            <v>1339292.4682671314</v>
          </cell>
          <cell r="BQ9">
            <v>30770409.694188662</v>
          </cell>
          <cell r="BR9">
            <v>62679848.055973172</v>
          </cell>
        </row>
        <row r="10">
          <cell r="BI10">
            <v>8495573555.7000008</v>
          </cell>
          <cell r="BJ10">
            <v>0</v>
          </cell>
          <cell r="BK10">
            <v>84955735.557000011</v>
          </cell>
          <cell r="BL10">
            <v>635945134.59240568</v>
          </cell>
          <cell r="BM10">
            <v>9216474425.8494072</v>
          </cell>
          <cell r="BN10">
            <v>1204329426.0459855</v>
          </cell>
          <cell r="BO10">
            <v>563737561.06800008</v>
          </cell>
          <cell r="BP10">
            <v>24325598.479613978</v>
          </cell>
          <cell r="BQ10">
            <v>34823186.635958359</v>
          </cell>
          <cell r="BR10">
            <v>1827215772.229558</v>
          </cell>
        </row>
        <row r="11">
          <cell r="BI11">
            <v>98897496.885000005</v>
          </cell>
          <cell r="BJ11">
            <v>0</v>
          </cell>
          <cell r="BK11">
            <v>988974.96884999995</v>
          </cell>
          <cell r="BL11">
            <v>6080849.0528940745</v>
          </cell>
          <cell r="BM11">
            <v>105967320.90674408</v>
          </cell>
          <cell r="BN11">
            <v>16895340.092026677</v>
          </cell>
          <cell r="BO11">
            <v>6966738.1080000009</v>
          </cell>
          <cell r="BP11">
            <v>1656928.119554413</v>
          </cell>
          <cell r="BQ11">
            <v>38068127.970941231</v>
          </cell>
          <cell r="BR11">
            <v>63587134.290522322</v>
          </cell>
        </row>
        <row r="12">
          <cell r="BI12">
            <v>146509867.34999999</v>
          </cell>
          <cell r="BJ12">
            <v>0</v>
          </cell>
          <cell r="BK12">
            <v>732549.33675000002</v>
          </cell>
          <cell r="BL12">
            <v>15364222.57556691</v>
          </cell>
          <cell r="BM12">
            <v>162606639.26231691</v>
          </cell>
          <cell r="BN12">
            <v>14770081.878106235</v>
          </cell>
          <cell r="BO12">
            <v>6860876.6600000011</v>
          </cell>
          <cell r="BP12">
            <v>4510980.0219883174</v>
          </cell>
          <cell r="BQ12">
            <v>1175193</v>
          </cell>
          <cell r="BR12">
            <v>27317131.560094554</v>
          </cell>
        </row>
        <row r="13">
          <cell r="BI13">
            <v>814775968.82879996</v>
          </cell>
          <cell r="BJ13">
            <v>0</v>
          </cell>
          <cell r="BK13">
            <v>4073879.8441440002</v>
          </cell>
          <cell r="BL13">
            <v>31917238.866180465</v>
          </cell>
          <cell r="BM13">
            <v>850767087.53912437</v>
          </cell>
          <cell r="BN13">
            <v>209874623.60375604</v>
          </cell>
          <cell r="BO13">
            <v>27018818.420000002</v>
          </cell>
          <cell r="BP13">
            <v>18585790.665257208</v>
          </cell>
          <cell r="BQ13">
            <v>4841911</v>
          </cell>
          <cell r="BR13">
            <v>260321143.68901324</v>
          </cell>
        </row>
        <row r="14">
          <cell r="BI14">
            <v>172160603.50499997</v>
          </cell>
          <cell r="BJ14">
            <v>0</v>
          </cell>
          <cell r="BK14">
            <v>1721606.0350499998</v>
          </cell>
          <cell r="BL14">
            <v>4832056.4076987877</v>
          </cell>
          <cell r="BM14">
            <v>178714265.94774875</v>
          </cell>
          <cell r="BN14">
            <v>20260237.525475312</v>
          </cell>
          <cell r="BO14">
            <v>7397949.0750000002</v>
          </cell>
          <cell r="BP14">
            <v>2884377.8054220728</v>
          </cell>
          <cell r="BQ14">
            <v>66268935.940853387</v>
          </cell>
          <cell r="BR14">
            <v>96811500.346750766</v>
          </cell>
        </row>
        <row r="15">
          <cell r="BI15">
            <v>67571288.399999991</v>
          </cell>
          <cell r="BJ15">
            <v>0</v>
          </cell>
          <cell r="BK15">
            <v>675712.88399999996</v>
          </cell>
          <cell r="BL15">
            <v>9268377.5677722394</v>
          </cell>
          <cell r="BM15">
            <v>77515378.851772234</v>
          </cell>
          <cell r="BN15">
            <v>9578881.3365473263</v>
          </cell>
          <cell r="BO15">
            <v>7334683.9830000009</v>
          </cell>
          <cell r="BP15">
            <v>193478.64150570144</v>
          </cell>
          <cell r="BQ15">
            <v>276973.36404163321</v>
          </cell>
          <cell r="BR15">
            <v>17384017.325094659</v>
          </cell>
        </row>
        <row r="16">
          <cell r="BI16">
            <v>41685950.789999992</v>
          </cell>
          <cell r="BJ16">
            <v>0</v>
          </cell>
          <cell r="BK16">
            <v>416859.50789999991</v>
          </cell>
          <cell r="BL16">
            <v>3355198.7509799693</v>
          </cell>
          <cell r="BM16">
            <v>45458009.048879959</v>
          </cell>
          <cell r="BN16">
            <v>4400920.0934090447</v>
          </cell>
          <cell r="BO16">
            <v>3408699.9540000004</v>
          </cell>
          <cell r="BP16">
            <v>698406.19054928375</v>
          </cell>
          <cell r="BQ16">
            <v>16045968.394016735</v>
          </cell>
          <cell r="BR16">
            <v>24553994.631975062</v>
          </cell>
        </row>
        <row r="17">
          <cell r="BI17">
            <v>23987018021.687698</v>
          </cell>
          <cell r="BJ17">
            <v>1435199999.9999998</v>
          </cell>
          <cell r="BK17">
            <v>174810717.08687696</v>
          </cell>
          <cell r="BL17">
            <v>38344800</v>
          </cell>
          <cell r="BM17">
            <v>25635373538.774574</v>
          </cell>
          <cell r="BN17">
            <v>3418178546</v>
          </cell>
          <cell r="BO17">
            <v>1643451666.1145</v>
          </cell>
          <cell r="BP17">
            <v>321615499.99999994</v>
          </cell>
          <cell r="BQ17">
            <v>2597360294.9999995</v>
          </cell>
          <cell r="BR17">
            <v>7980606007.1145</v>
          </cell>
        </row>
        <row r="18">
          <cell r="BI18">
            <v>10425473279.999998</v>
          </cell>
          <cell r="BJ18">
            <v>824879999.99999988</v>
          </cell>
          <cell r="BK18">
            <v>104254732.8</v>
          </cell>
          <cell r="BL18">
            <v>1200000</v>
          </cell>
          <cell r="BM18">
            <v>11355808012.799997</v>
          </cell>
          <cell r="BN18">
            <v>1773692643.6242604</v>
          </cell>
          <cell r="BO18">
            <v>810669829.86000001</v>
          </cell>
          <cell r="BP18">
            <v>29070000</v>
          </cell>
          <cell r="BQ18">
            <v>449038245</v>
          </cell>
          <cell r="BR18">
            <v>3062470718.4842606</v>
          </cell>
        </row>
        <row r="19">
          <cell r="BI19">
            <v>3371391237.2216988</v>
          </cell>
          <cell r="BJ19">
            <v>0</v>
          </cell>
          <cell r="BK19">
            <v>33713912.372216985</v>
          </cell>
          <cell r="BL19">
            <v>0</v>
          </cell>
          <cell r="BM19">
            <v>3405105149.5939159</v>
          </cell>
          <cell r="BN19">
            <v>475027414</v>
          </cell>
          <cell r="BO19">
            <v>190432133.48499998</v>
          </cell>
          <cell r="BP19">
            <v>46585998.004696041</v>
          </cell>
          <cell r="BQ19">
            <v>1054072133.8047087</v>
          </cell>
          <cell r="BR19">
            <v>1766117679.2944047</v>
          </cell>
        </row>
        <row r="20">
          <cell r="BI20">
            <v>810000000</v>
          </cell>
          <cell r="BJ20">
            <v>0</v>
          </cell>
          <cell r="BK20">
            <v>0</v>
          </cell>
          <cell r="BL20">
            <v>0</v>
          </cell>
          <cell r="BM20">
            <v>810000000</v>
          </cell>
          <cell r="BN20">
            <v>51725868</v>
          </cell>
          <cell r="BO20">
            <v>40654155.112999998</v>
          </cell>
          <cell r="BP20">
            <v>0</v>
          </cell>
          <cell r="BQ20">
            <v>0</v>
          </cell>
          <cell r="BR20">
            <v>92380023.113000005</v>
          </cell>
        </row>
        <row r="21">
          <cell r="BI21">
            <v>1254354000</v>
          </cell>
          <cell r="BJ21">
            <v>0</v>
          </cell>
          <cell r="BK21">
            <v>0</v>
          </cell>
          <cell r="BL21">
            <v>0</v>
          </cell>
          <cell r="BM21">
            <v>1254354000</v>
          </cell>
          <cell r="BN21">
            <v>142585308</v>
          </cell>
          <cell r="BO21">
            <v>102996713.46800001</v>
          </cell>
          <cell r="BP21">
            <v>22917000</v>
          </cell>
          <cell r="BQ21">
            <v>6282550.0000000009</v>
          </cell>
          <cell r="BR21">
            <v>274781571.46799999</v>
          </cell>
        </row>
        <row r="22">
          <cell r="BI22">
            <v>2361000000</v>
          </cell>
          <cell r="BJ22">
            <v>0</v>
          </cell>
          <cell r="BK22">
            <v>0</v>
          </cell>
          <cell r="BL22">
            <v>0</v>
          </cell>
          <cell r="BM22">
            <v>2361000000</v>
          </cell>
          <cell r="BN22">
            <v>31000151.999999996</v>
          </cell>
          <cell r="BO22">
            <v>217997389.84099996</v>
          </cell>
          <cell r="BP22">
            <v>112003999.99999999</v>
          </cell>
          <cell r="BQ22">
            <v>12152257</v>
          </cell>
          <cell r="BR22">
            <v>373153798.84099996</v>
          </cell>
        </row>
        <row r="23">
          <cell r="BI23">
            <v>767692728.00000012</v>
          </cell>
          <cell r="BJ23">
            <v>0</v>
          </cell>
          <cell r="BK23">
            <v>1500000</v>
          </cell>
          <cell r="BL23">
            <v>0</v>
          </cell>
          <cell r="BM23">
            <v>769192728.00000012</v>
          </cell>
          <cell r="BN23">
            <v>83334420</v>
          </cell>
          <cell r="BO23">
            <v>48716426.041912071</v>
          </cell>
          <cell r="BP23">
            <v>12644000</v>
          </cell>
          <cell r="BQ23">
            <v>1536288</v>
          </cell>
          <cell r="BR23">
            <v>146231134.04191208</v>
          </cell>
        </row>
        <row r="24">
          <cell r="BI24">
            <v>916257489.5999999</v>
          </cell>
          <cell r="BJ24">
            <v>179760000</v>
          </cell>
          <cell r="BK24">
            <v>9162574.8959999997</v>
          </cell>
          <cell r="BL24">
            <v>612000</v>
          </cell>
          <cell r="BM24">
            <v>1105792064.4959998</v>
          </cell>
          <cell r="BN24">
            <v>252896128.11735699</v>
          </cell>
          <cell r="BO24">
            <v>32740358.444087937</v>
          </cell>
          <cell r="BP24">
            <v>12728262.074801283</v>
          </cell>
          <cell r="BQ24">
            <v>287994396.15866768</v>
          </cell>
          <cell r="BR24">
            <v>586359144.79491389</v>
          </cell>
        </row>
        <row r="25">
          <cell r="BI25">
            <v>2925799170</v>
          </cell>
          <cell r="BJ25">
            <v>338400000</v>
          </cell>
          <cell r="BK25">
            <v>14628995.849999998</v>
          </cell>
          <cell r="BL25">
            <v>36532800</v>
          </cell>
          <cell r="BM25">
            <v>3315360965.8499999</v>
          </cell>
          <cell r="BN25">
            <v>447348760.51972383</v>
          </cell>
          <cell r="BO25">
            <v>136743785.53</v>
          </cell>
          <cell r="BP25">
            <v>69543900</v>
          </cell>
          <cell r="BQ25">
            <v>421494360</v>
          </cell>
          <cell r="BR25">
            <v>1075130806.0497239</v>
          </cell>
        </row>
        <row r="26">
          <cell r="BI26">
            <v>784451806.80000007</v>
          </cell>
          <cell r="BJ26">
            <v>0</v>
          </cell>
          <cell r="BK26">
            <v>7844518.068</v>
          </cell>
          <cell r="BL26">
            <v>0</v>
          </cell>
          <cell r="BM26">
            <v>792296324.86800003</v>
          </cell>
          <cell r="BN26">
            <v>74113886</v>
          </cell>
          <cell r="BO26">
            <v>27107135.714999996</v>
          </cell>
          <cell r="BP26">
            <v>10860087.306674436</v>
          </cell>
          <cell r="BQ26">
            <v>245724378.37433091</v>
          </cell>
          <cell r="BR26">
            <v>357805487.39600533</v>
          </cell>
        </row>
        <row r="27">
          <cell r="BI27">
            <v>178854964.79999995</v>
          </cell>
          <cell r="BJ27">
            <v>76200000</v>
          </cell>
          <cell r="BK27">
            <v>1788549.6479999996</v>
          </cell>
          <cell r="BL27">
            <v>0</v>
          </cell>
          <cell r="BM27">
            <v>256843514.44799995</v>
          </cell>
          <cell r="BN27">
            <v>60745598.018244587</v>
          </cell>
          <cell r="BO27">
            <v>15302064.140000002</v>
          </cell>
          <cell r="BP27">
            <v>2612736.5916721188</v>
          </cell>
          <cell r="BQ27">
            <v>59116750.787991226</v>
          </cell>
          <cell r="BR27">
            <v>137777149.53790796</v>
          </cell>
        </row>
        <row r="28">
          <cell r="BI28">
            <v>191743345.26599997</v>
          </cell>
          <cell r="BJ28">
            <v>15960000</v>
          </cell>
          <cell r="BK28">
            <v>1917433.4526599997</v>
          </cell>
          <cell r="BL28">
            <v>0</v>
          </cell>
          <cell r="BM28">
            <v>209620778.71865997</v>
          </cell>
          <cell r="BN28">
            <v>25708367.720414199</v>
          </cell>
          <cell r="BO28">
            <v>20091674.476500001</v>
          </cell>
          <cell r="BP28">
            <v>2649516.0221561152</v>
          </cell>
          <cell r="BQ28">
            <v>59948935.874301478</v>
          </cell>
          <cell r="BR28">
            <v>108398494.09337178</v>
          </cell>
        </row>
        <row r="29">
          <cell r="BI29">
            <v>9210954340.8770237</v>
          </cell>
          <cell r="BJ29">
            <v>0</v>
          </cell>
          <cell r="BK29">
            <v>0</v>
          </cell>
          <cell r="BL29">
            <v>1295903081.5428286</v>
          </cell>
          <cell r="BM29">
            <v>10506857422.419853</v>
          </cell>
          <cell r="BN29">
            <v>1973722288.3398211</v>
          </cell>
          <cell r="BO29">
            <v>556890918</v>
          </cell>
          <cell r="BP29">
            <v>104201883.00000001</v>
          </cell>
          <cell r="BQ29">
            <v>22373334.000000004</v>
          </cell>
          <cell r="BR29">
            <v>2657188423.3398209</v>
          </cell>
        </row>
        <row r="30">
          <cell r="BI30">
            <v>8300712722.2242289</v>
          </cell>
          <cell r="BJ30">
            <v>295206887.39999998</v>
          </cell>
          <cell r="BK30">
            <v>92109543.408770233</v>
          </cell>
          <cell r="BL30">
            <v>1231025284.245131</v>
          </cell>
          <cell r="BM30">
            <v>9919054437.2781296</v>
          </cell>
          <cell r="BN30">
            <v>1801887051.9890089</v>
          </cell>
          <cell r="BO30">
            <v>508256536.52400005</v>
          </cell>
          <cell r="BP30">
            <v>98959777.2117773</v>
          </cell>
          <cell r="BQ30">
            <v>21247794.035782274</v>
          </cell>
          <cell r="BR30">
            <v>2430351159.7605686</v>
          </cell>
        </row>
        <row r="31">
          <cell r="BI31">
            <v>910241618.65279508</v>
          </cell>
          <cell r="BJ31">
            <v>0</v>
          </cell>
          <cell r="BK31">
            <v>0</v>
          </cell>
          <cell r="BL31">
            <v>64877797.297697529</v>
          </cell>
          <cell r="BM31">
            <v>975119415.95049262</v>
          </cell>
          <cell r="BN31">
            <v>171835236.35081226</v>
          </cell>
          <cell r="BO31">
            <v>48634381.476000004</v>
          </cell>
          <cell r="BP31">
            <v>5242105.7882227078</v>
          </cell>
          <cell r="BQ31">
            <v>1125539.9642177282</v>
          </cell>
          <cell r="BR31">
            <v>226837263.57925269</v>
          </cell>
        </row>
        <row r="32">
          <cell r="BI32">
            <v>2222167909.9421983</v>
          </cell>
          <cell r="BJ32">
            <v>41220000</v>
          </cell>
          <cell r="BK32">
            <v>5867626.4832141884</v>
          </cell>
          <cell r="BL32">
            <v>174785093.91045374</v>
          </cell>
          <cell r="BM32">
            <v>2444040630.3358665</v>
          </cell>
          <cell r="BN32">
            <v>577781966</v>
          </cell>
          <cell r="BO32">
            <v>97749446</v>
          </cell>
          <cell r="BP32">
            <v>328358965.75</v>
          </cell>
          <cell r="BQ32">
            <v>5625430</v>
          </cell>
          <cell r="BR32">
            <v>1009515807.75</v>
          </cell>
        </row>
        <row r="33">
          <cell r="BI33">
            <v>1220203347.1890938</v>
          </cell>
          <cell r="BJ33">
            <v>0</v>
          </cell>
          <cell r="BK33">
            <v>5867626.4832141884</v>
          </cell>
          <cell r="BL33">
            <v>0</v>
          </cell>
          <cell r="BM33">
            <v>1226070973.672308</v>
          </cell>
          <cell r="BN33">
            <v>0</v>
          </cell>
          <cell r="BO33">
            <v>0</v>
          </cell>
          <cell r="BP33">
            <v>0</v>
          </cell>
          <cell r="BQ33">
            <v>0</v>
          </cell>
          <cell r="BR33">
            <v>0</v>
          </cell>
        </row>
        <row r="34">
          <cell r="BI34">
            <v>1001964562.7531044</v>
          </cell>
          <cell r="BJ34">
            <v>0</v>
          </cell>
          <cell r="BK34">
            <v>0</v>
          </cell>
          <cell r="BL34">
            <v>0</v>
          </cell>
          <cell r="BM34">
            <v>1001964562.7531044</v>
          </cell>
          <cell r="BN34">
            <v>0</v>
          </cell>
          <cell r="BO34">
            <v>0</v>
          </cell>
          <cell r="BP34">
            <v>0</v>
          </cell>
          <cell r="BQ34">
            <v>0</v>
          </cell>
          <cell r="BR34">
            <v>0</v>
          </cell>
        </row>
        <row r="35">
          <cell r="BI35">
            <v>1352970504.9168</v>
          </cell>
          <cell r="BJ35">
            <v>21239736.000000004</v>
          </cell>
          <cell r="BK35">
            <v>21204917.91</v>
          </cell>
          <cell r="BL35">
            <v>89674</v>
          </cell>
          <cell r="BM35">
            <v>1395504832.8268001</v>
          </cell>
          <cell r="BN35">
            <v>2741460</v>
          </cell>
          <cell r="BO35">
            <v>57512432.999999993</v>
          </cell>
          <cell r="BP35">
            <v>16497948.000000002</v>
          </cell>
          <cell r="BQ35">
            <v>1543957</v>
          </cell>
          <cell r="BR35">
            <v>78295798</v>
          </cell>
        </row>
        <row r="36">
          <cell r="BI36">
            <v>9396457947.0089111</v>
          </cell>
          <cell r="BJ36">
            <v>193296619.56</v>
          </cell>
          <cell r="BK36">
            <v>79427396.629231349</v>
          </cell>
          <cell r="BL36">
            <v>331217562.33244246</v>
          </cell>
          <cell r="BM36">
            <v>10000399525.530584</v>
          </cell>
          <cell r="BN36">
            <v>1405129939.4079955</v>
          </cell>
          <cell r="BO36">
            <v>517043583</v>
          </cell>
          <cell r="BP36">
            <v>56297620.000000007</v>
          </cell>
          <cell r="BQ36">
            <v>10528932</v>
          </cell>
          <cell r="BR36">
            <v>1989000074.4079955</v>
          </cell>
        </row>
        <row r="37">
          <cell r="BI37">
            <v>6489021378.8373604</v>
          </cell>
          <cell r="BJ37">
            <v>121057147.2</v>
          </cell>
          <cell r="BK37">
            <v>64890213.788373597</v>
          </cell>
          <cell r="BL37">
            <v>162702590.78181469</v>
          </cell>
          <cell r="BM37">
            <v>6837671330.6075487</v>
          </cell>
          <cell r="BN37">
            <v>670424969.02771473</v>
          </cell>
          <cell r="BO37">
            <v>438055081</v>
          </cell>
          <cell r="BP37">
            <v>28859323.999999996</v>
          </cell>
          <cell r="BQ37">
            <v>4396621</v>
          </cell>
          <cell r="BR37">
            <v>1141735995.0277147</v>
          </cell>
        </row>
        <row r="38">
          <cell r="BI38">
            <v>2907436568.1715508</v>
          </cell>
          <cell r="BJ38">
            <v>72239472.360000014</v>
          </cell>
          <cell r="BK38">
            <v>14537182.840857754</v>
          </cell>
          <cell r="BL38">
            <v>168514971.55062777</v>
          </cell>
          <cell r="BM38">
            <v>3162728194.9230366</v>
          </cell>
          <cell r="BN38">
            <v>734704970.38028085</v>
          </cell>
          <cell r="BO38">
            <v>78988502</v>
          </cell>
          <cell r="BP38">
            <v>27438296</v>
          </cell>
          <cell r="BQ38">
            <v>6132311</v>
          </cell>
          <cell r="BR38">
            <v>847264079.38028085</v>
          </cell>
        </row>
        <row r="39">
          <cell r="BI39">
            <v>1843000000</v>
          </cell>
          <cell r="BJ39">
            <v>74000000</v>
          </cell>
          <cell r="BK39">
            <v>9625000</v>
          </cell>
          <cell r="BL39">
            <v>60428160.504764624</v>
          </cell>
          <cell r="BM39">
            <v>1987053160.5047646</v>
          </cell>
          <cell r="BN39">
            <v>239546545.70415092</v>
          </cell>
          <cell r="BO39">
            <v>57535575.000000007</v>
          </cell>
          <cell r="BP39">
            <v>26981773.999999996</v>
          </cell>
          <cell r="BQ39">
            <v>4926287</v>
          </cell>
          <cell r="BR39">
            <v>328990181.70415092</v>
          </cell>
        </row>
        <row r="40">
          <cell r="BI40">
            <v>1277000000</v>
          </cell>
          <cell r="BJ40">
            <v>0</v>
          </cell>
          <cell r="BK40">
            <v>6385000</v>
          </cell>
          <cell r="BL40">
            <v>40261187.061554357</v>
          </cell>
          <cell r="BM40">
            <v>1323646187.0615544</v>
          </cell>
          <cell r="BN40">
            <v>164702790.11955121</v>
          </cell>
          <cell r="BO40">
            <v>22707785.674950626</v>
          </cell>
          <cell r="BP40">
            <v>24900408</v>
          </cell>
          <cell r="BQ40">
            <v>2974855</v>
          </cell>
          <cell r="BR40">
            <v>215285838.79450184</v>
          </cell>
        </row>
        <row r="41">
          <cell r="BI41">
            <v>385000000</v>
          </cell>
          <cell r="BJ41">
            <v>0</v>
          </cell>
          <cell r="BK41">
            <v>1925000</v>
          </cell>
          <cell r="BL41">
            <v>12353413.699045878</v>
          </cell>
          <cell r="BM41">
            <v>399278413.6990459</v>
          </cell>
          <cell r="BN41">
            <v>34783919.317551829</v>
          </cell>
          <cell r="BO41">
            <v>6919170.2143284958</v>
          </cell>
          <cell r="BP41">
            <v>977704.00000000012</v>
          </cell>
          <cell r="BQ41">
            <v>738221</v>
          </cell>
          <cell r="BR41">
            <v>43419014.531880327</v>
          </cell>
        </row>
        <row r="42">
          <cell r="BI42">
            <v>99000000</v>
          </cell>
          <cell r="BJ42">
            <v>0</v>
          </cell>
          <cell r="BK42">
            <v>495000.00000000006</v>
          </cell>
          <cell r="BL42">
            <v>6007665.4548372617</v>
          </cell>
          <cell r="BM42">
            <v>105502665.45483726</v>
          </cell>
          <cell r="BN42">
            <v>15430716.993027465</v>
          </cell>
          <cell r="BO42">
            <v>9118316.9252359681</v>
          </cell>
          <cell r="BP42">
            <v>533996</v>
          </cell>
          <cell r="BQ42">
            <v>506497</v>
          </cell>
          <cell r="BR42">
            <v>25589526.918263435</v>
          </cell>
        </row>
        <row r="43">
          <cell r="BI43">
            <v>82000000</v>
          </cell>
          <cell r="BJ43">
            <v>0</v>
          </cell>
          <cell r="BK43">
            <v>819999.99999999988</v>
          </cell>
          <cell r="BL43">
            <v>1715894.2893271239</v>
          </cell>
          <cell r="BM43">
            <v>84535894.28932713</v>
          </cell>
          <cell r="BN43">
            <v>5558673.6740203835</v>
          </cell>
          <cell r="BO43">
            <v>3741717.5195222497</v>
          </cell>
          <cell r="BP43">
            <v>0</v>
          </cell>
          <cell r="BQ43">
            <v>0</v>
          </cell>
          <cell r="BR43">
            <v>9300391.1935426332</v>
          </cell>
        </row>
        <row r="44">
          <cell r="BI44">
            <v>0</v>
          </cell>
          <cell r="BJ44">
            <v>74000000</v>
          </cell>
          <cell r="BK44">
            <v>0</v>
          </cell>
          <cell r="BL44">
            <v>90000</v>
          </cell>
          <cell r="BM44">
            <v>74090000</v>
          </cell>
          <cell r="BN44">
            <v>19070445.599999998</v>
          </cell>
          <cell r="BO44">
            <v>15048584.665962664</v>
          </cell>
          <cell r="BP44">
            <v>569666</v>
          </cell>
          <cell r="BQ44">
            <v>706714</v>
          </cell>
          <cell r="BR44">
            <v>35395410.26596266</v>
          </cell>
        </row>
        <row r="45">
          <cell r="BI45">
            <v>1785472059.8053677</v>
          </cell>
          <cell r="BJ45">
            <v>46491207.042253532</v>
          </cell>
          <cell r="BK45">
            <v>14824788.443837788</v>
          </cell>
          <cell r="BL45">
            <v>200424294.05536541</v>
          </cell>
          <cell r="BM45">
            <v>2047212349.3468244</v>
          </cell>
          <cell r="BN45">
            <v>470106327.66995704</v>
          </cell>
          <cell r="BO45">
            <v>81870377.980000004</v>
          </cell>
          <cell r="BP45">
            <v>18766085</v>
          </cell>
          <cell r="BQ45">
            <v>2902678</v>
          </cell>
          <cell r="BR45">
            <v>573645468.64995706</v>
          </cell>
        </row>
        <row r="46">
          <cell r="BI46">
            <v>1179485628.9621897</v>
          </cell>
          <cell r="BJ46">
            <v>46491207.042253532</v>
          </cell>
          <cell r="BK46">
            <v>11794856.289621899</v>
          </cell>
          <cell r="BL46">
            <v>86289397.819414884</v>
          </cell>
          <cell r="BM46">
            <v>1324061090.1134799</v>
          </cell>
          <cell r="BN46">
            <v>201343999.04583788</v>
          </cell>
          <cell r="BO46">
            <v>57143784.770000003</v>
          </cell>
          <cell r="BP46">
            <v>582199</v>
          </cell>
          <cell r="BQ46">
            <v>1451339</v>
          </cell>
          <cell r="BR46">
            <v>260521321.81583789</v>
          </cell>
        </row>
        <row r="47">
          <cell r="BI47">
            <v>605986430.84317803</v>
          </cell>
          <cell r="BJ47">
            <v>0</v>
          </cell>
          <cell r="BK47">
            <v>3029932.1542158904</v>
          </cell>
          <cell r="BL47">
            <v>114134896.23595053</v>
          </cell>
          <cell r="BM47">
            <v>723151259.23334455</v>
          </cell>
          <cell r="BN47">
            <v>268762328.62411916</v>
          </cell>
          <cell r="BO47">
            <v>24726593.210000001</v>
          </cell>
          <cell r="BP47">
            <v>18183886</v>
          </cell>
          <cell r="BQ47">
            <v>1451339</v>
          </cell>
          <cell r="BR47">
            <v>313124146.83411914</v>
          </cell>
        </row>
        <row r="48">
          <cell r="BI48">
            <v>1688020439.36955</v>
          </cell>
          <cell r="BJ48">
            <v>36258019.200000003</v>
          </cell>
          <cell r="BK48">
            <v>16880204.3936955</v>
          </cell>
          <cell r="BL48">
            <v>124326889</v>
          </cell>
          <cell r="BM48">
            <v>1865485551.9632456</v>
          </cell>
          <cell r="BN48">
            <v>402712397</v>
          </cell>
          <cell r="BO48">
            <v>92904061</v>
          </cell>
          <cell r="BP48">
            <v>78842000</v>
          </cell>
          <cell r="BQ48">
            <v>4332752</v>
          </cell>
          <cell r="BR48">
            <v>578791210</v>
          </cell>
        </row>
        <row r="49">
          <cell r="BI49">
            <v>1809120149.8218749</v>
          </cell>
          <cell r="BJ49">
            <v>21660000</v>
          </cell>
          <cell r="BK49">
            <v>21755043.721009187</v>
          </cell>
          <cell r="BL49">
            <v>873156.99999999988</v>
          </cell>
          <cell r="BM49">
            <v>1853408350.5428841</v>
          </cell>
          <cell r="BN49">
            <v>329398832.39999998</v>
          </cell>
          <cell r="BO49">
            <v>89313138</v>
          </cell>
          <cell r="BP49">
            <v>123182030.99999999</v>
          </cell>
          <cell r="BQ49">
            <v>40513479.644999996</v>
          </cell>
          <cell r="BR49">
            <v>582407481.04499996</v>
          </cell>
        </row>
        <row r="50">
          <cell r="BI50">
            <v>676525548.95771992</v>
          </cell>
          <cell r="BJ50">
            <v>14720455.199999999</v>
          </cell>
          <cell r="BK50">
            <v>6765255.4895771984</v>
          </cell>
          <cell r="BL50">
            <v>20469204.247959722</v>
          </cell>
          <cell r="BM50">
            <v>718480463.89525688</v>
          </cell>
          <cell r="BN50">
            <v>118628325.64903438</v>
          </cell>
          <cell r="BO50">
            <v>43998031</v>
          </cell>
          <cell r="BP50">
            <v>32499742.999999996</v>
          </cell>
          <cell r="BQ50">
            <v>1344305</v>
          </cell>
          <cell r="BR50">
            <v>196470404.64903438</v>
          </cell>
        </row>
        <row r="51">
          <cell r="BI51">
            <v>656897142.78044999</v>
          </cell>
          <cell r="BJ51">
            <v>12540000.000000002</v>
          </cell>
          <cell r="BK51">
            <v>6568971.4278044999</v>
          </cell>
          <cell r="BL51">
            <v>25241968.923489343</v>
          </cell>
          <cell r="BM51">
            <v>701248083.13174379</v>
          </cell>
          <cell r="BN51">
            <v>71925242.761861801</v>
          </cell>
          <cell r="BO51">
            <v>97066276</v>
          </cell>
          <cell r="BP51">
            <v>25547445.000000004</v>
          </cell>
          <cell r="BQ51">
            <v>1431592</v>
          </cell>
          <cell r="BR51">
            <v>195970555.7618618</v>
          </cell>
        </row>
        <row r="52">
          <cell r="BI52">
            <v>550297041.46560001</v>
          </cell>
          <cell r="BJ52">
            <v>19800979.200000003</v>
          </cell>
          <cell r="BK52">
            <v>5502970.4146560002</v>
          </cell>
          <cell r="BL52">
            <v>29107754.000000004</v>
          </cell>
          <cell r="BM52">
            <v>604708745.0802561</v>
          </cell>
          <cell r="BN52">
            <v>82600238</v>
          </cell>
          <cell r="BO52">
            <v>37336605</v>
          </cell>
          <cell r="BP52">
            <v>10144668</v>
          </cell>
          <cell r="BQ52">
            <v>1164086</v>
          </cell>
          <cell r="BR52">
            <v>131245597</v>
          </cell>
        </row>
        <row r="53">
          <cell r="BI53">
            <v>481307448.46799994</v>
          </cell>
          <cell r="BJ53">
            <v>10073404.800000001</v>
          </cell>
          <cell r="BK53">
            <v>4813074.4846799998</v>
          </cell>
          <cell r="BL53">
            <v>18523558</v>
          </cell>
          <cell r="BM53">
            <v>514717485.75267994</v>
          </cell>
          <cell r="BN53">
            <v>91591367</v>
          </cell>
          <cell r="BO53">
            <v>19713624</v>
          </cell>
          <cell r="BP53">
            <v>6504080</v>
          </cell>
          <cell r="BQ53">
            <v>853178.99999999988</v>
          </cell>
          <cell r="BR53">
            <v>118662250</v>
          </cell>
        </row>
        <row r="54">
          <cell r="BI54">
            <v>501616571.23379999</v>
          </cell>
          <cell r="BJ54">
            <v>11796777</v>
          </cell>
          <cell r="BK54">
            <v>5016165.7123379996</v>
          </cell>
          <cell r="BL54">
            <v>20541321</v>
          </cell>
          <cell r="BM54">
            <v>538970834.94613791</v>
          </cell>
          <cell r="BN54">
            <v>118409232.99999999</v>
          </cell>
          <cell r="BO54">
            <v>44012530</v>
          </cell>
          <cell r="BP54">
            <v>17706216</v>
          </cell>
          <cell r="BQ54">
            <v>1290462</v>
          </cell>
          <cell r="BR54">
            <v>181418441</v>
          </cell>
        </row>
        <row r="55">
          <cell r="BI55">
            <v>408636078.55666208</v>
          </cell>
          <cell r="BJ55">
            <v>45370449.599999987</v>
          </cell>
          <cell r="BK55">
            <v>4086360.785566621</v>
          </cell>
          <cell r="BL55">
            <v>15113265</v>
          </cell>
          <cell r="BM55">
            <v>473206153.94222867</v>
          </cell>
          <cell r="BN55">
            <v>77316611</v>
          </cell>
          <cell r="BO55">
            <v>52519765.400000006</v>
          </cell>
          <cell r="BP55">
            <v>4356640</v>
          </cell>
          <cell r="BQ55">
            <v>2082724.9999999998</v>
          </cell>
          <cell r="BR55">
            <v>136275741.40000001</v>
          </cell>
        </row>
        <row r="56">
          <cell r="BI56">
            <v>334934596.92000002</v>
          </cell>
          <cell r="BJ56">
            <v>8074905</v>
          </cell>
          <cell r="BK56">
            <v>3349345.9692000002</v>
          </cell>
          <cell r="BL56">
            <v>0</v>
          </cell>
          <cell r="BM56">
            <v>346358847.88920003</v>
          </cell>
          <cell r="BN56">
            <v>37609212</v>
          </cell>
          <cell r="BO56">
            <v>46651986.210000001</v>
          </cell>
          <cell r="BP56">
            <v>2526372.949</v>
          </cell>
          <cell r="BQ56">
            <v>513269.99999999994</v>
          </cell>
          <cell r="BR56">
            <v>87300841.159000009</v>
          </cell>
        </row>
        <row r="57">
          <cell r="BI57">
            <v>345617963.84543997</v>
          </cell>
          <cell r="BJ57">
            <v>12698232.000000002</v>
          </cell>
          <cell r="BK57">
            <v>3456179.6384544</v>
          </cell>
          <cell r="BL57">
            <v>18500409</v>
          </cell>
          <cell r="BM57">
            <v>380272784.48389435</v>
          </cell>
          <cell r="BN57">
            <v>100358200</v>
          </cell>
          <cell r="BO57">
            <v>23928131</v>
          </cell>
          <cell r="BP57">
            <v>7732472.9999999991</v>
          </cell>
          <cell r="BQ57">
            <v>953860</v>
          </cell>
          <cell r="BR57">
            <v>132972664</v>
          </cell>
        </row>
        <row r="58">
          <cell r="BI58">
            <v>281009159.58059984</v>
          </cell>
          <cell r="BJ58">
            <v>3497727.2727272725</v>
          </cell>
          <cell r="BK58">
            <v>2810091.5958059984</v>
          </cell>
          <cell r="BL58">
            <v>10956825</v>
          </cell>
          <cell r="BM58">
            <v>298273803.4491331</v>
          </cell>
          <cell r="BN58">
            <v>54550592</v>
          </cell>
          <cell r="BO58">
            <v>15684148</v>
          </cell>
          <cell r="BP58">
            <v>4445086</v>
          </cell>
          <cell r="BQ58">
            <v>538864</v>
          </cell>
          <cell r="BR58">
            <v>75218690</v>
          </cell>
        </row>
        <row r="59">
          <cell r="BI59">
            <v>0</v>
          </cell>
          <cell r="BJ59">
            <v>0</v>
          </cell>
          <cell r="BK59">
            <v>0</v>
          </cell>
          <cell r="BL59">
            <v>0</v>
          </cell>
          <cell r="BM59">
            <v>0</v>
          </cell>
          <cell r="BN59">
            <v>38402669</v>
          </cell>
          <cell r="BO59">
            <v>17007447</v>
          </cell>
          <cell r="BP59">
            <v>781742</v>
          </cell>
          <cell r="BQ59">
            <v>2529322</v>
          </cell>
          <cell r="BR59">
            <v>58721180</v>
          </cell>
        </row>
        <row r="60">
          <cell r="BI60">
            <v>177374037.92862597</v>
          </cell>
          <cell r="BJ60">
            <v>5726822.2619999992</v>
          </cell>
          <cell r="BK60">
            <v>1773740.3792862596</v>
          </cell>
          <cell r="BL60">
            <v>11762472</v>
          </cell>
          <cell r="BM60">
            <v>196637072.56991223</v>
          </cell>
          <cell r="BN60">
            <v>37967559</v>
          </cell>
          <cell r="BO60">
            <v>14061128</v>
          </cell>
          <cell r="BP60">
            <v>781742</v>
          </cell>
          <cell r="BQ60">
            <v>2448329</v>
          </cell>
          <cell r="BR60">
            <v>55258758</v>
          </cell>
        </row>
        <row r="61">
          <cell r="BI61">
            <v>33303800.600000001</v>
          </cell>
          <cell r="BJ61">
            <v>0</v>
          </cell>
          <cell r="BK61">
            <v>0</v>
          </cell>
          <cell r="BL61">
            <v>0</v>
          </cell>
          <cell r="BM61">
            <v>33303800.600000001</v>
          </cell>
          <cell r="BN61">
            <v>435110</v>
          </cell>
          <cell r="BO61">
            <v>2946319</v>
          </cell>
          <cell r="BP61">
            <v>0</v>
          </cell>
          <cell r="BQ61">
            <v>80993</v>
          </cell>
          <cell r="BR61">
            <v>3462422</v>
          </cell>
        </row>
        <row r="62">
          <cell r="BI62">
            <v>213392875.15259996</v>
          </cell>
          <cell r="BJ62">
            <v>10493107.199999999</v>
          </cell>
          <cell r="BK62">
            <v>2133928.7515259995</v>
          </cell>
          <cell r="BL62">
            <v>6330806.4698071862</v>
          </cell>
          <cell r="BM62">
            <v>232350717.57393312</v>
          </cell>
          <cell r="BN62">
            <v>24524222.938200872</v>
          </cell>
          <cell r="BO62">
            <v>21101660</v>
          </cell>
          <cell r="BP62">
            <v>7613042</v>
          </cell>
          <cell r="BQ62">
            <v>512912</v>
          </cell>
          <cell r="BR62">
            <v>53751836.938200876</v>
          </cell>
        </row>
        <row r="63">
          <cell r="BI63">
            <v>203699025.78299993</v>
          </cell>
          <cell r="BJ63">
            <v>4560000</v>
          </cell>
          <cell r="BK63">
            <v>2036990.2578299993</v>
          </cell>
          <cell r="BL63">
            <v>26301561</v>
          </cell>
          <cell r="BM63">
            <v>236597577.04082993</v>
          </cell>
          <cell r="BN63">
            <v>36583765</v>
          </cell>
          <cell r="BO63">
            <v>18680236</v>
          </cell>
          <cell r="BP63">
            <v>1732666</v>
          </cell>
          <cell r="BQ63">
            <v>492402.00000000006</v>
          </cell>
          <cell r="BR63">
            <v>57489069</v>
          </cell>
        </row>
        <row r="64">
          <cell r="BI64">
            <v>228039673.61537999</v>
          </cell>
          <cell r="BJ64">
            <v>8550000</v>
          </cell>
          <cell r="BK64">
            <v>2280396.7361538</v>
          </cell>
          <cell r="BL64">
            <v>9897336</v>
          </cell>
          <cell r="BM64">
            <v>248767406.3515338</v>
          </cell>
          <cell r="BN64">
            <v>51132237</v>
          </cell>
          <cell r="BO64">
            <v>16604050</v>
          </cell>
          <cell r="BP64">
            <v>6852734.0000000009</v>
          </cell>
          <cell r="BQ64">
            <v>522810</v>
          </cell>
          <cell r="BR64">
            <v>75111831</v>
          </cell>
        </row>
        <row r="65">
          <cell r="BI65">
            <v>216148458.90907496</v>
          </cell>
          <cell r="BJ65">
            <v>1367999.9999999998</v>
          </cell>
          <cell r="BK65">
            <v>2161484.5890907496</v>
          </cell>
          <cell r="BL65">
            <v>6273969</v>
          </cell>
          <cell r="BM65">
            <v>225951912.49816573</v>
          </cell>
          <cell r="BN65">
            <v>37906784</v>
          </cell>
          <cell r="BO65">
            <v>14965654</v>
          </cell>
          <cell r="BP65">
            <v>6110125</v>
          </cell>
          <cell r="BQ65">
            <v>3537160.0000000005</v>
          </cell>
          <cell r="BR65">
            <v>62519723</v>
          </cell>
        </row>
        <row r="66">
          <cell r="BI66">
            <v>193941131.87146497</v>
          </cell>
          <cell r="BJ66">
            <v>2393999.9999999995</v>
          </cell>
          <cell r="BK66">
            <v>1939411.3187146496</v>
          </cell>
          <cell r="BL66">
            <v>12559865</v>
          </cell>
          <cell r="BM66">
            <v>210834408.19017962</v>
          </cell>
          <cell r="BN66">
            <v>43181687</v>
          </cell>
          <cell r="BO66">
            <v>14472069.000000002</v>
          </cell>
          <cell r="BP66">
            <v>5790803</v>
          </cell>
          <cell r="BQ66">
            <v>410941</v>
          </cell>
          <cell r="BR66">
            <v>63855500</v>
          </cell>
        </row>
        <row r="67">
          <cell r="BI67">
            <v>162964587.5088</v>
          </cell>
          <cell r="BJ67">
            <v>0</v>
          </cell>
          <cell r="BK67">
            <v>1629645.875088</v>
          </cell>
          <cell r="BL67">
            <v>0</v>
          </cell>
          <cell r="BM67">
            <v>164594233.38388801</v>
          </cell>
          <cell r="BN67">
            <v>0</v>
          </cell>
          <cell r="BO67">
            <v>8428190</v>
          </cell>
          <cell r="BP67">
            <v>0</v>
          </cell>
          <cell r="BQ67">
            <v>670661</v>
          </cell>
          <cell r="BR67">
            <v>9098851</v>
          </cell>
        </row>
        <row r="68">
          <cell r="BI68">
            <v>178219525.58520001</v>
          </cell>
          <cell r="BJ68">
            <v>3470463.6545454538</v>
          </cell>
          <cell r="BK68">
            <v>1782195.2558519999</v>
          </cell>
          <cell r="BL68">
            <v>17620910.130419955</v>
          </cell>
          <cell r="BM68">
            <v>201093094.62601745</v>
          </cell>
          <cell r="BN68">
            <v>42699431.349468738</v>
          </cell>
          <cell r="BO68">
            <v>9466213</v>
          </cell>
          <cell r="BP68">
            <v>9669018</v>
          </cell>
          <cell r="BQ68">
            <v>85851</v>
          </cell>
          <cell r="BR68">
            <v>61920513.349468738</v>
          </cell>
        </row>
        <row r="69">
          <cell r="BI69">
            <v>172315349.28695998</v>
          </cell>
          <cell r="BJ69">
            <v>0</v>
          </cell>
          <cell r="BK69">
            <v>1723153.4928695997</v>
          </cell>
          <cell r="BL69">
            <v>10581316.990135275</v>
          </cell>
          <cell r="BM69">
            <v>184619819.76996484</v>
          </cell>
          <cell r="BN69">
            <v>36351276.179842889</v>
          </cell>
          <cell r="BO69">
            <v>10344982</v>
          </cell>
          <cell r="BP69">
            <v>5024687</v>
          </cell>
          <cell r="BQ69">
            <v>332196</v>
          </cell>
          <cell r="BR69">
            <v>52053141.179842889</v>
          </cell>
        </row>
        <row r="70">
          <cell r="BI70">
            <v>48420961.916579999</v>
          </cell>
          <cell r="BJ70">
            <v>8175760.8000000007</v>
          </cell>
          <cell r="BK70">
            <v>484209.61916579999</v>
          </cell>
          <cell r="BL70">
            <v>3132337.375316048</v>
          </cell>
          <cell r="BM70">
            <v>60213269.71106185</v>
          </cell>
          <cell r="BN70">
            <v>17086497.69291864</v>
          </cell>
          <cell r="BO70">
            <v>6224609</v>
          </cell>
          <cell r="BP70">
            <v>3948240</v>
          </cell>
          <cell r="BQ70">
            <v>250039.99999999997</v>
          </cell>
          <cell r="BR70">
            <v>27509386.69291864</v>
          </cell>
        </row>
        <row r="71">
          <cell r="BI71">
            <v>30995195.798159998</v>
          </cell>
          <cell r="BJ71">
            <v>3499166.6666666684</v>
          </cell>
          <cell r="BK71">
            <v>309951.95798159996</v>
          </cell>
          <cell r="BL71">
            <v>374856.88731482578</v>
          </cell>
          <cell r="BM71">
            <v>35179171.310123093</v>
          </cell>
          <cell r="BN71">
            <v>3560527.6854007742</v>
          </cell>
          <cell r="BO71">
            <v>3965769.0000000005</v>
          </cell>
          <cell r="BP71">
            <v>1539438</v>
          </cell>
          <cell r="BQ71">
            <v>79636</v>
          </cell>
          <cell r="BR71">
            <v>9145370.6854007747</v>
          </cell>
        </row>
        <row r="72">
          <cell r="BI72">
            <v>18433611.899999999</v>
          </cell>
          <cell r="BJ72">
            <v>0</v>
          </cell>
          <cell r="BK72">
            <v>184336.11900000001</v>
          </cell>
          <cell r="BL72">
            <v>2073576.0001427361</v>
          </cell>
          <cell r="BM72">
            <v>20691524.019142732</v>
          </cell>
          <cell r="BN72">
            <v>384414.63801396132</v>
          </cell>
          <cell r="BO72">
            <v>3361377</v>
          </cell>
          <cell r="BP72">
            <v>0</v>
          </cell>
          <cell r="BQ72">
            <v>23715</v>
          </cell>
          <cell r="BR72">
            <v>3769506.6380139613</v>
          </cell>
        </row>
        <row r="74">
          <cell r="BI74">
            <v>63485226.133560017</v>
          </cell>
          <cell r="BJ74">
            <v>0</v>
          </cell>
          <cell r="BK74">
            <v>634852.26133560005</v>
          </cell>
          <cell r="BL74">
            <v>4842177.787141908</v>
          </cell>
          <cell r="BM74">
            <v>68962256.182037517</v>
          </cell>
          <cell r="BN74">
            <v>21851409.873008691</v>
          </cell>
          <cell r="BO74">
            <v>9373899</v>
          </cell>
          <cell r="BP74">
            <v>6307243.9999999991</v>
          </cell>
          <cell r="BQ74">
            <v>193640</v>
          </cell>
          <cell r="BR74">
            <v>37726192.873008691</v>
          </cell>
        </row>
        <row r="75">
          <cell r="BI75">
            <v>14051014.6359</v>
          </cell>
          <cell r="BJ75">
            <v>0</v>
          </cell>
          <cell r="BK75">
            <v>140510.14635900001</v>
          </cell>
          <cell r="BL75">
            <v>2244185.0195755204</v>
          </cell>
          <cell r="BM75">
            <v>16435709.80183452</v>
          </cell>
          <cell r="BN75">
            <v>999626.91118895495</v>
          </cell>
          <cell r="BO75">
            <v>4844638</v>
          </cell>
          <cell r="BP75">
            <v>928600.00000000012</v>
          </cell>
          <cell r="BQ75">
            <v>33777</v>
          </cell>
          <cell r="BR75">
            <v>6806641.9111889545</v>
          </cell>
        </row>
        <row r="76">
          <cell r="BI76">
            <v>30711542.12049</v>
          </cell>
          <cell r="BJ76">
            <v>0</v>
          </cell>
          <cell r="BK76">
            <v>153557.71060244998</v>
          </cell>
          <cell r="BL76">
            <v>4082255.5569044598</v>
          </cell>
          <cell r="BM76">
            <v>34947355.387996912</v>
          </cell>
          <cell r="BN76">
            <v>5811948.7704415666</v>
          </cell>
          <cell r="BO76">
            <v>3339743</v>
          </cell>
          <cell r="BP76">
            <v>3485731.0000000005</v>
          </cell>
          <cell r="BQ76">
            <v>284872</v>
          </cell>
          <cell r="BR76">
            <v>12922294.770441566</v>
          </cell>
        </row>
        <row r="77">
          <cell r="BI77">
            <v>264007721.99999997</v>
          </cell>
          <cell r="BJ77">
            <v>0</v>
          </cell>
          <cell r="BK77">
            <v>2640077.2199999997</v>
          </cell>
          <cell r="BL77">
            <v>0</v>
          </cell>
          <cell r="BM77">
            <v>266647799.21999997</v>
          </cell>
          <cell r="BN77">
            <v>26400772.199999996</v>
          </cell>
          <cell r="BO77">
            <v>17379619</v>
          </cell>
          <cell r="BP77">
            <v>15394679</v>
          </cell>
          <cell r="BQ77">
            <v>581910</v>
          </cell>
          <cell r="BR77">
            <v>59756980.199999996</v>
          </cell>
        </row>
        <row r="78">
          <cell r="BI78">
            <v>75745425.856814995</v>
          </cell>
          <cell r="BJ78">
            <v>0</v>
          </cell>
          <cell r="BK78">
            <v>757454.25856814999</v>
          </cell>
          <cell r="BL78">
            <v>2723648.4644651366</v>
          </cell>
          <cell r="BM78">
            <v>79226528.579848289</v>
          </cell>
          <cell r="BN78">
            <v>9471908.874834355</v>
          </cell>
          <cell r="BO78">
            <v>6971905</v>
          </cell>
          <cell r="BP78">
            <v>4350312</v>
          </cell>
          <cell r="BQ78">
            <v>156325</v>
          </cell>
          <cell r="BR78">
            <v>20950450.874834355</v>
          </cell>
        </row>
        <row r="79">
          <cell r="BI79">
            <v>26627340.595679998</v>
          </cell>
          <cell r="BJ79">
            <v>5471999.9999999991</v>
          </cell>
          <cell r="BK79">
            <v>266273.40595679998</v>
          </cell>
          <cell r="BL79">
            <v>1501013</v>
          </cell>
          <cell r="BM79">
            <v>33866627.001636803</v>
          </cell>
          <cell r="BN79">
            <v>8432082</v>
          </cell>
          <cell r="BO79">
            <v>3461576.0000000005</v>
          </cell>
          <cell r="BP79">
            <v>288720</v>
          </cell>
          <cell r="BQ79">
            <v>80226</v>
          </cell>
          <cell r="BR79">
            <v>12262604</v>
          </cell>
        </row>
        <row r="80">
          <cell r="BI80">
            <v>50579174.743019998</v>
          </cell>
          <cell r="BJ80">
            <v>1723680</v>
          </cell>
          <cell r="BK80">
            <v>505791.74743019999</v>
          </cell>
          <cell r="BL80">
            <v>524566</v>
          </cell>
          <cell r="BM80">
            <v>53333212.490450196</v>
          </cell>
          <cell r="BN80">
            <v>10515513</v>
          </cell>
          <cell r="BO80">
            <v>2640680</v>
          </cell>
          <cell r="BP80">
            <v>4110670.0000000005</v>
          </cell>
          <cell r="BQ80">
            <v>47896</v>
          </cell>
          <cell r="BR80">
            <v>17314759</v>
          </cell>
        </row>
        <row r="81">
          <cell r="BI81">
            <v>34989534.999539994</v>
          </cell>
          <cell r="BJ81">
            <v>0</v>
          </cell>
          <cell r="BK81">
            <v>349895.34999539994</v>
          </cell>
          <cell r="BL81">
            <v>2734059</v>
          </cell>
          <cell r="BM81">
            <v>38073489.349535391</v>
          </cell>
          <cell r="BN81">
            <v>12220581</v>
          </cell>
          <cell r="BO81">
            <v>4372389</v>
          </cell>
          <cell r="BP81">
            <v>1511300</v>
          </cell>
          <cell r="BQ81">
            <v>115298</v>
          </cell>
          <cell r="BR81">
            <v>18219568</v>
          </cell>
        </row>
        <row r="82">
          <cell r="BI82">
            <v>153503244.50671881</v>
          </cell>
          <cell r="BJ82">
            <v>0</v>
          </cell>
          <cell r="BK82">
            <v>767516.22253359412</v>
          </cell>
          <cell r="BL82">
            <v>35084.546543778801</v>
          </cell>
          <cell r="BM82">
            <v>154305845.27579618</v>
          </cell>
          <cell r="BN82">
            <v>16475846.684792625</v>
          </cell>
          <cell r="BO82">
            <v>1979539</v>
          </cell>
          <cell r="BP82">
            <v>4376264</v>
          </cell>
          <cell r="BQ82">
            <v>672911</v>
          </cell>
          <cell r="BR82">
            <v>23504560.684792623</v>
          </cell>
        </row>
        <row r="83">
          <cell r="BI83">
            <v>99038017.742400005</v>
          </cell>
          <cell r="BJ83">
            <v>3249000</v>
          </cell>
          <cell r="BK83">
            <v>990380.17742399999</v>
          </cell>
          <cell r="BL83">
            <v>929513</v>
          </cell>
          <cell r="BM83">
            <v>104206910.919824</v>
          </cell>
          <cell r="BN83">
            <v>12883136</v>
          </cell>
          <cell r="BO83">
            <v>1758088.9999999998</v>
          </cell>
          <cell r="BP83">
            <v>1869695.9999999998</v>
          </cell>
          <cell r="BQ83">
            <v>424025</v>
          </cell>
          <cell r="BR83">
            <v>16934946</v>
          </cell>
        </row>
        <row r="84">
          <cell r="BI84">
            <v>0</v>
          </cell>
          <cell r="BJ84">
            <v>0</v>
          </cell>
          <cell r="BK84">
            <v>0</v>
          </cell>
          <cell r="BL84">
            <v>4000000</v>
          </cell>
          <cell r="BM84">
            <v>4000000</v>
          </cell>
          <cell r="BN84">
            <v>0</v>
          </cell>
          <cell r="BO84">
            <v>1709909</v>
          </cell>
          <cell r="BP84">
            <v>0</v>
          </cell>
          <cell r="BQ84">
            <v>0</v>
          </cell>
          <cell r="BR84">
            <v>1709909</v>
          </cell>
        </row>
        <row r="85">
          <cell r="BI85">
            <v>0</v>
          </cell>
          <cell r="BJ85">
            <v>0</v>
          </cell>
          <cell r="BK85">
            <v>0</v>
          </cell>
          <cell r="BL85">
            <v>164300000</v>
          </cell>
          <cell r="BM85">
            <v>164300000</v>
          </cell>
          <cell r="BN85">
            <v>0</v>
          </cell>
          <cell r="BO85">
            <v>24938038</v>
          </cell>
          <cell r="BP85">
            <v>0</v>
          </cell>
          <cell r="BQ85">
            <v>0</v>
          </cell>
          <cell r="BR85">
            <v>24938038</v>
          </cell>
        </row>
        <row r="86">
          <cell r="BI86">
            <v>0</v>
          </cell>
          <cell r="BJ86">
            <v>0</v>
          </cell>
          <cell r="BK86">
            <v>0</v>
          </cell>
          <cell r="BL86">
            <v>600920000</v>
          </cell>
          <cell r="BM86">
            <v>600920000</v>
          </cell>
          <cell r="BN86">
            <v>0</v>
          </cell>
          <cell r="BO86">
            <v>54426644.999999993</v>
          </cell>
          <cell r="BP86">
            <v>0</v>
          </cell>
          <cell r="BQ86">
            <v>0</v>
          </cell>
          <cell r="BR86">
            <v>54426644.999999993</v>
          </cell>
        </row>
        <row r="95">
          <cell r="BI95">
            <v>1735496075.7749996</v>
          </cell>
          <cell r="BJ95">
            <v>57683999.999999993</v>
          </cell>
          <cell r="BK95">
            <v>14918174.790749997</v>
          </cell>
          <cell r="BL95">
            <v>0</v>
          </cell>
          <cell r="BM95">
            <v>1808098250.5657496</v>
          </cell>
          <cell r="BN95">
            <v>310076739.05399996</v>
          </cell>
          <cell r="BO95">
            <v>143432764.40129298</v>
          </cell>
          <cell r="BP95">
            <v>9785000</v>
          </cell>
          <cell r="BQ95">
            <v>2935499.9999999995</v>
          </cell>
          <cell r="BR95">
            <v>466230003.45529294</v>
          </cell>
        </row>
        <row r="96">
          <cell r="BI96">
            <v>1167582784.4999998</v>
          </cell>
          <cell r="BJ96">
            <v>57683999.999999993</v>
          </cell>
          <cell r="BK96">
            <v>11675827.844999997</v>
          </cell>
          <cell r="BL96">
            <v>0</v>
          </cell>
          <cell r="BM96">
            <v>1236942612.3449998</v>
          </cell>
          <cell r="BN96">
            <v>180056677.40999997</v>
          </cell>
          <cell r="BO96">
            <v>107357223.44577536</v>
          </cell>
          <cell r="BP96">
            <v>5745710.8268159684</v>
          </cell>
          <cell r="BQ96">
            <v>1723713.2480447902</v>
          </cell>
          <cell r="BR96">
            <v>294883324.93063611</v>
          </cell>
        </row>
        <row r="97">
          <cell r="BI97">
            <v>80556097.874999985</v>
          </cell>
          <cell r="BJ97">
            <v>0</v>
          </cell>
          <cell r="BK97">
            <v>805560.97874999989</v>
          </cell>
          <cell r="BL97">
            <v>0</v>
          </cell>
          <cell r="BM97">
            <v>81361658.85374999</v>
          </cell>
          <cell r="BN97">
            <v>13567342.799999999</v>
          </cell>
          <cell r="BO97">
            <v>6074076.1383432914</v>
          </cell>
          <cell r="BP97">
            <v>325081.85207128641</v>
          </cell>
          <cell r="BQ97">
            <v>97524.555621385909</v>
          </cell>
          <cell r="BR97">
            <v>20064025.346035961</v>
          </cell>
        </row>
        <row r="98">
          <cell r="BI98">
            <v>487357193.40000004</v>
          </cell>
          <cell r="BJ98">
            <v>0</v>
          </cell>
          <cell r="BK98">
            <v>2436785.9670000002</v>
          </cell>
          <cell r="BL98">
            <v>0</v>
          </cell>
          <cell r="BM98">
            <v>489793979.36700004</v>
          </cell>
          <cell r="BN98">
            <v>116452718.84400001</v>
          </cell>
          <cell r="BO98">
            <v>30001464.817174312</v>
          </cell>
          <cell r="BP98">
            <v>3714207.3211127445</v>
          </cell>
          <cell r="BQ98">
            <v>1114262.1963338233</v>
          </cell>
          <cell r="BR98">
            <v>151282653.1786209</v>
          </cell>
        </row>
        <row r="99">
          <cell r="BI99">
            <v>2377125165.5124226</v>
          </cell>
          <cell r="BJ99">
            <v>115140000</v>
          </cell>
          <cell r="BK99">
            <v>23389459.916274164</v>
          </cell>
          <cell r="BL99">
            <v>0</v>
          </cell>
          <cell r="BM99">
            <v>2515654625.4286966</v>
          </cell>
          <cell r="BN99">
            <v>432111022.85009986</v>
          </cell>
          <cell r="BO99">
            <v>144448800.16063678</v>
          </cell>
          <cell r="BP99">
            <v>39210280.340127587</v>
          </cell>
          <cell r="BQ99">
            <v>324993317.2984857</v>
          </cell>
          <cell r="BR99">
            <v>940763420.64934993</v>
          </cell>
        </row>
        <row r="100">
          <cell r="BI100">
            <v>2300766817.7424107</v>
          </cell>
          <cell r="BJ100">
            <v>115140000</v>
          </cell>
          <cell r="BK100">
            <v>23007668.177424103</v>
          </cell>
          <cell r="BL100">
            <v>0</v>
          </cell>
          <cell r="BM100">
            <v>2438914485.9198346</v>
          </cell>
          <cell r="BN100">
            <v>417757949.96099985</v>
          </cell>
          <cell r="BO100">
            <v>141649855.3418802</v>
          </cell>
          <cell r="BP100">
            <v>37219495.95925577</v>
          </cell>
          <cell r="BQ100">
            <v>324006878.17410934</v>
          </cell>
          <cell r="BR100">
            <v>920634179.4362452</v>
          </cell>
        </row>
        <row r="101">
          <cell r="BI101">
            <v>76358347.770012021</v>
          </cell>
          <cell r="BJ101">
            <v>0</v>
          </cell>
          <cell r="BK101">
            <v>381791.73885006009</v>
          </cell>
          <cell r="BL101">
            <v>0</v>
          </cell>
          <cell r="BM101">
            <v>76740139.508862078</v>
          </cell>
          <cell r="BN101">
            <v>14353072.889099998</v>
          </cell>
          <cell r="BO101">
            <v>2798944.8187566018</v>
          </cell>
          <cell r="BP101">
            <v>1990784.3808718147</v>
          </cell>
          <cell r="BQ101">
            <v>986439.12437638966</v>
          </cell>
          <cell r="BR101">
            <v>20129241.213104803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担当記入用(既存)"/>
      <sheetName val="確定異動"/>
      <sheetName val="ご担当記入用(広島・ＢＷ)"/>
      <sheetName val="明細　(稼動ビル～着工)"/>
      <sheetName val="土地建物"/>
      <sheetName val="検針表"/>
      <sheetName val="残存率"/>
    </sheetNames>
    <sheetDataSet>
      <sheetData sheetId="0"/>
      <sheetData sheetId="1">
        <row r="10">
          <cell r="J10">
            <v>100101</v>
          </cell>
          <cell r="L10">
            <v>100102</v>
          </cell>
        </row>
        <row r="11">
          <cell r="J11">
            <v>40130</v>
          </cell>
          <cell r="L11">
            <v>40401</v>
          </cell>
        </row>
      </sheetData>
      <sheetData sheetId="2"/>
      <sheetData sheetId="3" refreshError="1"/>
      <sheetData sheetId="4" refreshError="1"/>
      <sheetData sheetId="5" refreshError="1"/>
      <sheetData sheetId="6"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マスタ"/>
      <sheetName val="リスト"/>
      <sheetName val="Artis"/>
      <sheetName val="明細　(稼動ビル～着工)"/>
      <sheetName val="確定異動"/>
      <sheetName val="Sheet1"/>
    </sheetNames>
    <sheetDataSet>
      <sheetData sheetId="0" refreshError="1"/>
      <sheetData sheetId="1">
        <row r="1">
          <cell r="A1" t="str">
            <v>社員</v>
          </cell>
          <cell r="D1" t="str">
            <v>仲介会社</v>
          </cell>
        </row>
        <row r="2">
          <cell r="A2" t="str">
            <v>社員コード</v>
          </cell>
          <cell r="B2" t="str">
            <v>社員名</v>
          </cell>
          <cell r="D2" t="str">
            <v>会社コード</v>
          </cell>
          <cell r="E2" t="str">
            <v>会社名</v>
          </cell>
        </row>
        <row r="3">
          <cell r="A3" t="str">
            <v>110001</v>
          </cell>
          <cell r="B3" t="str">
            <v>高塚　優</v>
          </cell>
          <cell r="D3" t="str">
            <v>0401</v>
          </cell>
          <cell r="E3" t="str">
            <v>株式会社東急コミュニティー</v>
          </cell>
        </row>
        <row r="4">
          <cell r="A4" t="str">
            <v>110002</v>
          </cell>
          <cell r="B4" t="str">
            <v>高塚　優</v>
          </cell>
          <cell r="D4" t="str">
            <v>0402</v>
          </cell>
          <cell r="E4" t="str">
            <v>株式会社アンクレー</v>
          </cell>
        </row>
        <row r="5">
          <cell r="A5" t="str">
            <v>110006</v>
          </cell>
          <cell r="B5" t="str">
            <v>大高　利恵子</v>
          </cell>
          <cell r="D5" t="str">
            <v>0403</v>
          </cell>
          <cell r="E5" t="str">
            <v>パシフィックマネジメント株式会社</v>
          </cell>
        </row>
        <row r="6">
          <cell r="A6" t="str">
            <v>110007</v>
          </cell>
          <cell r="B6" t="str">
            <v>丸山　智子</v>
          </cell>
          <cell r="D6" t="str">
            <v>0404</v>
          </cell>
          <cell r="E6" t="str">
            <v>三井不動産住宅リース株式会社</v>
          </cell>
        </row>
        <row r="7">
          <cell r="A7" t="str">
            <v>110008</v>
          </cell>
          <cell r="B7" t="str">
            <v>福岡　舞</v>
          </cell>
          <cell r="D7" t="str">
            <v>0405</v>
          </cell>
          <cell r="E7" t="str">
            <v>株式会社ジョイント・アセット・マネジメント</v>
          </cell>
        </row>
        <row r="8">
          <cell r="A8" t="str">
            <v>110010</v>
          </cell>
          <cell r="B8" t="str">
            <v>三吉　久雄</v>
          </cell>
          <cell r="D8" t="str">
            <v>0406</v>
          </cell>
          <cell r="E8" t="str">
            <v>藤和不動産流通サービス株式会社</v>
          </cell>
        </row>
        <row r="9">
          <cell r="A9" t="str">
            <v>110011</v>
          </cell>
          <cell r="B9" t="str">
            <v>平山　威英</v>
          </cell>
          <cell r="D9" t="str">
            <v>0407</v>
          </cell>
          <cell r="E9" t="str">
            <v>積和不動産中部株式会社</v>
          </cell>
        </row>
        <row r="10">
          <cell r="A10" t="str">
            <v>110012</v>
          </cell>
          <cell r="B10" t="str">
            <v>山田　麻世</v>
          </cell>
          <cell r="D10" t="str">
            <v>0408</v>
          </cell>
          <cell r="E10" t="str">
            <v>エイブル保証株式会社</v>
          </cell>
        </row>
        <row r="11">
          <cell r="A11" t="str">
            <v>110015</v>
          </cell>
          <cell r="B11" t="str">
            <v>清水　誠一</v>
          </cell>
          <cell r="D11" t="str">
            <v>0409</v>
          </cell>
          <cell r="E11" t="str">
            <v>住商建物株式会社</v>
          </cell>
        </row>
        <row r="12">
          <cell r="A12" t="str">
            <v>110016</v>
          </cell>
          <cell r="B12" t="str">
            <v>星　恵一</v>
          </cell>
          <cell r="D12" t="str">
            <v>0410</v>
          </cell>
          <cell r="E12" t="str">
            <v>株式会社インボイスRM</v>
          </cell>
        </row>
        <row r="13">
          <cell r="A13" t="str">
            <v>110017</v>
          </cell>
          <cell r="B13" t="str">
            <v>橋爪　伸恵</v>
          </cell>
          <cell r="D13" t="str">
            <v>0411</v>
          </cell>
          <cell r="E13" t="str">
            <v>トータルハウジング株式会社</v>
          </cell>
        </row>
        <row r="14">
          <cell r="A14" t="str">
            <v>110018</v>
          </cell>
          <cell r="B14" t="str">
            <v>前田　敦子</v>
          </cell>
          <cell r="D14" t="str">
            <v>0412</v>
          </cell>
          <cell r="E14" t="str">
            <v>東京建物不動産販売株式会社</v>
          </cell>
        </row>
        <row r="15">
          <cell r="A15" t="str">
            <v>110019</v>
          </cell>
          <cell r="B15" t="str">
            <v>千葉　久美　</v>
          </cell>
          <cell r="D15" t="str">
            <v>0413</v>
          </cell>
          <cell r="E15" t="str">
            <v>東急リバブル株式会社</v>
          </cell>
        </row>
        <row r="16">
          <cell r="A16" t="str">
            <v>110020</v>
          </cell>
          <cell r="B16" t="str">
            <v>小山　美佳</v>
          </cell>
          <cell r="D16" t="str">
            <v>0414</v>
          </cell>
          <cell r="E16" t="str">
            <v>ユニオン･メディエイト株式会社</v>
          </cell>
        </row>
        <row r="17">
          <cell r="A17" t="str">
            <v>110021</v>
          </cell>
          <cell r="B17" t="str">
            <v>山本　泰三</v>
          </cell>
          <cell r="D17" t="str">
            <v>0415</v>
          </cell>
          <cell r="E17" t="str">
            <v>アール・エー・アセット・マネジメント株式会社</v>
          </cell>
        </row>
        <row r="18">
          <cell r="A18" t="str">
            <v>110022</v>
          </cell>
          <cell r="B18" t="str">
            <v>岡田　裕二</v>
          </cell>
          <cell r="D18" t="str">
            <v>0416</v>
          </cell>
          <cell r="E18" t="str">
            <v>株式会社アセットウェーブ</v>
          </cell>
        </row>
        <row r="19">
          <cell r="A19" t="str">
            <v>110023</v>
          </cell>
          <cell r="B19" t="str">
            <v>高橋　一隆</v>
          </cell>
          <cell r="D19" t="str">
            <v>0417</v>
          </cell>
          <cell r="E19" t="str">
            <v>株式会社レオパレス２１</v>
          </cell>
        </row>
        <row r="20">
          <cell r="A20" t="str">
            <v>110024</v>
          </cell>
          <cell r="B20" t="str">
            <v>田中　賢一</v>
          </cell>
          <cell r="D20" t="str">
            <v>0418</v>
          </cell>
          <cell r="E20" t="str">
            <v>フィールズネットワーク株式会社</v>
          </cell>
        </row>
        <row r="21">
          <cell r="A21" t="str">
            <v>110025</v>
          </cell>
          <cell r="B21" t="str">
            <v>諫山　哲史</v>
          </cell>
          <cell r="D21" t="str">
            <v>0419</v>
          </cell>
          <cell r="E21" t="str">
            <v>株式会社シナジック</v>
          </cell>
        </row>
        <row r="22">
          <cell r="A22" t="str">
            <v>110026</v>
          </cell>
          <cell r="B22" t="str">
            <v>大坪　さなゑ</v>
          </cell>
          <cell r="D22" t="str">
            <v>0420</v>
          </cell>
          <cell r="E22" t="str">
            <v>株式会社ディックスクロキ</v>
          </cell>
        </row>
        <row r="23">
          <cell r="A23" t="str">
            <v>110027</v>
          </cell>
          <cell r="B23" t="str">
            <v>竹田　利文</v>
          </cell>
          <cell r="D23" t="str">
            <v>0421</v>
          </cell>
          <cell r="E23" t="str">
            <v>三菱地所コミュニティーサービス株式会社</v>
          </cell>
        </row>
        <row r="24">
          <cell r="A24" t="str">
            <v>110028</v>
          </cell>
          <cell r="B24" t="str">
            <v>堀江　淳司</v>
          </cell>
          <cell r="D24" t="str">
            <v>0422</v>
          </cell>
          <cell r="E24" t="str">
            <v>小田急不動産株式会社</v>
          </cell>
        </row>
        <row r="25">
          <cell r="A25" t="str">
            <v>110029</v>
          </cell>
          <cell r="B25" t="str">
            <v>並木　昭男</v>
          </cell>
          <cell r="D25" t="str">
            <v>0423</v>
          </cell>
          <cell r="E25" t="str">
            <v>株式会社リーヴライフトゥエンティーワン</v>
          </cell>
        </row>
        <row r="26">
          <cell r="A26" t="str">
            <v>110030</v>
          </cell>
          <cell r="B26" t="str">
            <v>柳下　道幸</v>
          </cell>
          <cell r="D26" t="str">
            <v>0424</v>
          </cell>
          <cell r="E26" t="str">
            <v>西日本大京</v>
          </cell>
        </row>
        <row r="27">
          <cell r="A27" t="str">
            <v>110031</v>
          </cell>
          <cell r="B27" t="str">
            <v>小山　真広</v>
          </cell>
          <cell r="D27" t="str">
            <v>0425</v>
          </cell>
          <cell r="E27" t="str">
            <v>株式会社長谷工ライブネット</v>
          </cell>
        </row>
        <row r="28">
          <cell r="A28" t="str">
            <v>110032</v>
          </cell>
          <cell r="B28" t="str">
            <v>田中　理津子</v>
          </cell>
          <cell r="D28" t="str">
            <v>0426</v>
          </cell>
          <cell r="E28" t="str">
            <v>株式会社ビルホーム</v>
          </cell>
        </row>
        <row r="29">
          <cell r="A29" t="str">
            <v>110033</v>
          </cell>
          <cell r="B29" t="str">
            <v>加藤　好男</v>
          </cell>
          <cell r="D29" t="str">
            <v>0427</v>
          </cell>
          <cell r="E29" t="str">
            <v>株式会社リロケーション・ジャパン</v>
          </cell>
        </row>
        <row r="30">
          <cell r="A30" t="str">
            <v>110034</v>
          </cell>
          <cell r="B30" t="str">
            <v>会田　敏宏</v>
          </cell>
          <cell r="D30" t="str">
            <v>0428</v>
          </cell>
          <cell r="E30" t="str">
            <v>エスビーエーマネジメント株式会社</v>
          </cell>
        </row>
        <row r="31">
          <cell r="A31" t="str">
            <v>110036</v>
          </cell>
          <cell r="B31" t="str">
            <v>小森　孝充</v>
          </cell>
          <cell r="D31" t="str">
            <v>0429</v>
          </cell>
          <cell r="E31" t="str">
            <v>辰野株式会社</v>
          </cell>
        </row>
        <row r="32">
          <cell r="A32" t="str">
            <v>110037</v>
          </cell>
          <cell r="B32" t="str">
            <v>高井　潤</v>
          </cell>
          <cell r="D32" t="str">
            <v>0430</v>
          </cell>
          <cell r="E32" t="str">
            <v>株式会社ケン・コーポレーション</v>
          </cell>
        </row>
        <row r="33">
          <cell r="A33" t="str">
            <v>110038</v>
          </cell>
          <cell r="B33" t="str">
            <v>高橋　輝人</v>
          </cell>
          <cell r="D33" t="str">
            <v>0431</v>
          </cell>
          <cell r="E33" t="str">
            <v>株式会社トーシンパートナーズ</v>
          </cell>
        </row>
        <row r="34">
          <cell r="A34" t="str">
            <v>110039</v>
          </cell>
          <cell r="B34" t="str">
            <v>佐藤　恒明</v>
          </cell>
          <cell r="D34" t="str">
            <v>0432</v>
          </cell>
          <cell r="E34" t="str">
            <v>株式会社ジェイ・エス・ビー</v>
          </cell>
        </row>
        <row r="35">
          <cell r="A35" t="str">
            <v>110040</v>
          </cell>
          <cell r="B35" t="str">
            <v>鈴木　淳</v>
          </cell>
          <cell r="D35" t="str">
            <v>0433</v>
          </cell>
          <cell r="E35" t="str">
            <v>東急リロケーションサービス株式会社</v>
          </cell>
        </row>
        <row r="36">
          <cell r="A36" t="str">
            <v>110041</v>
          </cell>
          <cell r="B36" t="str">
            <v>楓　茂</v>
          </cell>
          <cell r="D36" t="str">
            <v>0434</v>
          </cell>
          <cell r="E36" t="str">
            <v>今野不動産株式会社</v>
          </cell>
        </row>
        <row r="37">
          <cell r="A37" t="str">
            <v>110042</v>
          </cell>
          <cell r="B37" t="str">
            <v>石坂　泰彦</v>
          </cell>
          <cell r="D37" t="str">
            <v>0435</v>
          </cell>
          <cell r="E37" t="str">
            <v>株式会社長栄</v>
          </cell>
        </row>
        <row r="38">
          <cell r="A38" t="str">
            <v>110043</v>
          </cell>
          <cell r="B38" t="str">
            <v>田中　満</v>
          </cell>
          <cell r="D38" t="str">
            <v>0436</v>
          </cell>
          <cell r="E38" t="str">
            <v>株式会社大京リアルド</v>
          </cell>
        </row>
        <row r="39">
          <cell r="A39" t="str">
            <v>110044</v>
          </cell>
          <cell r="B39" t="str">
            <v>宮鼻　香代</v>
          </cell>
          <cell r="D39" t="str">
            <v>0437</v>
          </cell>
          <cell r="E39" t="str">
            <v>株式会社フレッグインターナショナル</v>
          </cell>
        </row>
        <row r="40">
          <cell r="A40" t="str">
            <v>110045</v>
          </cell>
          <cell r="B40" t="str">
            <v>志田　真巳</v>
          </cell>
          <cell r="D40" t="str">
            <v>0438</v>
          </cell>
          <cell r="E40" t="str">
            <v>磯部塗装株式会社</v>
          </cell>
        </row>
        <row r="41">
          <cell r="A41" t="str">
            <v>110046</v>
          </cell>
          <cell r="B41" t="str">
            <v>菱田　哲也</v>
          </cell>
          <cell r="D41" t="str">
            <v>0439</v>
          </cell>
          <cell r="E41" t="str">
            <v>株式会社リネア建築企画</v>
          </cell>
        </row>
        <row r="42">
          <cell r="A42" t="str">
            <v>110047</v>
          </cell>
          <cell r="B42" t="str">
            <v>城野　良一</v>
          </cell>
          <cell r="D42" t="str">
            <v>0440</v>
          </cell>
          <cell r="E42" t="str">
            <v>タッチストーン・レジデンシャル・マネージメント㈱</v>
          </cell>
        </row>
        <row r="43">
          <cell r="A43" t="str">
            <v>110048</v>
          </cell>
          <cell r="B43" t="str">
            <v>庄司　直行</v>
          </cell>
          <cell r="D43" t="str">
            <v>0441</v>
          </cell>
          <cell r="E43" t="str">
            <v>明和管理株式会社</v>
          </cell>
        </row>
        <row r="44">
          <cell r="A44" t="str">
            <v>110049</v>
          </cell>
          <cell r="B44" t="str">
            <v>阿部　逸人</v>
          </cell>
          <cell r="D44" t="str">
            <v>0442</v>
          </cell>
          <cell r="E44" t="str">
            <v>三菱地所リアルエステートサービス株式会社</v>
          </cell>
        </row>
        <row r="45">
          <cell r="A45" t="str">
            <v>110050</v>
          </cell>
          <cell r="B45" t="str">
            <v>小池　清隆</v>
          </cell>
          <cell r="D45" t="str">
            <v>0443</v>
          </cell>
          <cell r="E45" t="str">
            <v>ニチモコミュニティ株式会社</v>
          </cell>
        </row>
        <row r="46">
          <cell r="A46" t="str">
            <v>110051</v>
          </cell>
          <cell r="B46" t="str">
            <v>高野　剛</v>
          </cell>
          <cell r="D46" t="str">
            <v>0444</v>
          </cell>
          <cell r="E46" t="str">
            <v>株式会社荒井商店</v>
          </cell>
        </row>
        <row r="47">
          <cell r="A47" t="str">
            <v>110052</v>
          </cell>
          <cell r="B47" t="str">
            <v>越川　安奈</v>
          </cell>
          <cell r="D47" t="str">
            <v>0445</v>
          </cell>
          <cell r="E47" t="str">
            <v>三井ホームエステート株式会社</v>
          </cell>
        </row>
        <row r="48">
          <cell r="A48" t="str">
            <v>110053</v>
          </cell>
          <cell r="B48" t="str">
            <v>森岡　健</v>
          </cell>
          <cell r="D48" t="str">
            <v>0446</v>
          </cell>
          <cell r="E48" t="str">
            <v>株式会社ユニホー</v>
          </cell>
        </row>
        <row r="49">
          <cell r="A49" t="str">
            <v>110054</v>
          </cell>
          <cell r="B49" t="str">
            <v>織井　渉</v>
          </cell>
          <cell r="D49" t="str">
            <v>0601</v>
          </cell>
          <cell r="E49" t="str">
            <v>中央三井信託銀行株式会社</v>
          </cell>
        </row>
        <row r="50">
          <cell r="A50" t="str">
            <v>110055</v>
          </cell>
          <cell r="B50" t="str">
            <v>金井　壮</v>
          </cell>
          <cell r="D50" t="str">
            <v>0602</v>
          </cell>
          <cell r="E50" t="str">
            <v>株式会社りそな銀行</v>
          </cell>
        </row>
        <row r="51">
          <cell r="A51" t="str">
            <v>110056</v>
          </cell>
          <cell r="B51" t="str">
            <v>香本　育良</v>
          </cell>
          <cell r="D51" t="str">
            <v>0603</v>
          </cell>
          <cell r="E51" t="str">
            <v>みずほ信託銀行株式会社</v>
          </cell>
        </row>
        <row r="52">
          <cell r="A52" t="str">
            <v>110057</v>
          </cell>
          <cell r="B52" t="str">
            <v>伊藤　雄二</v>
          </cell>
          <cell r="D52" t="str">
            <v>0604</v>
          </cell>
          <cell r="E52" t="str">
            <v>三菱ＵＦＪ信託銀行株式会社</v>
          </cell>
        </row>
        <row r="53">
          <cell r="A53" t="str">
            <v>110058</v>
          </cell>
          <cell r="B53" t="str">
            <v>榎本　龍馬</v>
          </cell>
          <cell r="D53" t="str">
            <v>0605</v>
          </cell>
          <cell r="E53" t="str">
            <v>モルガン信託銀行株式会社</v>
          </cell>
        </row>
        <row r="54">
          <cell r="A54" t="str">
            <v>110059</v>
          </cell>
          <cell r="B54" t="str">
            <v>井上　美由紀</v>
          </cell>
          <cell r="D54" t="str">
            <v>0606</v>
          </cell>
          <cell r="E54" t="str">
            <v>現物</v>
          </cell>
        </row>
        <row r="55">
          <cell r="A55" t="str">
            <v>110060</v>
          </cell>
          <cell r="B55" t="str">
            <v>広瀬　恵美子</v>
          </cell>
          <cell r="D55" t="str">
            <v>0607</v>
          </cell>
          <cell r="E55" t="str">
            <v>住友信託銀行株式会社</v>
          </cell>
        </row>
        <row r="56">
          <cell r="A56" t="str">
            <v>110061</v>
          </cell>
          <cell r="B56" t="str">
            <v>河嶋　友善</v>
          </cell>
          <cell r="D56" t="str">
            <v>3101</v>
          </cell>
          <cell r="E56" t="str">
            <v>財団法人日本不動産研究所</v>
          </cell>
        </row>
        <row r="57">
          <cell r="A57" t="str">
            <v>110062</v>
          </cell>
          <cell r="B57" t="str">
            <v>伴　雅彦</v>
          </cell>
          <cell r="D57" t="str">
            <v>3102</v>
          </cell>
          <cell r="E57" t="str">
            <v>森井総合鑑定株式会社</v>
          </cell>
        </row>
        <row r="58">
          <cell r="A58" t="str">
            <v>110063</v>
          </cell>
          <cell r="B58" t="str">
            <v>杉山　慎一郎</v>
          </cell>
          <cell r="D58" t="str">
            <v>3103</v>
          </cell>
          <cell r="E58" t="str">
            <v>大和不動産鑑定株式会社</v>
          </cell>
        </row>
        <row r="59">
          <cell r="A59" t="str">
            <v>110064</v>
          </cell>
          <cell r="B59" t="str">
            <v>小木　康資</v>
          </cell>
          <cell r="D59" t="str">
            <v>3104</v>
          </cell>
          <cell r="E59" t="str">
            <v>株式会社谷澤総合鑑定所</v>
          </cell>
        </row>
        <row r="60">
          <cell r="A60" t="str">
            <v>110065</v>
          </cell>
          <cell r="B60" t="str">
            <v>遠藤　守</v>
          </cell>
          <cell r="D60" t="str">
            <v>3201</v>
          </cell>
          <cell r="E60" t="str">
            <v>株式会社東京建築検査機構</v>
          </cell>
        </row>
        <row r="61">
          <cell r="A61" t="str">
            <v>110066</v>
          </cell>
          <cell r="B61" t="str">
            <v>谷澤　哲也</v>
          </cell>
          <cell r="D61" t="str">
            <v>3202</v>
          </cell>
          <cell r="E61" t="str">
            <v>清水建設株式会社</v>
          </cell>
        </row>
        <row r="62">
          <cell r="A62" t="str">
            <v>110067</v>
          </cell>
          <cell r="B62" t="str">
            <v>松本　浩一</v>
          </cell>
          <cell r="D62" t="str">
            <v>3203</v>
          </cell>
          <cell r="E62" t="str">
            <v>日建設計マネジメントソリューションズ株式会社</v>
          </cell>
        </row>
        <row r="63">
          <cell r="A63" t="str">
            <v>110068</v>
          </cell>
          <cell r="B63" t="str">
            <v>佐藤　孝三</v>
          </cell>
          <cell r="D63" t="str">
            <v>3204</v>
          </cell>
          <cell r="E63" t="str">
            <v>三井住友建設株式会社</v>
          </cell>
        </row>
        <row r="64">
          <cell r="A64" t="str">
            <v>110070</v>
          </cell>
          <cell r="B64" t="str">
            <v>船越　章央</v>
          </cell>
          <cell r="D64" t="str">
            <v>3205</v>
          </cell>
          <cell r="E64" t="str">
            <v>株式会社イー・アール・エス</v>
          </cell>
        </row>
        <row r="65">
          <cell r="A65" t="str">
            <v>110071</v>
          </cell>
          <cell r="B65" t="str">
            <v>柿崎　美由紀</v>
          </cell>
          <cell r="D65" t="str">
            <v>3206</v>
          </cell>
          <cell r="E65" t="str">
            <v>イー・アール・エム株式会社</v>
          </cell>
        </row>
        <row r="66">
          <cell r="A66" t="str">
            <v>110072</v>
          </cell>
          <cell r="B66" t="str">
            <v>藤森　奈津子</v>
          </cell>
          <cell r="D66" t="str">
            <v>4101</v>
          </cell>
          <cell r="E66" t="str">
            <v>豊通リビング株式会社</v>
          </cell>
        </row>
        <row r="67">
          <cell r="A67" t="str">
            <v>110073</v>
          </cell>
          <cell r="B67" t="str">
            <v>藤田　征司</v>
          </cell>
          <cell r="D67" t="str">
            <v>4102</v>
          </cell>
          <cell r="E67" t="str">
            <v>株式会社メイリン</v>
          </cell>
        </row>
        <row r="68">
          <cell r="A68" t="str">
            <v>110074</v>
          </cell>
          <cell r="B68" t="str">
            <v>黒川　慶子</v>
          </cell>
          <cell r="D68" t="str">
            <v>4103</v>
          </cell>
          <cell r="E68" t="str">
            <v>トータルライフサービス株式会社</v>
          </cell>
        </row>
        <row r="69">
          <cell r="A69" t="str">
            <v>110075</v>
          </cell>
          <cell r="B69" t="str">
            <v>菊地　英樹</v>
          </cell>
          <cell r="D69" t="str">
            <v>4104</v>
          </cell>
          <cell r="E69" t="str">
            <v>白石興産株式会社</v>
          </cell>
        </row>
        <row r="70">
          <cell r="A70" t="str">
            <v>110076</v>
          </cell>
          <cell r="B70" t="str">
            <v>山内　章</v>
          </cell>
          <cell r="D70" t="str">
            <v>4105</v>
          </cell>
          <cell r="E70" t="str">
            <v>三井不動産住宅サービス株式会社</v>
          </cell>
        </row>
        <row r="71">
          <cell r="A71" t="str">
            <v>110077</v>
          </cell>
          <cell r="B71" t="str">
            <v>鈴木　朋宏</v>
          </cell>
          <cell r="D71" t="str">
            <v>4106</v>
          </cell>
          <cell r="E71" t="str">
            <v>長谷工コミュニティ株式会社</v>
          </cell>
        </row>
        <row r="72">
          <cell r="A72" t="str">
            <v>110078</v>
          </cell>
          <cell r="B72" t="str">
            <v>三善　信明</v>
          </cell>
          <cell r="D72" t="str">
            <v>4107</v>
          </cell>
          <cell r="E72" t="str">
            <v>ユニオンシティサービス</v>
          </cell>
        </row>
        <row r="73">
          <cell r="A73" t="str">
            <v>110079</v>
          </cell>
          <cell r="B73" t="str">
            <v>小林　雅之</v>
          </cell>
          <cell r="D73" t="str">
            <v>4108</v>
          </cell>
          <cell r="E73" t="str">
            <v>ＯＭサービス</v>
          </cell>
        </row>
        <row r="74">
          <cell r="A74" t="str">
            <v>110080</v>
          </cell>
          <cell r="B74" t="str">
            <v>矢澤　勝行</v>
          </cell>
          <cell r="D74" t="str">
            <v>4109</v>
          </cell>
          <cell r="E74" t="str">
            <v>株式会社八州開発</v>
          </cell>
        </row>
        <row r="75">
          <cell r="A75" t="str">
            <v>110081</v>
          </cell>
          <cell r="B75" t="str">
            <v>竹下　和代</v>
          </cell>
          <cell r="D75" t="str">
            <v>4110</v>
          </cell>
          <cell r="E75" t="str">
            <v>秀栄興産</v>
          </cell>
        </row>
        <row r="76">
          <cell r="A76" t="str">
            <v>110082</v>
          </cell>
          <cell r="B76" t="str">
            <v>藤井　宏明</v>
          </cell>
          <cell r="D76" t="str">
            <v>4111</v>
          </cell>
          <cell r="E76" t="str">
            <v>ハリマビステム</v>
          </cell>
        </row>
        <row r="77">
          <cell r="A77" t="str">
            <v>110083</v>
          </cell>
          <cell r="B77" t="str">
            <v>馬淵　友紀</v>
          </cell>
          <cell r="D77" t="str">
            <v>4112</v>
          </cell>
          <cell r="E77" t="str">
            <v>千代田ビル管理株式会社</v>
          </cell>
        </row>
        <row r="78">
          <cell r="A78" t="str">
            <v>110084</v>
          </cell>
          <cell r="B78" t="str">
            <v>菅原　露美</v>
          </cell>
          <cell r="D78" t="str">
            <v>4113</v>
          </cell>
          <cell r="E78" t="str">
            <v>株式会社エム・エル・ビー</v>
          </cell>
        </row>
        <row r="79">
          <cell r="A79" t="str">
            <v>110085</v>
          </cell>
          <cell r="B79" t="str">
            <v>村松　成一</v>
          </cell>
          <cell r="D79" t="str">
            <v>4114</v>
          </cell>
          <cell r="E79" t="str">
            <v>株式会社六合トラスト</v>
          </cell>
        </row>
        <row r="80">
          <cell r="A80" t="str">
            <v>110086</v>
          </cell>
          <cell r="B80" t="str">
            <v>小出　尋常</v>
          </cell>
          <cell r="D80" t="str">
            <v>4115</v>
          </cell>
          <cell r="E80" t="str">
            <v>株式会社ビルテック高信</v>
          </cell>
        </row>
        <row r="81">
          <cell r="A81" t="str">
            <v>110087</v>
          </cell>
          <cell r="B81" t="str">
            <v>村野　賢司</v>
          </cell>
          <cell r="D81" t="str">
            <v>4116</v>
          </cell>
          <cell r="E81" t="str">
            <v>有限会社フォーサイズ</v>
          </cell>
        </row>
        <row r="82">
          <cell r="A82" t="str">
            <v>110088</v>
          </cell>
          <cell r="B82" t="str">
            <v>岩間　智之</v>
          </cell>
          <cell r="D82" t="str">
            <v>4117</v>
          </cell>
          <cell r="E82" t="str">
            <v>株式会社ビッグサービス</v>
          </cell>
        </row>
        <row r="83">
          <cell r="A83" t="str">
            <v>110089</v>
          </cell>
          <cell r="B83" t="str">
            <v>石田　健志</v>
          </cell>
          <cell r="D83" t="str">
            <v>4118</v>
          </cell>
          <cell r="E83" t="str">
            <v>株式会社常口アトム</v>
          </cell>
        </row>
        <row r="84">
          <cell r="A84" t="str">
            <v>110090</v>
          </cell>
          <cell r="B84" t="str">
            <v>佐久間　正樹</v>
          </cell>
          <cell r="D84" t="str">
            <v>4119</v>
          </cell>
          <cell r="E84" t="str">
            <v>株式会社中川工務店</v>
          </cell>
        </row>
        <row r="85">
          <cell r="A85" t="str">
            <v>110091</v>
          </cell>
          <cell r="B85" t="str">
            <v>越智　史夫</v>
          </cell>
          <cell r="D85" t="str">
            <v>4120</v>
          </cell>
          <cell r="E85" t="str">
            <v>株式会社コスモスイニシア</v>
          </cell>
        </row>
        <row r="86">
          <cell r="A86" t="str">
            <v>110092</v>
          </cell>
          <cell r="B86" t="str">
            <v>角田　久輝</v>
          </cell>
        </row>
        <row r="87">
          <cell r="A87" t="str">
            <v>110093</v>
          </cell>
          <cell r="B87" t="str">
            <v>檀野　智恵子</v>
          </cell>
        </row>
        <row r="88">
          <cell r="A88" t="str">
            <v>110094</v>
          </cell>
          <cell r="B88" t="str">
            <v>徳毛　雄一</v>
          </cell>
        </row>
        <row r="89">
          <cell r="A89" t="str">
            <v>110095</v>
          </cell>
          <cell r="B89" t="str">
            <v>本澤　秀幸</v>
          </cell>
        </row>
        <row r="90">
          <cell r="A90" t="str">
            <v>110096</v>
          </cell>
          <cell r="B90" t="str">
            <v>西原　幸男</v>
          </cell>
        </row>
        <row r="91">
          <cell r="A91" t="str">
            <v>110097</v>
          </cell>
          <cell r="B91" t="str">
            <v>木村　直樹</v>
          </cell>
        </row>
        <row r="92">
          <cell r="A92" t="str">
            <v>110098</v>
          </cell>
          <cell r="B92" t="str">
            <v>丹羽　葉子</v>
          </cell>
        </row>
        <row r="93">
          <cell r="A93" t="str">
            <v>110099</v>
          </cell>
          <cell r="B93" t="str">
            <v>牧原　大二</v>
          </cell>
        </row>
        <row r="94">
          <cell r="A94" t="str">
            <v>110100</v>
          </cell>
          <cell r="B94" t="str">
            <v>相田　美樹子</v>
          </cell>
        </row>
        <row r="95">
          <cell r="A95" t="str">
            <v>110101</v>
          </cell>
          <cell r="B95" t="str">
            <v>橋詰　公人</v>
          </cell>
        </row>
        <row r="96">
          <cell r="A96" t="str">
            <v>110102</v>
          </cell>
          <cell r="B96" t="str">
            <v>杉山　憲三</v>
          </cell>
        </row>
        <row r="97">
          <cell r="A97" t="str">
            <v>110103</v>
          </cell>
          <cell r="B97" t="str">
            <v>加藤　美菜子</v>
          </cell>
        </row>
        <row r="98">
          <cell r="A98" t="str">
            <v>110104</v>
          </cell>
          <cell r="B98" t="str">
            <v>江部　路子</v>
          </cell>
        </row>
        <row r="99">
          <cell r="A99" t="str">
            <v>110105</v>
          </cell>
          <cell r="B99" t="str">
            <v>西澤　龍</v>
          </cell>
        </row>
        <row r="100">
          <cell r="A100" t="str">
            <v>110106</v>
          </cell>
          <cell r="B100" t="str">
            <v>阿部　淳</v>
          </cell>
        </row>
        <row r="101">
          <cell r="A101" t="str">
            <v>110107</v>
          </cell>
          <cell r="B101" t="str">
            <v>高井　猛史</v>
          </cell>
        </row>
        <row r="102">
          <cell r="A102" t="str">
            <v>110108</v>
          </cell>
          <cell r="B102" t="str">
            <v>熊谷　祐子</v>
          </cell>
        </row>
        <row r="103">
          <cell r="A103" t="str">
            <v>110109</v>
          </cell>
          <cell r="B103" t="str">
            <v>堀　友規子</v>
          </cell>
        </row>
        <row r="104">
          <cell r="A104" t="str">
            <v>110110</v>
          </cell>
          <cell r="B104" t="str">
            <v>矢野　裕美子</v>
          </cell>
        </row>
        <row r="105">
          <cell r="A105" t="str">
            <v>110111</v>
          </cell>
          <cell r="B105" t="str">
            <v>田中　喜一郎</v>
          </cell>
        </row>
        <row r="106">
          <cell r="A106" t="str">
            <v>110112</v>
          </cell>
          <cell r="B106" t="str">
            <v>松田　淳</v>
          </cell>
        </row>
        <row r="107">
          <cell r="A107" t="str">
            <v>110113</v>
          </cell>
          <cell r="B107" t="str">
            <v>渡辺　佐知子</v>
          </cell>
        </row>
        <row r="108">
          <cell r="A108" t="str">
            <v>110114</v>
          </cell>
          <cell r="B108" t="str">
            <v>秋澤　昭一</v>
          </cell>
        </row>
        <row r="109">
          <cell r="A109" t="str">
            <v>110115</v>
          </cell>
          <cell r="B109" t="str">
            <v>阿部　圭司郎</v>
          </cell>
        </row>
        <row r="110">
          <cell r="A110" t="str">
            <v>110116</v>
          </cell>
          <cell r="B110" t="str">
            <v>御子神　学</v>
          </cell>
        </row>
        <row r="111">
          <cell r="A111" t="str">
            <v>110117</v>
          </cell>
          <cell r="B111" t="str">
            <v>佐野　一幸</v>
          </cell>
        </row>
        <row r="112">
          <cell r="A112" t="str">
            <v>110118</v>
          </cell>
          <cell r="B112" t="str">
            <v>室田　真帆</v>
          </cell>
        </row>
        <row r="113">
          <cell r="A113" t="str">
            <v>110119</v>
          </cell>
          <cell r="B113" t="str">
            <v>小島　将人</v>
          </cell>
        </row>
        <row r="114">
          <cell r="A114" t="str">
            <v>110120</v>
          </cell>
          <cell r="B114" t="str">
            <v>久野　文崇</v>
          </cell>
        </row>
        <row r="115">
          <cell r="A115" t="str">
            <v>110121</v>
          </cell>
          <cell r="B115" t="str">
            <v>林　克哉</v>
          </cell>
        </row>
        <row r="116">
          <cell r="A116" t="str">
            <v>110122</v>
          </cell>
          <cell r="B116" t="str">
            <v>佐々木　洋朗</v>
          </cell>
        </row>
        <row r="117">
          <cell r="A117" t="str">
            <v>110123</v>
          </cell>
          <cell r="B117" t="str">
            <v>廣田　朱音</v>
          </cell>
        </row>
        <row r="118">
          <cell r="A118" t="str">
            <v>110124</v>
          </cell>
          <cell r="B118" t="str">
            <v>植田　茉莉</v>
          </cell>
        </row>
        <row r="119">
          <cell r="A119" t="str">
            <v>110125</v>
          </cell>
          <cell r="B119" t="str">
            <v>太田　康弘</v>
          </cell>
        </row>
        <row r="120">
          <cell r="A120" t="str">
            <v>110126</v>
          </cell>
          <cell r="B120" t="str">
            <v>中川　幸</v>
          </cell>
        </row>
        <row r="121">
          <cell r="A121" t="str">
            <v>110127</v>
          </cell>
          <cell r="B121" t="str">
            <v>吉田　剛史</v>
          </cell>
        </row>
        <row r="122">
          <cell r="A122" t="str">
            <v>110128</v>
          </cell>
          <cell r="B122" t="str">
            <v>笹井　清香</v>
          </cell>
        </row>
        <row r="123">
          <cell r="A123" t="str">
            <v>110129</v>
          </cell>
          <cell r="B123" t="str">
            <v>五上　清美</v>
          </cell>
        </row>
        <row r="124">
          <cell r="A124" t="str">
            <v>110130</v>
          </cell>
          <cell r="B124" t="str">
            <v>細井　良祐</v>
          </cell>
        </row>
        <row r="125">
          <cell r="A125" t="str">
            <v>110131</v>
          </cell>
          <cell r="B125" t="str">
            <v>石井　直人</v>
          </cell>
        </row>
        <row r="126">
          <cell r="A126" t="str">
            <v>110132</v>
          </cell>
          <cell r="B126" t="str">
            <v>根本　亜希子</v>
          </cell>
        </row>
        <row r="127">
          <cell r="A127" t="str">
            <v>110133</v>
          </cell>
          <cell r="B127" t="str">
            <v>玉置　智浩</v>
          </cell>
        </row>
        <row r="128">
          <cell r="A128" t="str">
            <v>110134</v>
          </cell>
          <cell r="B128" t="str">
            <v>濱村　徳士</v>
          </cell>
        </row>
        <row r="129">
          <cell r="A129" t="str">
            <v>110135</v>
          </cell>
          <cell r="B129" t="str">
            <v>河西　正人</v>
          </cell>
        </row>
        <row r="130">
          <cell r="A130" t="str">
            <v>110136</v>
          </cell>
          <cell r="B130" t="str">
            <v>塚本　恵樹</v>
          </cell>
        </row>
        <row r="131">
          <cell r="A131" t="str">
            <v>110137</v>
          </cell>
          <cell r="B131" t="str">
            <v>三上　愛子</v>
          </cell>
        </row>
        <row r="132">
          <cell r="A132" t="str">
            <v>110138</v>
          </cell>
          <cell r="B132" t="str">
            <v>松井　健一</v>
          </cell>
        </row>
        <row r="133">
          <cell r="A133" t="str">
            <v>110139</v>
          </cell>
          <cell r="B133" t="str">
            <v>佐藤　亮子</v>
          </cell>
        </row>
        <row r="134">
          <cell r="A134" t="str">
            <v>110140</v>
          </cell>
          <cell r="B134" t="str">
            <v>松本　大介</v>
          </cell>
        </row>
        <row r="135">
          <cell r="A135" t="str">
            <v>110141</v>
          </cell>
          <cell r="B135" t="str">
            <v>長嶺　雄一</v>
          </cell>
        </row>
        <row r="136">
          <cell r="A136" t="str">
            <v>110142</v>
          </cell>
          <cell r="B136" t="str">
            <v>松久保　弥亜</v>
          </cell>
        </row>
        <row r="137">
          <cell r="A137" t="str">
            <v>110143</v>
          </cell>
          <cell r="B137" t="str">
            <v>阿草　ナナ</v>
          </cell>
        </row>
        <row r="138">
          <cell r="A138" t="str">
            <v>110144</v>
          </cell>
          <cell r="B138" t="str">
            <v>日暮　和彦</v>
          </cell>
        </row>
        <row r="139">
          <cell r="A139" t="str">
            <v>110145</v>
          </cell>
          <cell r="B139" t="str">
            <v>羽田野　浩伸</v>
          </cell>
        </row>
        <row r="140">
          <cell r="A140" t="str">
            <v>110146</v>
          </cell>
          <cell r="B140" t="str">
            <v>嵯峨野　彰</v>
          </cell>
        </row>
        <row r="141">
          <cell r="A141" t="str">
            <v>110147</v>
          </cell>
          <cell r="B141" t="str">
            <v>渡部　匡顕</v>
          </cell>
        </row>
        <row r="142">
          <cell r="A142" t="str">
            <v>110148</v>
          </cell>
          <cell r="B142" t="str">
            <v>花田　陽一</v>
          </cell>
        </row>
        <row r="143">
          <cell r="A143" t="str">
            <v>110149</v>
          </cell>
          <cell r="B143" t="str">
            <v>新野　文隆</v>
          </cell>
        </row>
        <row r="144">
          <cell r="A144" t="str">
            <v>110150</v>
          </cell>
          <cell r="B144" t="str">
            <v>藤岡　隆徳</v>
          </cell>
        </row>
        <row r="145">
          <cell r="A145" t="str">
            <v>110151</v>
          </cell>
          <cell r="B145" t="str">
            <v>岸川　美奈子</v>
          </cell>
        </row>
        <row r="146">
          <cell r="A146" t="str">
            <v>110152</v>
          </cell>
          <cell r="B146" t="str">
            <v>小畠　慶祐</v>
          </cell>
        </row>
        <row r="147">
          <cell r="A147" t="str">
            <v>110153</v>
          </cell>
          <cell r="B147" t="str">
            <v>吉野　雅章</v>
          </cell>
        </row>
        <row r="148">
          <cell r="A148" t="str">
            <v>110154</v>
          </cell>
          <cell r="B148" t="str">
            <v>中村　寛</v>
          </cell>
        </row>
        <row r="149">
          <cell r="A149" t="str">
            <v>110155</v>
          </cell>
          <cell r="B149" t="str">
            <v>藤枝  恵美子</v>
          </cell>
        </row>
        <row r="150">
          <cell r="A150" t="str">
            <v>110156</v>
          </cell>
          <cell r="B150" t="str">
            <v>吉川  真由美</v>
          </cell>
        </row>
        <row r="151">
          <cell r="A151" t="str">
            <v>110157</v>
          </cell>
          <cell r="B151" t="str">
            <v>鉄谷　尚</v>
          </cell>
        </row>
        <row r="152">
          <cell r="A152" t="str">
            <v>110158</v>
          </cell>
          <cell r="B152" t="str">
            <v>佐藤  顕人</v>
          </cell>
        </row>
        <row r="153">
          <cell r="A153" t="str">
            <v>110159</v>
          </cell>
          <cell r="B153" t="str">
            <v>水野  敬子</v>
          </cell>
        </row>
        <row r="154">
          <cell r="A154" t="str">
            <v>110160</v>
          </cell>
          <cell r="B154" t="str">
            <v>石川  美佳</v>
          </cell>
        </row>
        <row r="155">
          <cell r="A155" t="str">
            <v>110161</v>
          </cell>
          <cell r="B155" t="str">
            <v>齋藤  佐知子</v>
          </cell>
        </row>
        <row r="156">
          <cell r="A156" t="str">
            <v>110162</v>
          </cell>
          <cell r="B156" t="str">
            <v>永池  いづみ</v>
          </cell>
        </row>
        <row r="157">
          <cell r="A157" t="str">
            <v>110163</v>
          </cell>
          <cell r="B157" t="str">
            <v>中井　泰正</v>
          </cell>
        </row>
        <row r="158">
          <cell r="A158" t="str">
            <v>110164</v>
          </cell>
          <cell r="B158" t="str">
            <v>平山　滋樹</v>
          </cell>
        </row>
        <row r="159">
          <cell r="A159" t="str">
            <v>110165</v>
          </cell>
          <cell r="B159" t="str">
            <v>鎌田　幸宏</v>
          </cell>
        </row>
        <row r="160">
          <cell r="A160" t="str">
            <v>110166</v>
          </cell>
          <cell r="B160" t="str">
            <v>加藤　明雄</v>
          </cell>
        </row>
        <row r="161">
          <cell r="A161" t="str">
            <v>110167</v>
          </cell>
          <cell r="B161" t="str">
            <v>金子　照美</v>
          </cell>
        </row>
        <row r="162">
          <cell r="A162" t="str">
            <v>110168</v>
          </cell>
          <cell r="B162" t="str">
            <v>横山　知子</v>
          </cell>
        </row>
        <row r="163">
          <cell r="A163" t="str">
            <v>110169</v>
          </cell>
          <cell r="B163" t="str">
            <v>佐野　詩緒美</v>
          </cell>
        </row>
        <row r="164">
          <cell r="A164" t="str">
            <v>110170</v>
          </cell>
          <cell r="B164" t="str">
            <v>堀内　千恵美</v>
          </cell>
        </row>
        <row r="165">
          <cell r="A165" t="str">
            <v>110171</v>
          </cell>
          <cell r="B165" t="str">
            <v>長濱　現</v>
          </cell>
        </row>
        <row r="166">
          <cell r="A166" t="str">
            <v>110172</v>
          </cell>
          <cell r="B166" t="str">
            <v>本間　美貴</v>
          </cell>
        </row>
        <row r="167">
          <cell r="A167" t="str">
            <v>110173</v>
          </cell>
          <cell r="B167" t="str">
            <v>桶谷　奈歩</v>
          </cell>
        </row>
        <row r="168">
          <cell r="A168" t="str">
            <v>110174</v>
          </cell>
          <cell r="B168" t="str">
            <v>名取　勝信</v>
          </cell>
        </row>
        <row r="169">
          <cell r="A169" t="str">
            <v>110175</v>
          </cell>
          <cell r="B169" t="str">
            <v>大山　和彦</v>
          </cell>
        </row>
        <row r="170">
          <cell r="A170" t="str">
            <v>110176</v>
          </cell>
          <cell r="B170" t="str">
            <v>山口　聡子</v>
          </cell>
        </row>
        <row r="171">
          <cell r="A171" t="str">
            <v>110177</v>
          </cell>
          <cell r="B171" t="str">
            <v>木之下　友彦</v>
          </cell>
        </row>
        <row r="172">
          <cell r="A172" t="str">
            <v>110178</v>
          </cell>
          <cell r="B172" t="str">
            <v>大田　聡</v>
          </cell>
        </row>
        <row r="173">
          <cell r="A173" t="str">
            <v>110179</v>
          </cell>
          <cell r="B173" t="str">
            <v>安部　義彦</v>
          </cell>
        </row>
        <row r="174">
          <cell r="A174" t="str">
            <v>110180</v>
          </cell>
          <cell r="B174" t="str">
            <v>市川　奈緒子</v>
          </cell>
        </row>
        <row r="175">
          <cell r="A175" t="str">
            <v>110181</v>
          </cell>
          <cell r="B175" t="str">
            <v>福島　寿雄</v>
          </cell>
        </row>
        <row r="176">
          <cell r="A176" t="str">
            <v>110182</v>
          </cell>
          <cell r="B176" t="str">
            <v>山口　浩範</v>
          </cell>
        </row>
        <row r="177">
          <cell r="A177" t="str">
            <v>110183</v>
          </cell>
          <cell r="B177" t="str">
            <v>前田　昇</v>
          </cell>
        </row>
        <row r="178">
          <cell r="A178" t="str">
            <v>110184</v>
          </cell>
          <cell r="B178" t="str">
            <v>中井　努</v>
          </cell>
        </row>
        <row r="179">
          <cell r="A179" t="str">
            <v>110185</v>
          </cell>
          <cell r="B179" t="str">
            <v>北林　務</v>
          </cell>
        </row>
        <row r="180">
          <cell r="A180" t="str">
            <v>110186</v>
          </cell>
          <cell r="B180" t="str">
            <v>尾崎　亜希子</v>
          </cell>
        </row>
        <row r="181">
          <cell r="A181" t="str">
            <v>110187</v>
          </cell>
          <cell r="B181" t="str">
            <v>黒澤　洋史</v>
          </cell>
        </row>
        <row r="182">
          <cell r="A182" t="str">
            <v>110188</v>
          </cell>
          <cell r="B182" t="str">
            <v>信田　光晴</v>
          </cell>
        </row>
        <row r="183">
          <cell r="A183" t="str">
            <v>110189</v>
          </cell>
          <cell r="B183" t="str">
            <v>小松　佑季子</v>
          </cell>
        </row>
        <row r="184">
          <cell r="A184" t="str">
            <v>110190</v>
          </cell>
          <cell r="B184" t="str">
            <v>佐藤　文恵</v>
          </cell>
        </row>
        <row r="185">
          <cell r="A185" t="str">
            <v>110191</v>
          </cell>
          <cell r="B185" t="str">
            <v>藤井　弓子</v>
          </cell>
        </row>
        <row r="186">
          <cell r="A186" t="str">
            <v>110192</v>
          </cell>
          <cell r="B186" t="str">
            <v>工藤　紀加</v>
          </cell>
        </row>
        <row r="187">
          <cell r="A187" t="str">
            <v>110193</v>
          </cell>
          <cell r="B187" t="str">
            <v>薮田　喜和</v>
          </cell>
        </row>
        <row r="188">
          <cell r="A188" t="str">
            <v>110194</v>
          </cell>
          <cell r="B188" t="str">
            <v>藤波　公介</v>
          </cell>
        </row>
        <row r="189">
          <cell r="A189" t="str">
            <v>110195</v>
          </cell>
          <cell r="B189" t="str">
            <v>野田　麻耶子</v>
          </cell>
        </row>
        <row r="190">
          <cell r="A190" t="str">
            <v>110196</v>
          </cell>
          <cell r="B190" t="str">
            <v>満井　宏泰</v>
          </cell>
        </row>
        <row r="191">
          <cell r="A191" t="str">
            <v>110197</v>
          </cell>
          <cell r="B191" t="str">
            <v>福嶋　崇</v>
          </cell>
        </row>
        <row r="192">
          <cell r="A192" t="str">
            <v>110198</v>
          </cell>
          <cell r="B192" t="str">
            <v>下村　卓生</v>
          </cell>
        </row>
        <row r="193">
          <cell r="A193" t="str">
            <v>110199</v>
          </cell>
          <cell r="B193" t="str">
            <v>下堂前　史彦</v>
          </cell>
        </row>
        <row r="194">
          <cell r="A194" t="str">
            <v>110200</v>
          </cell>
          <cell r="B194" t="str">
            <v>三科　貴之</v>
          </cell>
        </row>
        <row r="195">
          <cell r="A195" t="str">
            <v>110201</v>
          </cell>
          <cell r="B195" t="str">
            <v>野澤　健</v>
          </cell>
        </row>
        <row r="196">
          <cell r="A196" t="str">
            <v>110202</v>
          </cell>
          <cell r="B196" t="str">
            <v>牛久　貴文</v>
          </cell>
        </row>
        <row r="197">
          <cell r="A197" t="str">
            <v>110203</v>
          </cell>
          <cell r="B197" t="str">
            <v>丸山　智史</v>
          </cell>
        </row>
        <row r="198">
          <cell r="A198" t="str">
            <v>110204</v>
          </cell>
          <cell r="B198" t="str">
            <v>小林　由紀子</v>
          </cell>
        </row>
        <row r="199">
          <cell r="A199" t="str">
            <v>110205</v>
          </cell>
          <cell r="B199" t="str">
            <v>蛯沢　美奈子</v>
          </cell>
        </row>
        <row r="200">
          <cell r="A200" t="str">
            <v>110206</v>
          </cell>
          <cell r="B200" t="str">
            <v>中澤　伸也</v>
          </cell>
        </row>
        <row r="201">
          <cell r="A201" t="str">
            <v>110207</v>
          </cell>
          <cell r="B201" t="str">
            <v>加藤　伸久</v>
          </cell>
        </row>
        <row r="202">
          <cell r="A202" t="str">
            <v>110208</v>
          </cell>
          <cell r="B202" t="str">
            <v>吉澤　富士男</v>
          </cell>
        </row>
        <row r="203">
          <cell r="A203" t="str">
            <v>110209</v>
          </cell>
          <cell r="B203" t="str">
            <v>梅基　晶子</v>
          </cell>
        </row>
        <row r="204">
          <cell r="A204" t="str">
            <v>110210</v>
          </cell>
          <cell r="B204" t="str">
            <v>村主　正彦</v>
          </cell>
        </row>
        <row r="205">
          <cell r="A205" t="str">
            <v>110211</v>
          </cell>
          <cell r="B205" t="str">
            <v>仲田　一成</v>
          </cell>
        </row>
        <row r="206">
          <cell r="A206" t="str">
            <v>110212</v>
          </cell>
          <cell r="B206" t="str">
            <v>平田　玲子</v>
          </cell>
        </row>
        <row r="207">
          <cell r="A207" t="str">
            <v>110213</v>
          </cell>
          <cell r="B207" t="str">
            <v>小林　聡子</v>
          </cell>
        </row>
        <row r="208">
          <cell r="A208" t="str">
            <v>110214</v>
          </cell>
          <cell r="B208" t="str">
            <v>鈴木　隆</v>
          </cell>
        </row>
        <row r="209">
          <cell r="A209" t="str">
            <v>110215</v>
          </cell>
          <cell r="B209" t="str">
            <v>田邊　亜矢子</v>
          </cell>
        </row>
        <row r="210">
          <cell r="A210" t="str">
            <v>110216</v>
          </cell>
          <cell r="B210" t="str">
            <v>中村　健太郎</v>
          </cell>
        </row>
        <row r="211">
          <cell r="A211" t="str">
            <v>110217</v>
          </cell>
          <cell r="B211" t="str">
            <v>池田　国博</v>
          </cell>
        </row>
        <row r="212">
          <cell r="A212" t="str">
            <v>110218</v>
          </cell>
          <cell r="B212" t="str">
            <v>伊藤　崇</v>
          </cell>
        </row>
        <row r="213">
          <cell r="A213" t="str">
            <v>110219</v>
          </cell>
          <cell r="B213" t="str">
            <v>斉藤　淳子</v>
          </cell>
        </row>
        <row r="214">
          <cell r="A214" t="str">
            <v>110220</v>
          </cell>
          <cell r="B214" t="str">
            <v>岡田　考平</v>
          </cell>
        </row>
        <row r="215">
          <cell r="A215" t="str">
            <v>110221</v>
          </cell>
          <cell r="B215" t="str">
            <v>秋山　安良</v>
          </cell>
        </row>
        <row r="216">
          <cell r="A216" t="str">
            <v>110222</v>
          </cell>
          <cell r="B216" t="str">
            <v>名倉　廣人</v>
          </cell>
        </row>
        <row r="217">
          <cell r="A217" t="str">
            <v>110223</v>
          </cell>
          <cell r="B217" t="str">
            <v>齋藤　徹也</v>
          </cell>
        </row>
        <row r="218">
          <cell r="A218" t="str">
            <v>110224</v>
          </cell>
          <cell r="B218" t="str">
            <v>宮下　典子</v>
          </cell>
        </row>
        <row r="219">
          <cell r="A219" t="str">
            <v>110225</v>
          </cell>
          <cell r="B219" t="str">
            <v>松永　靖史</v>
          </cell>
        </row>
        <row r="220">
          <cell r="A220" t="str">
            <v>110226</v>
          </cell>
          <cell r="B220" t="str">
            <v>野上　格</v>
          </cell>
        </row>
        <row r="221">
          <cell r="A221" t="str">
            <v>110227</v>
          </cell>
          <cell r="B221" t="str">
            <v>山本　誠</v>
          </cell>
        </row>
        <row r="222">
          <cell r="A222" t="str">
            <v>110228</v>
          </cell>
          <cell r="B222" t="str">
            <v>石田　健太</v>
          </cell>
        </row>
        <row r="223">
          <cell r="A223" t="str">
            <v>110229</v>
          </cell>
          <cell r="B223" t="str">
            <v>阿比留　健次</v>
          </cell>
        </row>
        <row r="224">
          <cell r="A224" t="str">
            <v>110230</v>
          </cell>
          <cell r="B224" t="str">
            <v>金子　岳人</v>
          </cell>
        </row>
        <row r="225">
          <cell r="A225" t="str">
            <v>110231</v>
          </cell>
          <cell r="B225" t="str">
            <v>山口　雄平</v>
          </cell>
        </row>
        <row r="226">
          <cell r="A226" t="str">
            <v>110232</v>
          </cell>
          <cell r="B226" t="str">
            <v>市川　勇多</v>
          </cell>
        </row>
        <row r="227">
          <cell r="A227" t="str">
            <v>110233</v>
          </cell>
          <cell r="B227" t="str">
            <v>庄子　真規子</v>
          </cell>
        </row>
        <row r="228">
          <cell r="A228" t="str">
            <v>110234</v>
          </cell>
          <cell r="B228" t="str">
            <v>佃　智美</v>
          </cell>
        </row>
        <row r="229">
          <cell r="A229" t="str">
            <v>110235</v>
          </cell>
          <cell r="B229" t="str">
            <v>浅井　純子</v>
          </cell>
        </row>
        <row r="230">
          <cell r="A230" t="str">
            <v>110236</v>
          </cell>
          <cell r="B230" t="str">
            <v>吉田　俊介</v>
          </cell>
        </row>
        <row r="231">
          <cell r="A231" t="str">
            <v>110237</v>
          </cell>
          <cell r="B231" t="str">
            <v>牧野　知弘</v>
          </cell>
        </row>
        <row r="232">
          <cell r="A232" t="str">
            <v>110238</v>
          </cell>
          <cell r="B232" t="str">
            <v>岩佐　泰志</v>
          </cell>
        </row>
        <row r="233">
          <cell r="A233" t="str">
            <v>110239</v>
          </cell>
          <cell r="B233" t="str">
            <v>須藤　政明</v>
          </cell>
        </row>
        <row r="234">
          <cell r="A234" t="str">
            <v>110240</v>
          </cell>
          <cell r="B234" t="str">
            <v>田邉　幹雄</v>
          </cell>
        </row>
        <row r="235">
          <cell r="A235" t="str">
            <v>110241</v>
          </cell>
          <cell r="B235" t="str">
            <v>内山　滋久</v>
          </cell>
        </row>
        <row r="236">
          <cell r="A236" t="str">
            <v>110242</v>
          </cell>
          <cell r="B236" t="str">
            <v>山口　成</v>
          </cell>
        </row>
        <row r="237">
          <cell r="A237" t="str">
            <v>110243</v>
          </cell>
          <cell r="B237" t="str">
            <v>山本　晋</v>
          </cell>
        </row>
        <row r="238">
          <cell r="A238" t="str">
            <v>110244</v>
          </cell>
          <cell r="B238" t="str">
            <v>鈴木　淳一</v>
          </cell>
        </row>
        <row r="239">
          <cell r="A239" t="str">
            <v>110245</v>
          </cell>
          <cell r="B239" t="str">
            <v>野中　恵美子</v>
          </cell>
        </row>
        <row r="240">
          <cell r="A240" t="str">
            <v>110246</v>
          </cell>
          <cell r="B240" t="str">
            <v>下平　晃子</v>
          </cell>
        </row>
        <row r="241">
          <cell r="A241" t="str">
            <v>110247</v>
          </cell>
          <cell r="B241" t="str">
            <v>石川　千秋</v>
          </cell>
        </row>
        <row r="242">
          <cell r="A242" t="str">
            <v>110248</v>
          </cell>
          <cell r="B242" t="str">
            <v>守屋　千夏</v>
          </cell>
        </row>
        <row r="243">
          <cell r="A243" t="str">
            <v>110249</v>
          </cell>
          <cell r="B243" t="str">
            <v>大下　早苗</v>
          </cell>
        </row>
        <row r="244">
          <cell r="A244" t="str">
            <v>110250</v>
          </cell>
          <cell r="B244" t="str">
            <v>岩間　智之</v>
          </cell>
        </row>
        <row r="245">
          <cell r="A245" t="str">
            <v>110251</v>
          </cell>
          <cell r="B245" t="str">
            <v>岡田　麻矢子</v>
          </cell>
        </row>
        <row r="246">
          <cell r="A246" t="str">
            <v>110252</v>
          </cell>
          <cell r="B246" t="str">
            <v>金谷　恵子</v>
          </cell>
        </row>
        <row r="247">
          <cell r="A247" t="str">
            <v>110253</v>
          </cell>
          <cell r="B247" t="str">
            <v>山本　優子</v>
          </cell>
        </row>
        <row r="248">
          <cell r="A248" t="str">
            <v>110254</v>
          </cell>
          <cell r="B248" t="str">
            <v>藤木　哲也</v>
          </cell>
        </row>
        <row r="249">
          <cell r="A249" t="str">
            <v>110255</v>
          </cell>
          <cell r="B249" t="str">
            <v>重川　修一</v>
          </cell>
        </row>
        <row r="250">
          <cell r="A250" t="str">
            <v>110256</v>
          </cell>
          <cell r="B250" t="str">
            <v>渡邊　恵美</v>
          </cell>
        </row>
        <row r="251">
          <cell r="A251" t="str">
            <v>110257</v>
          </cell>
          <cell r="B251" t="str">
            <v>亀井　顕彦</v>
          </cell>
        </row>
        <row r="252">
          <cell r="A252" t="str">
            <v>110258</v>
          </cell>
          <cell r="B252" t="str">
            <v>武田　英一</v>
          </cell>
        </row>
        <row r="253">
          <cell r="A253" t="str">
            <v>110259</v>
          </cell>
          <cell r="B253" t="str">
            <v>瀧口　信一郎</v>
          </cell>
        </row>
        <row r="254">
          <cell r="A254" t="str">
            <v>110260</v>
          </cell>
          <cell r="B254" t="str">
            <v>柴崎　智洋</v>
          </cell>
        </row>
        <row r="255">
          <cell r="A255" t="str">
            <v>110261</v>
          </cell>
          <cell r="B255" t="str">
            <v>杉浦　亨</v>
          </cell>
        </row>
        <row r="256">
          <cell r="A256" t="str">
            <v>110262</v>
          </cell>
          <cell r="B256" t="str">
            <v>藤本　敦</v>
          </cell>
        </row>
        <row r="257">
          <cell r="A257" t="str">
            <v>110263</v>
          </cell>
          <cell r="B257" t="str">
            <v>諏訪田　美佳</v>
          </cell>
        </row>
        <row r="258">
          <cell r="A258" t="str">
            <v>110264</v>
          </cell>
          <cell r="B258" t="str">
            <v>藤原　朋成</v>
          </cell>
        </row>
        <row r="259">
          <cell r="A259" t="str">
            <v>110265</v>
          </cell>
          <cell r="B259" t="str">
            <v>高橋　竜太</v>
          </cell>
        </row>
        <row r="260">
          <cell r="A260" t="str">
            <v>110266</v>
          </cell>
          <cell r="B260" t="str">
            <v>竹口　淳</v>
          </cell>
        </row>
        <row r="261">
          <cell r="A261" t="str">
            <v>110267</v>
          </cell>
          <cell r="B261" t="str">
            <v>谷本　祐子</v>
          </cell>
        </row>
        <row r="262">
          <cell r="A262" t="str">
            <v>110268</v>
          </cell>
          <cell r="B262" t="str">
            <v>森　祐二</v>
          </cell>
        </row>
        <row r="263">
          <cell r="A263" t="str">
            <v>110269</v>
          </cell>
          <cell r="B263" t="str">
            <v>森　由佳利</v>
          </cell>
        </row>
        <row r="264">
          <cell r="A264" t="str">
            <v>110270</v>
          </cell>
          <cell r="B264" t="str">
            <v>古賀　大地</v>
          </cell>
        </row>
        <row r="265">
          <cell r="A265" t="str">
            <v>110271</v>
          </cell>
          <cell r="B265" t="str">
            <v>中田　貴之</v>
          </cell>
        </row>
        <row r="266">
          <cell r="A266" t="str">
            <v>110272</v>
          </cell>
          <cell r="B266" t="str">
            <v>吉嶺　久美子</v>
          </cell>
        </row>
        <row r="267">
          <cell r="A267" t="str">
            <v>110273</v>
          </cell>
          <cell r="B267" t="str">
            <v>大野　純子</v>
          </cell>
        </row>
        <row r="268">
          <cell r="A268" t="str">
            <v>110274</v>
          </cell>
          <cell r="B268" t="str">
            <v>野村　いずみ</v>
          </cell>
        </row>
        <row r="269">
          <cell r="A269" t="str">
            <v>110275</v>
          </cell>
          <cell r="B269" t="str">
            <v>茶谷　理和子</v>
          </cell>
        </row>
        <row r="270">
          <cell r="A270" t="str">
            <v>110276</v>
          </cell>
          <cell r="B270" t="str">
            <v>渡辺　友貴</v>
          </cell>
        </row>
        <row r="271">
          <cell r="A271" t="str">
            <v>110277</v>
          </cell>
          <cell r="B271" t="str">
            <v>青木　有紀</v>
          </cell>
        </row>
        <row r="272">
          <cell r="A272" t="str">
            <v>110278</v>
          </cell>
          <cell r="B272" t="str">
            <v>櫻木　英雄</v>
          </cell>
        </row>
        <row r="273">
          <cell r="A273" t="str">
            <v>110279</v>
          </cell>
          <cell r="B273" t="str">
            <v>土谷　千博</v>
          </cell>
        </row>
        <row r="274">
          <cell r="A274" t="str">
            <v>110280</v>
          </cell>
          <cell r="B274" t="str">
            <v>青木　朋</v>
          </cell>
        </row>
        <row r="275">
          <cell r="A275" t="str">
            <v>110281</v>
          </cell>
          <cell r="B275" t="str">
            <v>日下部　真之</v>
          </cell>
        </row>
        <row r="276">
          <cell r="A276" t="str">
            <v>110282</v>
          </cell>
          <cell r="B276" t="str">
            <v>羽川　奈央子</v>
          </cell>
        </row>
        <row r="277">
          <cell r="A277" t="str">
            <v>110283</v>
          </cell>
          <cell r="B277" t="str">
            <v>神山　宏貴</v>
          </cell>
        </row>
        <row r="278">
          <cell r="A278" t="str">
            <v>110284</v>
          </cell>
          <cell r="B278" t="str">
            <v>大杉　卓弥</v>
          </cell>
        </row>
        <row r="279">
          <cell r="A279" t="str">
            <v>110285</v>
          </cell>
          <cell r="B279" t="str">
            <v>伊藤　雅子</v>
          </cell>
        </row>
        <row r="280">
          <cell r="A280" t="str">
            <v>110286</v>
          </cell>
          <cell r="B280" t="str">
            <v>橋本　涼子</v>
          </cell>
        </row>
        <row r="281">
          <cell r="A281" t="str">
            <v>110287</v>
          </cell>
          <cell r="B281" t="str">
            <v>毛利　泰造</v>
          </cell>
        </row>
        <row r="282">
          <cell r="A282" t="str">
            <v>110288</v>
          </cell>
          <cell r="B282" t="str">
            <v>下川原　奈佳</v>
          </cell>
        </row>
        <row r="283">
          <cell r="A283" t="str">
            <v>110289</v>
          </cell>
          <cell r="B283" t="str">
            <v>佐藤　佳久</v>
          </cell>
        </row>
        <row r="284">
          <cell r="A284" t="str">
            <v>110290</v>
          </cell>
          <cell r="B284" t="str">
            <v>佐藤　希志</v>
          </cell>
        </row>
        <row r="285">
          <cell r="A285" t="str">
            <v>110291</v>
          </cell>
          <cell r="B285" t="str">
            <v>木村　眞一</v>
          </cell>
        </row>
        <row r="286">
          <cell r="A286" t="str">
            <v>110292</v>
          </cell>
          <cell r="B286" t="str">
            <v>大塚　尚吾</v>
          </cell>
        </row>
        <row r="287">
          <cell r="A287" t="str">
            <v>110293</v>
          </cell>
          <cell r="B287" t="str">
            <v>稲田　明</v>
          </cell>
        </row>
        <row r="288">
          <cell r="A288" t="str">
            <v>110294</v>
          </cell>
          <cell r="B288" t="str">
            <v>三上　友美</v>
          </cell>
        </row>
        <row r="289">
          <cell r="A289" t="str">
            <v>110295</v>
          </cell>
          <cell r="B289" t="str">
            <v>大塚　有希</v>
          </cell>
        </row>
        <row r="290">
          <cell r="A290" t="str">
            <v>110296</v>
          </cell>
          <cell r="B290" t="str">
            <v>齋藤　輝昭</v>
          </cell>
        </row>
        <row r="291">
          <cell r="A291" t="str">
            <v>110297</v>
          </cell>
          <cell r="B291" t="str">
            <v>韮沢　靖彦</v>
          </cell>
        </row>
        <row r="292">
          <cell r="A292" t="str">
            <v>110298</v>
          </cell>
          <cell r="B292" t="str">
            <v>柿林　優</v>
          </cell>
        </row>
        <row r="293">
          <cell r="A293" t="str">
            <v>110299</v>
          </cell>
          <cell r="B293" t="str">
            <v>春山　淳</v>
          </cell>
        </row>
        <row r="294">
          <cell r="A294" t="str">
            <v>110300</v>
          </cell>
          <cell r="B294" t="str">
            <v>栗尾　哲朗</v>
          </cell>
        </row>
        <row r="295">
          <cell r="A295" t="str">
            <v>110301</v>
          </cell>
          <cell r="B295" t="str">
            <v>柳澤　優子</v>
          </cell>
        </row>
        <row r="296">
          <cell r="A296" t="str">
            <v>110302</v>
          </cell>
          <cell r="B296" t="str">
            <v>黒川　圭子</v>
          </cell>
        </row>
        <row r="297">
          <cell r="A297" t="str">
            <v>110303</v>
          </cell>
          <cell r="B297" t="str">
            <v>小笠原　睦</v>
          </cell>
        </row>
        <row r="298">
          <cell r="A298" t="str">
            <v>110304</v>
          </cell>
          <cell r="B298" t="str">
            <v>吉原　大視</v>
          </cell>
        </row>
        <row r="299">
          <cell r="A299" t="str">
            <v>110305</v>
          </cell>
          <cell r="B299" t="str">
            <v>新井　琴</v>
          </cell>
        </row>
        <row r="300">
          <cell r="A300" t="str">
            <v>110306</v>
          </cell>
          <cell r="B300" t="str">
            <v>内藤　武士</v>
          </cell>
        </row>
        <row r="301">
          <cell r="A301" t="str">
            <v>110307</v>
          </cell>
          <cell r="B301" t="str">
            <v>小市　雄大</v>
          </cell>
        </row>
        <row r="302">
          <cell r="A302" t="str">
            <v>110308</v>
          </cell>
          <cell r="B302" t="str">
            <v>田口　真弓</v>
          </cell>
        </row>
        <row r="303">
          <cell r="A303" t="str">
            <v>110309</v>
          </cell>
          <cell r="B303" t="str">
            <v>齋藤　由貴</v>
          </cell>
        </row>
        <row r="304">
          <cell r="A304" t="str">
            <v>110310</v>
          </cell>
          <cell r="B304" t="str">
            <v>西内　幸士</v>
          </cell>
        </row>
        <row r="305">
          <cell r="A305" t="str">
            <v>110311</v>
          </cell>
          <cell r="B305" t="str">
            <v>小瀬木　真由美</v>
          </cell>
        </row>
        <row r="306">
          <cell r="A306" t="str">
            <v>110313</v>
          </cell>
          <cell r="B306" t="str">
            <v>中田　謙司</v>
          </cell>
        </row>
        <row r="307">
          <cell r="A307" t="str">
            <v>110314</v>
          </cell>
          <cell r="B307" t="str">
            <v>宇野　英隆</v>
          </cell>
        </row>
        <row r="308">
          <cell r="A308" t="str">
            <v>110315</v>
          </cell>
          <cell r="B308" t="str">
            <v>高島　響子</v>
          </cell>
        </row>
        <row r="309">
          <cell r="A309" t="str">
            <v>110316</v>
          </cell>
          <cell r="B309" t="str">
            <v>川島　哲</v>
          </cell>
        </row>
        <row r="310">
          <cell r="A310" t="str">
            <v>110317</v>
          </cell>
          <cell r="B310" t="str">
            <v>松井　健太郎</v>
          </cell>
        </row>
        <row r="311">
          <cell r="A311" t="str">
            <v>110318</v>
          </cell>
          <cell r="B311" t="str">
            <v>野口　倫弘</v>
          </cell>
        </row>
        <row r="312">
          <cell r="A312" t="str">
            <v>110319</v>
          </cell>
          <cell r="B312" t="str">
            <v>槌田　昌子</v>
          </cell>
        </row>
        <row r="313">
          <cell r="A313" t="str">
            <v>110320</v>
          </cell>
          <cell r="B313" t="str">
            <v>信夫　郁生</v>
          </cell>
        </row>
        <row r="314">
          <cell r="A314" t="str">
            <v>110322</v>
          </cell>
          <cell r="B314" t="str">
            <v>上村　庄二郎</v>
          </cell>
        </row>
        <row r="315">
          <cell r="A315" t="str">
            <v>110323</v>
          </cell>
          <cell r="B315" t="str">
            <v>片山　英雄</v>
          </cell>
        </row>
        <row r="316">
          <cell r="A316" t="str">
            <v>110325</v>
          </cell>
          <cell r="B316" t="str">
            <v>執行　晶一朗</v>
          </cell>
        </row>
        <row r="317">
          <cell r="A317" t="str">
            <v>110326</v>
          </cell>
          <cell r="B317" t="str">
            <v>関根　健太郎</v>
          </cell>
        </row>
        <row r="318">
          <cell r="A318" t="str">
            <v>110327</v>
          </cell>
          <cell r="B318" t="str">
            <v>横田　剛史</v>
          </cell>
        </row>
        <row r="319">
          <cell r="A319" t="str">
            <v>110329</v>
          </cell>
          <cell r="B319" t="str">
            <v>山田　賀男</v>
          </cell>
        </row>
        <row r="320">
          <cell r="A320" t="str">
            <v>110330</v>
          </cell>
          <cell r="B320" t="str">
            <v>塩山　剛史</v>
          </cell>
        </row>
        <row r="321">
          <cell r="A321" t="str">
            <v>110331</v>
          </cell>
          <cell r="B321" t="str">
            <v>井上　陽一</v>
          </cell>
        </row>
        <row r="322">
          <cell r="A322" t="str">
            <v>110332</v>
          </cell>
          <cell r="B322" t="str">
            <v>及川　麻衣子</v>
          </cell>
        </row>
        <row r="323">
          <cell r="A323" t="str">
            <v>110334</v>
          </cell>
          <cell r="B323" t="str">
            <v>江口　直</v>
          </cell>
        </row>
        <row r="324">
          <cell r="A324" t="str">
            <v>110335</v>
          </cell>
          <cell r="B324" t="str">
            <v>西村　文希</v>
          </cell>
        </row>
        <row r="325">
          <cell r="A325" t="str">
            <v>110336</v>
          </cell>
          <cell r="B325" t="str">
            <v>清水　誉規</v>
          </cell>
        </row>
        <row r="326">
          <cell r="A326" t="str">
            <v>110337</v>
          </cell>
          <cell r="B326" t="str">
            <v>岡田　哲</v>
          </cell>
        </row>
        <row r="327">
          <cell r="A327" t="str">
            <v>110338</v>
          </cell>
          <cell r="B327" t="str">
            <v>岡本　浩一</v>
          </cell>
        </row>
        <row r="328">
          <cell r="A328" t="str">
            <v>110339</v>
          </cell>
          <cell r="B328" t="str">
            <v>染谷　功</v>
          </cell>
        </row>
        <row r="329">
          <cell r="A329" t="str">
            <v>110340</v>
          </cell>
          <cell r="B329" t="str">
            <v>福田　安住</v>
          </cell>
        </row>
        <row r="330">
          <cell r="A330" t="str">
            <v>110341</v>
          </cell>
          <cell r="B330" t="str">
            <v>中山　貴祥</v>
          </cell>
        </row>
        <row r="331">
          <cell r="A331" t="str">
            <v>110343</v>
          </cell>
          <cell r="B331" t="str">
            <v>関根　香</v>
          </cell>
        </row>
        <row r="332">
          <cell r="A332" t="str">
            <v>110344</v>
          </cell>
          <cell r="B332" t="str">
            <v>高田　之</v>
          </cell>
        </row>
        <row r="333">
          <cell r="A333" t="str">
            <v>110345</v>
          </cell>
          <cell r="B333" t="str">
            <v>木原　幹夫</v>
          </cell>
        </row>
        <row r="334">
          <cell r="A334" t="str">
            <v>110346</v>
          </cell>
          <cell r="B334" t="str">
            <v>筒井　友紀子</v>
          </cell>
        </row>
        <row r="335">
          <cell r="A335" t="str">
            <v>110347</v>
          </cell>
          <cell r="B335" t="str">
            <v>北原　千夏</v>
          </cell>
        </row>
        <row r="336">
          <cell r="A336" t="str">
            <v>110348</v>
          </cell>
          <cell r="B336" t="str">
            <v>佐藤　文昭</v>
          </cell>
        </row>
        <row r="337">
          <cell r="A337" t="str">
            <v>110349</v>
          </cell>
          <cell r="B337" t="str">
            <v>半田　秀和</v>
          </cell>
        </row>
        <row r="338">
          <cell r="A338" t="str">
            <v>110350</v>
          </cell>
          <cell r="B338" t="str">
            <v>奥田　芳子</v>
          </cell>
        </row>
        <row r="339">
          <cell r="A339" t="str">
            <v>110351</v>
          </cell>
          <cell r="B339" t="str">
            <v>楠原　茂</v>
          </cell>
        </row>
        <row r="340">
          <cell r="A340" t="str">
            <v>110355</v>
          </cell>
          <cell r="B340" t="str">
            <v>橋口　勉</v>
          </cell>
        </row>
        <row r="341">
          <cell r="A341" t="str">
            <v>110356</v>
          </cell>
          <cell r="B341" t="str">
            <v>松原　敬子</v>
          </cell>
        </row>
        <row r="342">
          <cell r="A342" t="str">
            <v>110357</v>
          </cell>
          <cell r="B342" t="str">
            <v>ケイ　桐子</v>
          </cell>
        </row>
        <row r="343">
          <cell r="A343" t="str">
            <v>110358</v>
          </cell>
          <cell r="B343" t="str">
            <v>岸　大輔</v>
          </cell>
        </row>
        <row r="344">
          <cell r="A344" t="str">
            <v>110359</v>
          </cell>
          <cell r="B344" t="str">
            <v>谷田　明義　</v>
          </cell>
        </row>
        <row r="345">
          <cell r="A345" t="str">
            <v>110360</v>
          </cell>
          <cell r="B345" t="str">
            <v>百田　千津</v>
          </cell>
        </row>
        <row r="346">
          <cell r="A346" t="str">
            <v>110361</v>
          </cell>
          <cell r="B346" t="str">
            <v>遠藤　美帆</v>
          </cell>
        </row>
        <row r="347">
          <cell r="A347" t="str">
            <v>110363</v>
          </cell>
          <cell r="B347" t="str">
            <v>上原　三成</v>
          </cell>
        </row>
        <row r="348">
          <cell r="A348" t="str">
            <v>110364</v>
          </cell>
          <cell r="B348" t="str">
            <v>鞍掛　法道</v>
          </cell>
        </row>
        <row r="349">
          <cell r="A349" t="str">
            <v>110365</v>
          </cell>
          <cell r="B349" t="str">
            <v>綿引　正宏</v>
          </cell>
        </row>
        <row r="350">
          <cell r="A350" t="str">
            <v>110366</v>
          </cell>
          <cell r="B350" t="str">
            <v>本蔵　克郎</v>
          </cell>
        </row>
        <row r="351">
          <cell r="A351" t="str">
            <v>110367</v>
          </cell>
          <cell r="B351" t="str">
            <v>堀井　謙司</v>
          </cell>
        </row>
        <row r="352">
          <cell r="A352" t="str">
            <v>110368</v>
          </cell>
          <cell r="B352" t="str">
            <v>吉川　健司</v>
          </cell>
        </row>
        <row r="353">
          <cell r="A353" t="str">
            <v>110369</v>
          </cell>
          <cell r="B353" t="str">
            <v>常木　裕</v>
          </cell>
        </row>
        <row r="354">
          <cell r="A354" t="str">
            <v>110370</v>
          </cell>
          <cell r="B354" t="str">
            <v>田中　一彰</v>
          </cell>
        </row>
        <row r="355">
          <cell r="A355" t="str">
            <v>110373</v>
          </cell>
          <cell r="B355" t="str">
            <v>谷口　徹</v>
          </cell>
        </row>
        <row r="356">
          <cell r="A356" t="str">
            <v>110374</v>
          </cell>
          <cell r="B356" t="str">
            <v>竜野　幹人</v>
          </cell>
        </row>
        <row r="357">
          <cell r="A357" t="str">
            <v>110375</v>
          </cell>
          <cell r="B357" t="str">
            <v>斉藤　将人</v>
          </cell>
        </row>
        <row r="358">
          <cell r="A358" t="str">
            <v>110376</v>
          </cell>
          <cell r="B358" t="str">
            <v>吉田　岳史</v>
          </cell>
        </row>
        <row r="359">
          <cell r="A359" t="str">
            <v>110378</v>
          </cell>
          <cell r="B359" t="str">
            <v>宮本　晃</v>
          </cell>
        </row>
        <row r="360">
          <cell r="A360" t="str">
            <v>110379</v>
          </cell>
          <cell r="B360" t="str">
            <v>山﨑　勲</v>
          </cell>
        </row>
        <row r="361">
          <cell r="A361" t="str">
            <v>110380</v>
          </cell>
          <cell r="B361" t="str">
            <v>三浦　英彦</v>
          </cell>
        </row>
        <row r="362">
          <cell r="A362" t="str">
            <v>110381</v>
          </cell>
          <cell r="B362" t="str">
            <v>渡辺　登</v>
          </cell>
        </row>
        <row r="363">
          <cell r="A363" t="str">
            <v>110382</v>
          </cell>
          <cell r="B363" t="str">
            <v>佐久間　学</v>
          </cell>
        </row>
        <row r="364">
          <cell r="A364" t="str">
            <v>110383</v>
          </cell>
          <cell r="B364" t="str">
            <v>坂本　恭子</v>
          </cell>
        </row>
        <row r="365">
          <cell r="A365" t="str">
            <v>110385</v>
          </cell>
          <cell r="B365" t="str">
            <v>根田　衛雄</v>
          </cell>
        </row>
        <row r="366">
          <cell r="A366" t="str">
            <v>110386</v>
          </cell>
          <cell r="B366" t="str">
            <v>浅井　孝彦</v>
          </cell>
        </row>
        <row r="367">
          <cell r="A367" t="str">
            <v>110387</v>
          </cell>
          <cell r="B367" t="str">
            <v>草薙　亮太</v>
          </cell>
        </row>
        <row r="368">
          <cell r="A368" t="str">
            <v>110388</v>
          </cell>
          <cell r="B368" t="str">
            <v>鞍田　雅充</v>
          </cell>
        </row>
        <row r="369">
          <cell r="A369" t="str">
            <v>110390</v>
          </cell>
          <cell r="B369" t="str">
            <v>石井　孝範</v>
          </cell>
        </row>
        <row r="370">
          <cell r="A370" t="str">
            <v>110391</v>
          </cell>
          <cell r="B370" t="str">
            <v>坂出　加奈</v>
          </cell>
        </row>
        <row r="371">
          <cell r="A371" t="str">
            <v>110392</v>
          </cell>
          <cell r="B371" t="str">
            <v>塩原　陽一</v>
          </cell>
        </row>
        <row r="372">
          <cell r="A372" t="str">
            <v>110393</v>
          </cell>
          <cell r="B372" t="str">
            <v>高山　龍太</v>
          </cell>
        </row>
        <row r="373">
          <cell r="A373" t="str">
            <v>110394</v>
          </cell>
          <cell r="B373" t="str">
            <v>岩本　麻利</v>
          </cell>
        </row>
        <row r="374">
          <cell r="A374" t="str">
            <v>110395</v>
          </cell>
          <cell r="B374" t="str">
            <v>川村　悟士</v>
          </cell>
        </row>
        <row r="375">
          <cell r="A375" t="str">
            <v>110396</v>
          </cell>
          <cell r="B375" t="str">
            <v>須崎　晃慶</v>
          </cell>
        </row>
        <row r="376">
          <cell r="A376" t="str">
            <v>110397</v>
          </cell>
          <cell r="B376" t="str">
            <v>橋本　菜々子</v>
          </cell>
        </row>
        <row r="377">
          <cell r="A377" t="str">
            <v>110398</v>
          </cell>
          <cell r="B377" t="str">
            <v>中河　吉秀</v>
          </cell>
        </row>
        <row r="378">
          <cell r="A378" t="str">
            <v>110399</v>
          </cell>
          <cell r="B378" t="str">
            <v>川俣　慶司</v>
          </cell>
        </row>
        <row r="379">
          <cell r="A379" t="str">
            <v>110400</v>
          </cell>
          <cell r="B379" t="str">
            <v>星　青児</v>
          </cell>
        </row>
        <row r="380">
          <cell r="A380" t="str">
            <v>110401</v>
          </cell>
          <cell r="B380" t="str">
            <v>伊藤　寛興</v>
          </cell>
        </row>
        <row r="381">
          <cell r="A381" t="str">
            <v>110402</v>
          </cell>
          <cell r="B381" t="str">
            <v>金剛寺　晶子</v>
          </cell>
        </row>
        <row r="382">
          <cell r="A382" t="str">
            <v>110405</v>
          </cell>
          <cell r="B382" t="str">
            <v>小澤　慶太郎</v>
          </cell>
        </row>
        <row r="383">
          <cell r="A383" t="str">
            <v>110406</v>
          </cell>
          <cell r="B383" t="str">
            <v>村上　智一</v>
          </cell>
        </row>
        <row r="384">
          <cell r="A384" t="str">
            <v>110408</v>
          </cell>
          <cell r="B384" t="str">
            <v>鈴木　正仁</v>
          </cell>
        </row>
        <row r="385">
          <cell r="A385" t="str">
            <v>110409</v>
          </cell>
          <cell r="B385" t="str">
            <v>橋本　博行</v>
          </cell>
        </row>
        <row r="386">
          <cell r="A386" t="str">
            <v>110410</v>
          </cell>
          <cell r="B386" t="str">
            <v>難波　ひとみ</v>
          </cell>
        </row>
        <row r="387">
          <cell r="A387" t="str">
            <v>110411</v>
          </cell>
          <cell r="B387" t="str">
            <v>矢田部　貴洋</v>
          </cell>
        </row>
        <row r="388">
          <cell r="A388" t="str">
            <v>110412</v>
          </cell>
          <cell r="B388" t="str">
            <v>井上　日菜</v>
          </cell>
        </row>
        <row r="389">
          <cell r="A389" t="str">
            <v>110413</v>
          </cell>
          <cell r="B389" t="str">
            <v>前原　憲介</v>
          </cell>
        </row>
        <row r="390">
          <cell r="A390" t="str">
            <v>110414</v>
          </cell>
          <cell r="B390" t="str">
            <v>別所　毅</v>
          </cell>
        </row>
        <row r="391">
          <cell r="A391" t="str">
            <v>110415</v>
          </cell>
          <cell r="B391" t="str">
            <v>富永　誠一</v>
          </cell>
        </row>
        <row r="392">
          <cell r="A392" t="str">
            <v>110416</v>
          </cell>
          <cell r="B392" t="str">
            <v>池田　栄一</v>
          </cell>
        </row>
        <row r="393">
          <cell r="A393" t="str">
            <v>110417</v>
          </cell>
          <cell r="B393" t="str">
            <v>宮本　俊昭</v>
          </cell>
        </row>
        <row r="394">
          <cell r="A394" t="str">
            <v>110418</v>
          </cell>
          <cell r="B394" t="str">
            <v>宇野　静恵</v>
          </cell>
        </row>
        <row r="395">
          <cell r="A395" t="str">
            <v>110420</v>
          </cell>
          <cell r="B395" t="str">
            <v>濱野　実基代</v>
          </cell>
        </row>
        <row r="396">
          <cell r="A396" t="str">
            <v>110422</v>
          </cell>
          <cell r="B396" t="str">
            <v>倉重　智恵</v>
          </cell>
        </row>
        <row r="397">
          <cell r="A397" t="str">
            <v>110424</v>
          </cell>
          <cell r="B397" t="str">
            <v>野口　浩太郎</v>
          </cell>
        </row>
        <row r="398">
          <cell r="A398" t="str">
            <v>110425</v>
          </cell>
          <cell r="B398" t="str">
            <v>木原　正憲</v>
          </cell>
        </row>
        <row r="399">
          <cell r="A399" t="str">
            <v>110426</v>
          </cell>
          <cell r="B399" t="str">
            <v>早坂　誠</v>
          </cell>
        </row>
        <row r="400">
          <cell r="A400" t="str">
            <v>110427</v>
          </cell>
          <cell r="B400" t="str">
            <v>岩瀬　紫</v>
          </cell>
        </row>
        <row r="401">
          <cell r="A401" t="str">
            <v>110428</v>
          </cell>
          <cell r="B401" t="str">
            <v>奥井　雅晴</v>
          </cell>
        </row>
        <row r="402">
          <cell r="A402" t="str">
            <v>110429</v>
          </cell>
          <cell r="B402" t="str">
            <v>片岡　裕紀</v>
          </cell>
        </row>
        <row r="403">
          <cell r="A403" t="str">
            <v>110430</v>
          </cell>
          <cell r="B403" t="str">
            <v>長坂　勇輔</v>
          </cell>
        </row>
        <row r="404">
          <cell r="A404" t="str">
            <v>110432</v>
          </cell>
          <cell r="B404" t="str">
            <v>佐藤　健一</v>
          </cell>
        </row>
        <row r="405">
          <cell r="A405" t="str">
            <v>110433</v>
          </cell>
          <cell r="B405" t="str">
            <v>原田　淑子</v>
          </cell>
        </row>
        <row r="406">
          <cell r="A406" t="str">
            <v>110434</v>
          </cell>
          <cell r="B406" t="str">
            <v>久次米　真人</v>
          </cell>
        </row>
        <row r="407">
          <cell r="A407" t="str">
            <v>210001</v>
          </cell>
          <cell r="B407" t="str">
            <v>森岡　健</v>
          </cell>
        </row>
        <row r="408">
          <cell r="A408" t="str">
            <v>210002</v>
          </cell>
          <cell r="B408" t="str">
            <v>山内　章</v>
          </cell>
        </row>
        <row r="409">
          <cell r="A409" t="str">
            <v>210003</v>
          </cell>
          <cell r="B409" t="str">
            <v>西郷 智里</v>
          </cell>
        </row>
        <row r="410">
          <cell r="A410" t="str">
            <v>210004</v>
          </cell>
          <cell r="B410" t="str">
            <v>草野  知晶</v>
          </cell>
        </row>
        <row r="411">
          <cell r="A411" t="str">
            <v>210005</v>
          </cell>
          <cell r="B411" t="str">
            <v>杉浦　直子</v>
          </cell>
        </row>
        <row r="412">
          <cell r="A412" t="str">
            <v>210006</v>
          </cell>
          <cell r="B412" t="str">
            <v>土田　景子</v>
          </cell>
        </row>
        <row r="413">
          <cell r="A413" t="str">
            <v>210007</v>
          </cell>
          <cell r="B413" t="str">
            <v>橋本　貴世</v>
          </cell>
        </row>
        <row r="414">
          <cell r="A414" t="str">
            <v>210008</v>
          </cell>
          <cell r="B414" t="str">
            <v>吉澤　成章</v>
          </cell>
        </row>
        <row r="415">
          <cell r="A415" t="str">
            <v>210009</v>
          </cell>
          <cell r="B415" t="str">
            <v>前田　光俊</v>
          </cell>
        </row>
        <row r="416">
          <cell r="A416" t="str">
            <v>210010</v>
          </cell>
          <cell r="B416" t="str">
            <v>田中　理津子</v>
          </cell>
        </row>
        <row r="417">
          <cell r="A417" t="str">
            <v>210011</v>
          </cell>
          <cell r="B417" t="str">
            <v>倉形　仁美</v>
          </cell>
        </row>
        <row r="418">
          <cell r="A418" t="str">
            <v>210012</v>
          </cell>
          <cell r="B418" t="str">
            <v>鵜飼　智男</v>
          </cell>
        </row>
        <row r="419">
          <cell r="A419" t="str">
            <v>210013</v>
          </cell>
          <cell r="B419" t="str">
            <v>手塚　智美</v>
          </cell>
        </row>
        <row r="420">
          <cell r="A420" t="str">
            <v>210014</v>
          </cell>
          <cell r="B420" t="str">
            <v>延島　睦</v>
          </cell>
        </row>
        <row r="421">
          <cell r="A421" t="str">
            <v>210015</v>
          </cell>
          <cell r="B421" t="str">
            <v>田野　雄一</v>
          </cell>
        </row>
        <row r="422">
          <cell r="A422" t="str">
            <v>210016</v>
          </cell>
          <cell r="B422" t="str">
            <v>楯　潤子</v>
          </cell>
        </row>
        <row r="423">
          <cell r="A423" t="str">
            <v>210017</v>
          </cell>
          <cell r="B423" t="str">
            <v>谷川　好美</v>
          </cell>
        </row>
        <row r="424">
          <cell r="A424" t="str">
            <v>210018</v>
          </cell>
          <cell r="B424" t="str">
            <v>高橋　美穂</v>
          </cell>
        </row>
        <row r="425">
          <cell r="A425" t="str">
            <v>210019</v>
          </cell>
          <cell r="B425" t="str">
            <v>木村　知之</v>
          </cell>
        </row>
        <row r="426">
          <cell r="A426" t="str">
            <v>210020</v>
          </cell>
          <cell r="B426" t="str">
            <v>中村　梨絵</v>
          </cell>
        </row>
        <row r="427">
          <cell r="A427" t="str">
            <v>210021</v>
          </cell>
          <cell r="B427" t="str">
            <v>飯森　真美</v>
          </cell>
        </row>
        <row r="428">
          <cell r="A428" t="str">
            <v>210022</v>
          </cell>
          <cell r="B428" t="str">
            <v>實盛　久恵</v>
          </cell>
        </row>
        <row r="429">
          <cell r="A429" t="str">
            <v>210023</v>
          </cell>
          <cell r="B429" t="str">
            <v>佐山　京子</v>
          </cell>
        </row>
        <row r="430">
          <cell r="A430" t="str">
            <v>210024</v>
          </cell>
          <cell r="B430" t="str">
            <v>末澤　万里</v>
          </cell>
        </row>
        <row r="431">
          <cell r="A431" t="str">
            <v>210025</v>
          </cell>
          <cell r="B431" t="str">
            <v>緒方　隆一郎</v>
          </cell>
        </row>
        <row r="432">
          <cell r="A432" t="str">
            <v>210026</v>
          </cell>
          <cell r="B432" t="str">
            <v>高橋　康朗</v>
          </cell>
        </row>
        <row r="433">
          <cell r="A433" t="str">
            <v>210027</v>
          </cell>
          <cell r="B433" t="str">
            <v>安田　誠</v>
          </cell>
        </row>
        <row r="434">
          <cell r="A434" t="str">
            <v>210028</v>
          </cell>
          <cell r="B434" t="str">
            <v>中村　恵美子</v>
          </cell>
        </row>
        <row r="435">
          <cell r="A435" t="str">
            <v>210029</v>
          </cell>
          <cell r="B435" t="str">
            <v>平沢　歳也</v>
          </cell>
        </row>
        <row r="436">
          <cell r="A436" t="str">
            <v>210030</v>
          </cell>
          <cell r="B436" t="str">
            <v>粉生　潤</v>
          </cell>
        </row>
        <row r="437">
          <cell r="A437" t="str">
            <v>210031</v>
          </cell>
          <cell r="B437" t="str">
            <v>西脇　文</v>
          </cell>
        </row>
        <row r="438">
          <cell r="A438" t="str">
            <v>210032</v>
          </cell>
          <cell r="B438" t="str">
            <v>岡　要恵</v>
          </cell>
        </row>
        <row r="439">
          <cell r="A439" t="str">
            <v>210033</v>
          </cell>
          <cell r="B439" t="str">
            <v>高野　剛</v>
          </cell>
        </row>
        <row r="440">
          <cell r="A440" t="str">
            <v>210034</v>
          </cell>
          <cell r="B440" t="str">
            <v>石田　健志</v>
          </cell>
        </row>
        <row r="441">
          <cell r="A441" t="str">
            <v>210035</v>
          </cell>
          <cell r="B441" t="str">
            <v>門松　秀樹</v>
          </cell>
        </row>
        <row r="442">
          <cell r="A442" t="str">
            <v>210036</v>
          </cell>
          <cell r="B442" t="str">
            <v>江並　奈歩</v>
          </cell>
        </row>
        <row r="443">
          <cell r="A443" t="str">
            <v>210037</v>
          </cell>
          <cell r="B443" t="str">
            <v>桂木　夏彦</v>
          </cell>
        </row>
        <row r="444">
          <cell r="A444" t="str">
            <v>210038</v>
          </cell>
          <cell r="B444" t="str">
            <v>中澤　潤子</v>
          </cell>
        </row>
        <row r="445">
          <cell r="A445" t="str">
            <v>210039</v>
          </cell>
          <cell r="B445" t="str">
            <v>菊地　理恵子</v>
          </cell>
        </row>
        <row r="446">
          <cell r="A446" t="str">
            <v>210040</v>
          </cell>
          <cell r="B446" t="str">
            <v>仲田　紀子</v>
          </cell>
        </row>
        <row r="447">
          <cell r="A447" t="str">
            <v>210041</v>
          </cell>
          <cell r="B447" t="str">
            <v>芝原　理仁</v>
          </cell>
        </row>
        <row r="448">
          <cell r="A448" t="str">
            <v>210042</v>
          </cell>
          <cell r="B448" t="str">
            <v>安藤　肇</v>
          </cell>
        </row>
        <row r="449">
          <cell r="A449" t="str">
            <v>210043</v>
          </cell>
          <cell r="B449" t="str">
            <v>佐々木　匡</v>
          </cell>
        </row>
        <row r="450">
          <cell r="A450" t="str">
            <v>210044</v>
          </cell>
          <cell r="B450" t="str">
            <v>工藤　勲</v>
          </cell>
        </row>
        <row r="451">
          <cell r="A451" t="str">
            <v>210045</v>
          </cell>
          <cell r="B451" t="str">
            <v>竹原　健二</v>
          </cell>
        </row>
        <row r="452">
          <cell r="A452" t="str">
            <v>210046</v>
          </cell>
          <cell r="B452" t="str">
            <v>石川　理恵</v>
          </cell>
        </row>
        <row r="453">
          <cell r="A453" t="str">
            <v>210047</v>
          </cell>
          <cell r="B453" t="str">
            <v>伊藤　健司</v>
          </cell>
        </row>
        <row r="454">
          <cell r="A454" t="str">
            <v>210048</v>
          </cell>
          <cell r="B454" t="str">
            <v>遠々内　さおり</v>
          </cell>
        </row>
        <row r="455">
          <cell r="A455" t="str">
            <v>210050</v>
          </cell>
        </row>
        <row r="456">
          <cell r="A456" t="str">
            <v>220001</v>
          </cell>
          <cell r="B456" t="str">
            <v>廣崎　晴重</v>
          </cell>
        </row>
        <row r="457">
          <cell r="A457" t="str">
            <v>220002</v>
          </cell>
          <cell r="B457" t="str">
            <v>上田　成俊</v>
          </cell>
        </row>
        <row r="458">
          <cell r="A458" t="str">
            <v>220003</v>
          </cell>
          <cell r="B458" t="str">
            <v>福田　順一</v>
          </cell>
        </row>
        <row r="459">
          <cell r="A459" t="str">
            <v>220004</v>
          </cell>
          <cell r="B459" t="str">
            <v>秋山　薫</v>
          </cell>
        </row>
        <row r="460">
          <cell r="A460" t="str">
            <v>220005</v>
          </cell>
          <cell r="B460" t="str">
            <v>武本　昭一</v>
          </cell>
        </row>
        <row r="461">
          <cell r="A461" t="str">
            <v>220006</v>
          </cell>
          <cell r="B461" t="str">
            <v>柴崎　智洋</v>
          </cell>
        </row>
        <row r="462">
          <cell r="A462" t="str">
            <v>220007</v>
          </cell>
          <cell r="B462" t="str">
            <v>岸川　美奈子</v>
          </cell>
        </row>
        <row r="463">
          <cell r="A463" t="str">
            <v>220008</v>
          </cell>
          <cell r="B463" t="str">
            <v>村上　孝</v>
          </cell>
        </row>
        <row r="464">
          <cell r="A464" t="str">
            <v>220009</v>
          </cell>
          <cell r="B464" t="str">
            <v>岩瀬　正人</v>
          </cell>
        </row>
        <row r="465">
          <cell r="A465" t="str">
            <v>220010</v>
          </cell>
          <cell r="B465" t="str">
            <v>河村　裕美</v>
          </cell>
        </row>
        <row r="466">
          <cell r="A466" t="str">
            <v>220011</v>
          </cell>
          <cell r="B466" t="str">
            <v>横山　由子</v>
          </cell>
        </row>
        <row r="467">
          <cell r="A467" t="str">
            <v>220012</v>
          </cell>
          <cell r="B467" t="str">
            <v>田中　直樹</v>
          </cell>
        </row>
        <row r="468">
          <cell r="A468" t="str">
            <v>220013</v>
          </cell>
          <cell r="B468" t="str">
            <v>竹内　まち子</v>
          </cell>
        </row>
        <row r="469">
          <cell r="A469" t="str">
            <v>220014</v>
          </cell>
          <cell r="B469" t="str">
            <v>真鍋　弘</v>
          </cell>
        </row>
        <row r="470">
          <cell r="A470" t="str">
            <v>220015</v>
          </cell>
          <cell r="B470" t="str">
            <v>難部　久子</v>
          </cell>
        </row>
        <row r="471">
          <cell r="A471" t="str">
            <v>220016</v>
          </cell>
          <cell r="B471" t="str">
            <v>梶井　俊子</v>
          </cell>
        </row>
        <row r="472">
          <cell r="A472" t="str">
            <v>220017</v>
          </cell>
          <cell r="B472" t="str">
            <v>河南　千恵</v>
          </cell>
        </row>
        <row r="473">
          <cell r="A473" t="str">
            <v>220018</v>
          </cell>
          <cell r="B473" t="str">
            <v>千葉　恵</v>
          </cell>
        </row>
        <row r="474">
          <cell r="A474" t="str">
            <v>220019</v>
          </cell>
          <cell r="B474" t="str">
            <v>真鍋　弘</v>
          </cell>
        </row>
        <row r="475">
          <cell r="A475" t="str">
            <v>220020</v>
          </cell>
          <cell r="B475" t="str">
            <v>河野　春美</v>
          </cell>
        </row>
        <row r="476">
          <cell r="A476" t="str">
            <v>220021</v>
          </cell>
          <cell r="B476" t="str">
            <v>酒井　麻友子</v>
          </cell>
        </row>
        <row r="477">
          <cell r="A477" t="str">
            <v>220022</v>
          </cell>
          <cell r="B477" t="str">
            <v>山田　紀子</v>
          </cell>
        </row>
        <row r="478">
          <cell r="A478" t="str">
            <v>220023</v>
          </cell>
          <cell r="B478" t="str">
            <v>木村　舞</v>
          </cell>
        </row>
        <row r="479">
          <cell r="A479" t="str">
            <v>220024</v>
          </cell>
          <cell r="B479" t="str">
            <v>田村　弘美</v>
          </cell>
        </row>
        <row r="480">
          <cell r="A480" t="str">
            <v>220026</v>
          </cell>
          <cell r="B480" t="str">
            <v>三浦　範子</v>
          </cell>
        </row>
        <row r="481">
          <cell r="A481" t="str">
            <v>220027</v>
          </cell>
          <cell r="B481" t="str">
            <v>三浦　範子</v>
          </cell>
        </row>
        <row r="482">
          <cell r="A482" t="str">
            <v>290001</v>
          </cell>
          <cell r="B482" t="str">
            <v>湯根　孝</v>
          </cell>
        </row>
        <row r="483">
          <cell r="A483" t="str">
            <v>290002</v>
          </cell>
          <cell r="B483" t="str">
            <v>瀧口　信一郎</v>
          </cell>
        </row>
        <row r="484">
          <cell r="A484" t="str">
            <v>300001</v>
          </cell>
          <cell r="B484" t="str">
            <v>牧野　知弘</v>
          </cell>
        </row>
        <row r="485">
          <cell r="A485" t="str">
            <v>310001</v>
          </cell>
          <cell r="B485" t="str">
            <v>高野　祥孝</v>
          </cell>
        </row>
        <row r="486">
          <cell r="A486" t="str">
            <v>310002</v>
          </cell>
          <cell r="B486" t="str">
            <v>本藤　亮</v>
          </cell>
        </row>
        <row r="487">
          <cell r="A487" t="str">
            <v>310003</v>
          </cell>
          <cell r="B487" t="str">
            <v>西尾　覚</v>
          </cell>
        </row>
        <row r="488">
          <cell r="A488" t="str">
            <v>310004</v>
          </cell>
          <cell r="B488" t="str">
            <v>田中　昇</v>
          </cell>
        </row>
        <row r="489">
          <cell r="A489" t="str">
            <v>310005</v>
          </cell>
          <cell r="B489" t="str">
            <v>荻原　昌弘</v>
          </cell>
        </row>
        <row r="490">
          <cell r="A490" t="str">
            <v>310006</v>
          </cell>
          <cell r="B490" t="str">
            <v>悪澤　茂</v>
          </cell>
        </row>
        <row r="491">
          <cell r="A491" t="str">
            <v>310007</v>
          </cell>
          <cell r="B491" t="str">
            <v>角田　一明</v>
          </cell>
        </row>
        <row r="492">
          <cell r="A492" t="str">
            <v>310008</v>
          </cell>
          <cell r="B492" t="str">
            <v>坂本　貞二</v>
          </cell>
        </row>
        <row r="493">
          <cell r="A493" t="str">
            <v>310009</v>
          </cell>
          <cell r="B493" t="str">
            <v>上原　順治</v>
          </cell>
        </row>
        <row r="494">
          <cell r="A494" t="str">
            <v>310010</v>
          </cell>
          <cell r="B494" t="str">
            <v>飯塚　幸一</v>
          </cell>
        </row>
        <row r="495">
          <cell r="A495" t="str">
            <v>310011</v>
          </cell>
          <cell r="B495" t="str">
            <v>塩原　智子</v>
          </cell>
        </row>
        <row r="496">
          <cell r="A496" t="str">
            <v>310012</v>
          </cell>
          <cell r="B496" t="str">
            <v>細野　文子</v>
          </cell>
        </row>
        <row r="497">
          <cell r="A497" t="str">
            <v>310013</v>
          </cell>
          <cell r="B497" t="str">
            <v>大塚　利光</v>
          </cell>
        </row>
        <row r="498">
          <cell r="A498" t="str">
            <v>310014</v>
          </cell>
          <cell r="B498" t="str">
            <v>小間　祐司</v>
          </cell>
        </row>
        <row r="499">
          <cell r="A499" t="str">
            <v>310015</v>
          </cell>
          <cell r="B499" t="str">
            <v>神田　裕康</v>
          </cell>
        </row>
        <row r="500">
          <cell r="A500" t="str">
            <v>310016</v>
          </cell>
          <cell r="B500" t="str">
            <v>宮下　利洋</v>
          </cell>
        </row>
        <row r="501">
          <cell r="A501" t="str">
            <v>310017</v>
          </cell>
          <cell r="B501" t="str">
            <v>岡野　英身</v>
          </cell>
        </row>
        <row r="502">
          <cell r="A502" t="str">
            <v>310018</v>
          </cell>
          <cell r="B502" t="str">
            <v>高橋　久子</v>
          </cell>
        </row>
        <row r="503">
          <cell r="A503" t="str">
            <v>310019</v>
          </cell>
          <cell r="B503" t="str">
            <v>吉山　公章</v>
          </cell>
        </row>
        <row r="504">
          <cell r="A504" t="str">
            <v>310020</v>
          </cell>
          <cell r="B504" t="str">
            <v>浅井　幸彦</v>
          </cell>
        </row>
        <row r="505">
          <cell r="A505" t="str">
            <v>310021</v>
          </cell>
          <cell r="B505" t="str">
            <v>小林　百合子</v>
          </cell>
        </row>
        <row r="506">
          <cell r="A506" t="str">
            <v>310022</v>
          </cell>
          <cell r="B506" t="str">
            <v>真下　希美</v>
          </cell>
        </row>
        <row r="507">
          <cell r="A507" t="str">
            <v>310023</v>
          </cell>
          <cell r="B507" t="str">
            <v>瀬尾　政子</v>
          </cell>
        </row>
        <row r="508">
          <cell r="A508" t="str">
            <v>310024</v>
          </cell>
          <cell r="B508" t="str">
            <v>上原　よし江</v>
          </cell>
        </row>
        <row r="509">
          <cell r="A509" t="str">
            <v>310025</v>
          </cell>
          <cell r="B509" t="str">
            <v>中川　とし子</v>
          </cell>
        </row>
        <row r="510">
          <cell r="A510" t="str">
            <v>310026</v>
          </cell>
          <cell r="B510" t="str">
            <v>松尾　静子</v>
          </cell>
        </row>
        <row r="511">
          <cell r="A511" t="str">
            <v>310027</v>
          </cell>
          <cell r="B511" t="str">
            <v>中島　トシ子</v>
          </cell>
        </row>
        <row r="512">
          <cell r="A512" t="str">
            <v>310028</v>
          </cell>
          <cell r="B512" t="str">
            <v>中嶋　忍</v>
          </cell>
        </row>
        <row r="513">
          <cell r="A513" t="str">
            <v>310029</v>
          </cell>
          <cell r="B513" t="str">
            <v>外園　真理子</v>
          </cell>
        </row>
        <row r="514">
          <cell r="A514" t="str">
            <v>310030</v>
          </cell>
          <cell r="B514" t="str">
            <v>入江　美樹</v>
          </cell>
        </row>
        <row r="515">
          <cell r="A515" t="str">
            <v>310031</v>
          </cell>
          <cell r="B515" t="str">
            <v>津久田　恵麻</v>
          </cell>
        </row>
        <row r="516">
          <cell r="A516" t="str">
            <v>310032</v>
          </cell>
          <cell r="B516" t="str">
            <v>大河原　希</v>
          </cell>
        </row>
        <row r="517">
          <cell r="A517" t="str">
            <v>310033</v>
          </cell>
          <cell r="B517" t="str">
            <v>由利　勇　</v>
          </cell>
        </row>
        <row r="518">
          <cell r="A518" t="str">
            <v>310034</v>
          </cell>
          <cell r="B518" t="str">
            <v>伊東　経住</v>
          </cell>
        </row>
        <row r="519">
          <cell r="A519" t="str">
            <v>310035</v>
          </cell>
          <cell r="B519" t="str">
            <v>山口　由記</v>
          </cell>
        </row>
        <row r="520">
          <cell r="A520" t="str">
            <v>310036</v>
          </cell>
          <cell r="B520" t="str">
            <v>和田　きよ子</v>
          </cell>
        </row>
        <row r="521">
          <cell r="A521" t="str">
            <v>310037</v>
          </cell>
          <cell r="B521" t="str">
            <v>小板橋　京子</v>
          </cell>
        </row>
        <row r="522">
          <cell r="A522" t="str">
            <v>310038</v>
          </cell>
          <cell r="B522" t="str">
            <v>石井　好江</v>
          </cell>
        </row>
        <row r="523">
          <cell r="A523" t="str">
            <v>310039</v>
          </cell>
          <cell r="B523" t="str">
            <v>平野　八重子</v>
          </cell>
        </row>
        <row r="524">
          <cell r="A524" t="str">
            <v>310040</v>
          </cell>
          <cell r="B524" t="str">
            <v>小関　ひろみ</v>
          </cell>
        </row>
        <row r="525">
          <cell r="A525" t="str">
            <v>310041</v>
          </cell>
          <cell r="B525" t="str">
            <v>勝　豊子</v>
          </cell>
        </row>
        <row r="526">
          <cell r="A526" t="str">
            <v>310042</v>
          </cell>
          <cell r="B526" t="str">
            <v>楠　淳子</v>
          </cell>
        </row>
        <row r="527">
          <cell r="A527" t="str">
            <v>310043</v>
          </cell>
          <cell r="B527" t="str">
            <v>倉持　進</v>
          </cell>
        </row>
        <row r="528">
          <cell r="A528" t="str">
            <v>310044</v>
          </cell>
          <cell r="B528" t="str">
            <v>中條　真由美</v>
          </cell>
        </row>
        <row r="529">
          <cell r="A529" t="str">
            <v>310045</v>
          </cell>
          <cell r="B529" t="str">
            <v>笠井　登美枝</v>
          </cell>
        </row>
        <row r="530">
          <cell r="A530" t="str">
            <v>310046</v>
          </cell>
          <cell r="B530" t="str">
            <v>片岡　友美</v>
          </cell>
        </row>
        <row r="531">
          <cell r="A531" t="str">
            <v>310047</v>
          </cell>
          <cell r="B531" t="str">
            <v>中島　正巳</v>
          </cell>
        </row>
        <row r="532">
          <cell r="A532" t="str">
            <v>310048</v>
          </cell>
          <cell r="B532" t="str">
            <v>清水　米子</v>
          </cell>
        </row>
        <row r="533">
          <cell r="A533" t="str">
            <v>310049</v>
          </cell>
          <cell r="B533" t="str">
            <v>上原　登紀子</v>
          </cell>
        </row>
        <row r="534">
          <cell r="A534" t="str">
            <v>320001</v>
          </cell>
          <cell r="B534" t="str">
            <v>川上　教明</v>
          </cell>
        </row>
        <row r="535">
          <cell r="A535" t="str">
            <v>320002</v>
          </cell>
          <cell r="B535" t="str">
            <v>松澤　陽平</v>
          </cell>
        </row>
        <row r="536">
          <cell r="A536" t="str">
            <v>320003</v>
          </cell>
          <cell r="B536" t="str">
            <v>原田　豪</v>
          </cell>
        </row>
        <row r="537">
          <cell r="A537" t="str">
            <v>320005</v>
          </cell>
          <cell r="B537" t="str">
            <v>小山　亮子</v>
          </cell>
        </row>
        <row r="538">
          <cell r="A538" t="str">
            <v>320006</v>
          </cell>
          <cell r="B538" t="str">
            <v>野口　祥一</v>
          </cell>
        </row>
        <row r="539">
          <cell r="A539" t="str">
            <v>320007</v>
          </cell>
          <cell r="B539" t="str">
            <v>冨永　舞子</v>
          </cell>
        </row>
        <row r="540">
          <cell r="A540" t="str">
            <v>320008</v>
          </cell>
          <cell r="B540" t="str">
            <v>加藤　真希</v>
          </cell>
        </row>
        <row r="541">
          <cell r="A541" t="str">
            <v>320009</v>
          </cell>
          <cell r="B541" t="str">
            <v>渋谷　清志</v>
          </cell>
        </row>
        <row r="542">
          <cell r="A542" t="str">
            <v>320010</v>
          </cell>
          <cell r="B542" t="str">
            <v>降旗　智子</v>
          </cell>
        </row>
        <row r="543">
          <cell r="A543" t="str">
            <v>320011</v>
          </cell>
          <cell r="B543" t="str">
            <v>山本　忠司</v>
          </cell>
        </row>
        <row r="544">
          <cell r="A544" t="str">
            <v>320012</v>
          </cell>
          <cell r="B544" t="str">
            <v>林屋　玄一</v>
          </cell>
        </row>
        <row r="545">
          <cell r="A545" t="str">
            <v>320015</v>
          </cell>
          <cell r="B545" t="str">
            <v>永井　裕樹</v>
          </cell>
        </row>
        <row r="546">
          <cell r="A546" t="str">
            <v>900006</v>
          </cell>
          <cell r="B546" t="str">
            <v>三上　友美</v>
          </cell>
        </row>
        <row r="547">
          <cell r="A547" t="str">
            <v>990001</v>
          </cell>
          <cell r="B547" t="str">
            <v>石川　恵美子</v>
          </cell>
        </row>
        <row r="548">
          <cell r="A548" t="str">
            <v>990002</v>
          </cell>
          <cell r="B548" t="str">
            <v>松野　良一</v>
          </cell>
        </row>
        <row r="549">
          <cell r="A549" t="str">
            <v>990003</v>
          </cell>
          <cell r="B549" t="str">
            <v>都甲　光司</v>
          </cell>
        </row>
        <row r="550">
          <cell r="A550" t="str">
            <v>990004</v>
          </cell>
          <cell r="B550" t="str">
            <v>森山　晃伸</v>
          </cell>
        </row>
        <row r="551">
          <cell r="A551" t="str">
            <v>990005</v>
          </cell>
          <cell r="B551" t="str">
            <v>篠田　弘</v>
          </cell>
        </row>
        <row r="552">
          <cell r="A552" t="str">
            <v>990006</v>
          </cell>
          <cell r="B552" t="str">
            <v>三村　晃大</v>
          </cell>
        </row>
        <row r="553">
          <cell r="A553" t="str">
            <v>990007</v>
          </cell>
          <cell r="B553" t="str">
            <v>菅間　洋平</v>
          </cell>
        </row>
        <row r="554">
          <cell r="A554" t="str">
            <v>990008</v>
          </cell>
          <cell r="B554" t="str">
            <v>飯島　一宏</v>
          </cell>
        </row>
        <row r="555">
          <cell r="A555" t="str">
            <v>990009</v>
          </cell>
          <cell r="B555" t="str">
            <v>小杉　恵</v>
          </cell>
        </row>
        <row r="556">
          <cell r="A556" t="str">
            <v>990010</v>
          </cell>
          <cell r="B556" t="str">
            <v>大下　雅司</v>
          </cell>
        </row>
        <row r="557">
          <cell r="A557" t="str">
            <v>990011</v>
          </cell>
          <cell r="B557" t="str">
            <v>稲垣　絢子</v>
          </cell>
        </row>
        <row r="558">
          <cell r="A558" t="str">
            <v>999008</v>
          </cell>
          <cell r="B558" t="str">
            <v>中澤　潤子</v>
          </cell>
        </row>
        <row r="559">
          <cell r="A559" t="str">
            <v>999009</v>
          </cell>
          <cell r="B559" t="str">
            <v>藤井　明河</v>
          </cell>
        </row>
        <row r="560">
          <cell r="A560" t="str">
            <v>999010</v>
          </cell>
          <cell r="B560" t="str">
            <v>鈴木　陽子</v>
          </cell>
        </row>
        <row r="561">
          <cell r="A561" t="str">
            <v>999011</v>
          </cell>
          <cell r="B561" t="str">
            <v>渡野邉　妙子</v>
          </cell>
        </row>
        <row r="562">
          <cell r="A562" t="str">
            <v>999012</v>
          </cell>
          <cell r="B562" t="str">
            <v>西川　郁子</v>
          </cell>
        </row>
        <row r="563">
          <cell r="A563" t="str">
            <v>999013</v>
          </cell>
          <cell r="B563" t="str">
            <v>佐々木　美和</v>
          </cell>
        </row>
        <row r="564">
          <cell r="A564" t="str">
            <v>999014</v>
          </cell>
          <cell r="B564" t="str">
            <v>Cubeメンテナンス用ユーザー</v>
          </cell>
        </row>
        <row r="565">
          <cell r="A565" t="str">
            <v>999015</v>
          </cell>
          <cell r="B565" t="str">
            <v>石川　理恵</v>
          </cell>
        </row>
        <row r="566">
          <cell r="A566" t="str">
            <v>999016</v>
          </cell>
          <cell r="B566" t="str">
            <v>小林　由紀</v>
          </cell>
        </row>
        <row r="567">
          <cell r="A567" t="str">
            <v>999017</v>
          </cell>
          <cell r="B567" t="str">
            <v>西澤　麻純</v>
          </cell>
        </row>
        <row r="568">
          <cell r="A568" t="str">
            <v>999018</v>
          </cell>
          <cell r="B568" t="str">
            <v>井上　和枝</v>
          </cell>
        </row>
        <row r="569">
          <cell r="A569" t="str">
            <v>999019</v>
          </cell>
          <cell r="B569" t="str">
            <v>大場　美佐</v>
          </cell>
        </row>
        <row r="570">
          <cell r="A570" t="str">
            <v>999020</v>
          </cell>
          <cell r="B570" t="str">
            <v>下村　佳代</v>
          </cell>
        </row>
        <row r="571">
          <cell r="A571" t="str">
            <v>999021</v>
          </cell>
          <cell r="B571" t="str">
            <v>PRM担当者</v>
          </cell>
        </row>
        <row r="572">
          <cell r="A572" t="str">
            <v>999022</v>
          </cell>
          <cell r="B572" t="str">
            <v>佐藤　宏子</v>
          </cell>
        </row>
        <row r="573">
          <cell r="A573" t="str">
            <v>999023</v>
          </cell>
          <cell r="B573" t="str">
            <v>藤田　裕史</v>
          </cell>
        </row>
        <row r="574">
          <cell r="A574" t="str">
            <v>999024</v>
          </cell>
          <cell r="B574" t="str">
            <v>鎌田　宣俊</v>
          </cell>
        </row>
        <row r="575">
          <cell r="A575" t="str">
            <v>999025</v>
          </cell>
          <cell r="B575" t="str">
            <v>高梨　守弘</v>
          </cell>
        </row>
        <row r="576">
          <cell r="A576" t="str">
            <v>999026</v>
          </cell>
          <cell r="B576" t="str">
            <v>樋口　みどり</v>
          </cell>
        </row>
        <row r="577">
          <cell r="A577" t="str">
            <v>999027</v>
          </cell>
          <cell r="B577" t="str">
            <v>細木　佐知子</v>
          </cell>
        </row>
        <row r="578">
          <cell r="A578" t="str">
            <v>999028</v>
          </cell>
          <cell r="B578" t="str">
            <v>榎本　三千代</v>
          </cell>
        </row>
        <row r="579">
          <cell r="A579" t="str">
            <v>999029</v>
          </cell>
          <cell r="B579" t="str">
            <v>渋谷　由紀</v>
          </cell>
        </row>
        <row r="580">
          <cell r="A580" t="str">
            <v>999030</v>
          </cell>
          <cell r="B580" t="str">
            <v>飯高　尚子</v>
          </cell>
        </row>
        <row r="581">
          <cell r="A581" t="str">
            <v>999031</v>
          </cell>
          <cell r="B581" t="str">
            <v>脇本　亜希</v>
          </cell>
        </row>
        <row r="582">
          <cell r="A582" t="str">
            <v>999032</v>
          </cell>
          <cell r="B582" t="str">
            <v>藤井　真裕子</v>
          </cell>
        </row>
        <row r="583">
          <cell r="A583" t="str">
            <v>999033</v>
          </cell>
          <cell r="B583" t="str">
            <v>宇野　静恵</v>
          </cell>
        </row>
        <row r="584">
          <cell r="A584" t="str">
            <v>999034</v>
          </cell>
          <cell r="B584" t="str">
            <v>染谷　英孝</v>
          </cell>
        </row>
        <row r="585">
          <cell r="A585" t="str">
            <v>999035</v>
          </cell>
          <cell r="B585" t="str">
            <v>関根　美豊</v>
          </cell>
        </row>
        <row r="586">
          <cell r="A586" t="str">
            <v>999036</v>
          </cell>
          <cell r="B586" t="str">
            <v>沓間　春奈</v>
          </cell>
        </row>
        <row r="587">
          <cell r="A587" t="str">
            <v>999037</v>
          </cell>
          <cell r="B587" t="str">
            <v>藤原　誠</v>
          </cell>
        </row>
        <row r="588">
          <cell r="A588" t="str">
            <v>999038</v>
          </cell>
          <cell r="B588" t="str">
            <v>十河　知加子</v>
          </cell>
        </row>
        <row r="589">
          <cell r="A589" t="str">
            <v>999039</v>
          </cell>
          <cell r="B589" t="str">
            <v>青山綜合会計事務所</v>
          </cell>
        </row>
        <row r="590">
          <cell r="A590" t="str">
            <v>999040</v>
          </cell>
          <cell r="B590" t="str">
            <v>鳥居　祐美</v>
          </cell>
        </row>
        <row r="591">
          <cell r="A591" t="str">
            <v>999041</v>
          </cell>
          <cell r="B591" t="str">
            <v>森川　富美子</v>
          </cell>
        </row>
        <row r="592">
          <cell r="A592" t="str">
            <v>999042</v>
          </cell>
          <cell r="B592" t="str">
            <v>重野　紳二郎</v>
          </cell>
        </row>
        <row r="593">
          <cell r="A593" t="str">
            <v>999043</v>
          </cell>
          <cell r="B593" t="str">
            <v>秋森　史子</v>
          </cell>
        </row>
        <row r="594">
          <cell r="A594" t="str">
            <v>999050</v>
          </cell>
          <cell r="B594" t="str">
            <v>PCI監査</v>
          </cell>
        </row>
        <row r="595">
          <cell r="A595" t="str">
            <v>999052</v>
          </cell>
          <cell r="B595" t="str">
            <v>岡田　澄子</v>
          </cell>
        </row>
        <row r="596">
          <cell r="A596" t="str">
            <v>999053</v>
          </cell>
          <cell r="B596" t="str">
            <v>鈴木　公恵</v>
          </cell>
        </row>
        <row r="597">
          <cell r="A597" t="str">
            <v>999054</v>
          </cell>
          <cell r="B597" t="str">
            <v>山﨑　真紀子</v>
          </cell>
        </row>
        <row r="598">
          <cell r="A598" t="str">
            <v>999056</v>
          </cell>
          <cell r="B598" t="str">
            <v>山根　征典</v>
          </cell>
        </row>
        <row r="599">
          <cell r="A599" t="str">
            <v>999057</v>
          </cell>
          <cell r="B599" t="str">
            <v>鶴田　義昇</v>
          </cell>
        </row>
        <row r="600">
          <cell r="A600" t="str">
            <v>999058</v>
          </cell>
          <cell r="B600" t="str">
            <v>土坂　有加</v>
          </cell>
        </row>
        <row r="601">
          <cell r="A601" t="str">
            <v>999059</v>
          </cell>
          <cell r="B601" t="str">
            <v>山岸　あゆみ</v>
          </cell>
        </row>
        <row r="602">
          <cell r="A602" t="str">
            <v>999060</v>
          </cell>
          <cell r="B602" t="str">
            <v>藤井　則充</v>
          </cell>
        </row>
        <row r="603">
          <cell r="A603" t="str">
            <v>999061</v>
          </cell>
          <cell r="B603" t="str">
            <v>中島　左也香</v>
          </cell>
        </row>
        <row r="604">
          <cell r="A604" t="str">
            <v>999062</v>
          </cell>
          <cell r="B604" t="str">
            <v>大輪　早苗</v>
          </cell>
        </row>
        <row r="605">
          <cell r="A605" t="str">
            <v>999500</v>
          </cell>
          <cell r="B605" t="str">
            <v>平成会計社A</v>
          </cell>
        </row>
        <row r="606">
          <cell r="A606" t="str">
            <v>999501</v>
          </cell>
          <cell r="B606" t="str">
            <v>平成会計社B</v>
          </cell>
        </row>
        <row r="607">
          <cell r="A607" t="str">
            <v>999502</v>
          </cell>
          <cell r="B607" t="str">
            <v>平成会計社C</v>
          </cell>
        </row>
        <row r="608">
          <cell r="A608" t="str">
            <v>999503</v>
          </cell>
          <cell r="B608" t="str">
            <v>平成会計社D</v>
          </cell>
        </row>
        <row r="609">
          <cell r="A609" t="str">
            <v>999504</v>
          </cell>
          <cell r="B609" t="str">
            <v>平成会計社E</v>
          </cell>
        </row>
        <row r="610">
          <cell r="A610" t="str">
            <v>999505</v>
          </cell>
          <cell r="B610" t="str">
            <v>平成会計社F</v>
          </cell>
        </row>
        <row r="611">
          <cell r="A611" t="str">
            <v>999507</v>
          </cell>
          <cell r="B611" t="str">
            <v>平成会計社G</v>
          </cell>
        </row>
        <row r="612">
          <cell r="A612" t="str">
            <v>999508</v>
          </cell>
          <cell r="B612" t="str">
            <v>平成会計社H</v>
          </cell>
        </row>
        <row r="613">
          <cell r="A613" t="str">
            <v>999509</v>
          </cell>
          <cell r="B613" t="str">
            <v>平成会計社I</v>
          </cell>
        </row>
        <row r="614">
          <cell r="A614" t="str">
            <v>999510</v>
          </cell>
          <cell r="B614" t="str">
            <v>平成会計社J</v>
          </cell>
        </row>
        <row r="615">
          <cell r="A615" t="str">
            <v>999511</v>
          </cell>
          <cell r="B615" t="str">
            <v>平成会計社K</v>
          </cell>
        </row>
        <row r="616">
          <cell r="A616" t="str">
            <v>999512</v>
          </cell>
          <cell r="B616" t="str">
            <v>平成会計社L</v>
          </cell>
        </row>
        <row r="617">
          <cell r="A617" t="str">
            <v>999917</v>
          </cell>
          <cell r="B617" t="str">
            <v>木下　由紀</v>
          </cell>
        </row>
        <row r="618">
          <cell r="A618" t="str">
            <v>999994</v>
          </cell>
          <cell r="B618" t="str">
            <v>吉田　雅代</v>
          </cell>
        </row>
        <row r="619">
          <cell r="A619" t="str">
            <v>999995</v>
          </cell>
          <cell r="B619" t="str">
            <v>及川　絵里</v>
          </cell>
        </row>
        <row r="620">
          <cell r="A620" t="str">
            <v>999996</v>
          </cell>
          <cell r="B620" t="str">
            <v>小瀬木　真由美</v>
          </cell>
        </row>
        <row r="621">
          <cell r="A621" t="str">
            <v>999997</v>
          </cell>
          <cell r="B621" t="str">
            <v>福田　安住</v>
          </cell>
        </row>
        <row r="622">
          <cell r="A622" t="str">
            <v>999998</v>
          </cell>
          <cell r="B622" t="str">
            <v>iMV三宅</v>
          </cell>
        </row>
        <row r="623">
          <cell r="A623" t="str">
            <v>999999</v>
          </cell>
          <cell r="B623" t="str">
            <v>iMV</v>
          </cell>
        </row>
      </sheetData>
      <sheetData sheetId="2" refreshError="1"/>
      <sheetData sheetId="3" refreshError="1"/>
      <sheetData sheetId="4" refreshError="1"/>
      <sheetData sheetId="5"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Ｓ"/>
      <sheetName val="J積算"/>
      <sheetName val="J収益 (2)"/>
      <sheetName val="リスト"/>
      <sheetName val="築館インウッド収益"/>
      <sheetName val="検針表"/>
      <sheetName val="確定異動"/>
      <sheetName val="⑤収支査定"/>
      <sheetName val="I&amp;E-Building"/>
      <sheetName val="登記"/>
      <sheetName val="入力シート"/>
      <sheetName val="入力用リスト"/>
      <sheetName val="売上伝票"/>
    </sheetNames>
    <sheetDataSet>
      <sheetData sheetId="0"/>
      <sheetData sheetId="1" refreshError="1">
        <row r="34">
          <cell r="E34">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入居状況"/>
      <sheetName val="賃料等一覧"/>
      <sheetName val="損益計算書"/>
      <sheetName val="実績･予算（年間予算表）"/>
      <sheetName val="市場概要"/>
      <sheetName val="新規契約"/>
      <sheetName val="類似比較"/>
      <sheetName val="契約改定"/>
      <sheetName val="解約"/>
      <sheetName val="管理概要"/>
      <sheetName val="修繕"/>
      <sheetName val="工事･改修"/>
      <sheetName val="委託業者"/>
      <sheetName val="管理作業"/>
      <sheetName val="委託手数料"/>
      <sheetName val="手数料明細"/>
      <sheetName val="未払・滞納"/>
      <sheetName val="敷金"/>
      <sheetName val="領収明細"/>
      <sheetName val="費用明細"/>
      <sheetName val="相場賃料算出"/>
      <sheetName val="J積算"/>
      <sheetName val="減少什器"/>
      <sheetName val="リスト"/>
    </sheetNames>
    <sheetDataSet>
      <sheetData sheetId="0" refreshError="1"/>
      <sheetData sheetId="1" refreshError="1"/>
      <sheetData sheetId="2" refreshError="1"/>
      <sheetData sheetId="3" refreshError="1"/>
      <sheetData sheetId="4">
        <row r="5">
          <cell r="A5">
            <v>201</v>
          </cell>
          <cell r="B5" t="str">
            <v>3LDK</v>
          </cell>
          <cell r="C5">
            <v>95.53</v>
          </cell>
          <cell r="D5">
            <v>28.89</v>
          </cell>
          <cell r="E5" t="str">
            <v>医療法人社団 野口クリニック</v>
          </cell>
          <cell r="F5">
            <v>37003</v>
          </cell>
          <cell r="G5">
            <v>37003</v>
          </cell>
          <cell r="H5">
            <v>37003</v>
          </cell>
          <cell r="I5">
            <v>37732</v>
          </cell>
          <cell r="J5">
            <v>2</v>
          </cell>
          <cell r="K5" t="str">
            <v>新1</v>
          </cell>
          <cell r="L5">
            <v>325000</v>
          </cell>
          <cell r="M5">
            <v>11249</v>
          </cell>
          <cell r="N5">
            <v>22000</v>
          </cell>
          <cell r="O5">
            <v>761</v>
          </cell>
          <cell r="P5">
            <v>347000</v>
          </cell>
          <cell r="Q5">
            <v>12011</v>
          </cell>
          <cell r="R5">
            <v>650000</v>
          </cell>
          <cell r="S5">
            <v>2</v>
          </cell>
        </row>
        <row r="6">
          <cell r="A6">
            <v>202</v>
          </cell>
          <cell r="B6" t="str">
            <v>3LDK</v>
          </cell>
          <cell r="C6">
            <v>94.56</v>
          </cell>
          <cell r="D6">
            <v>28.6</v>
          </cell>
          <cell r="E6" t="str">
            <v>伊東 律子</v>
          </cell>
          <cell r="F6">
            <v>37565</v>
          </cell>
          <cell r="G6">
            <v>37583</v>
          </cell>
          <cell r="H6">
            <v>37583</v>
          </cell>
          <cell r="I6">
            <v>38321</v>
          </cell>
          <cell r="J6">
            <v>2</v>
          </cell>
          <cell r="K6" t="str">
            <v>新1</v>
          </cell>
          <cell r="L6">
            <v>355000</v>
          </cell>
          <cell r="M6">
            <v>12412</v>
          </cell>
          <cell r="N6">
            <v>0</v>
          </cell>
          <cell r="O6">
            <v>0</v>
          </cell>
          <cell r="P6">
            <v>355000</v>
          </cell>
          <cell r="Q6">
            <v>12412</v>
          </cell>
          <cell r="R6">
            <v>710000</v>
          </cell>
          <cell r="S6">
            <v>2</v>
          </cell>
        </row>
        <row r="7">
          <cell r="A7">
            <v>203</v>
          </cell>
          <cell r="B7" t="str">
            <v>2LDK</v>
          </cell>
          <cell r="C7">
            <v>62.27</v>
          </cell>
          <cell r="D7">
            <v>18.829999999999998</v>
          </cell>
          <cell r="E7" t="str">
            <v>白石 哲也</v>
          </cell>
          <cell r="F7">
            <v>36885</v>
          </cell>
          <cell r="G7">
            <v>37631</v>
          </cell>
          <cell r="H7">
            <v>37631</v>
          </cell>
          <cell r="I7">
            <v>38383</v>
          </cell>
          <cell r="J7">
            <v>2</v>
          </cell>
          <cell r="K7" t="str">
            <v>新1</v>
          </cell>
          <cell r="L7">
            <v>220000</v>
          </cell>
          <cell r="M7">
            <v>11683</v>
          </cell>
          <cell r="N7">
            <v>17000</v>
          </cell>
          <cell r="O7">
            <v>902</v>
          </cell>
          <cell r="P7">
            <v>237000</v>
          </cell>
          <cell r="Q7">
            <v>12586</v>
          </cell>
          <cell r="R7">
            <v>440000</v>
          </cell>
          <cell r="S7">
            <v>2</v>
          </cell>
        </row>
        <row r="8">
          <cell r="A8">
            <v>301</v>
          </cell>
          <cell r="B8" t="str">
            <v>3LDK</v>
          </cell>
          <cell r="C8">
            <v>95.53</v>
          </cell>
          <cell r="D8">
            <v>28.89</v>
          </cell>
          <cell r="E8" t="str">
            <v>片山 進平</v>
          </cell>
          <cell r="F8">
            <v>36250</v>
          </cell>
          <cell r="G8">
            <v>36251</v>
          </cell>
          <cell r="H8">
            <v>36982</v>
          </cell>
          <cell r="I8">
            <v>37711</v>
          </cell>
          <cell r="J8">
            <v>2</v>
          </cell>
          <cell r="K8" t="str">
            <v>新1</v>
          </cell>
          <cell r="L8">
            <v>335000</v>
          </cell>
          <cell r="M8">
            <v>11595</v>
          </cell>
          <cell r="N8">
            <v>22000</v>
          </cell>
          <cell r="O8">
            <v>761</v>
          </cell>
          <cell r="P8">
            <v>357000</v>
          </cell>
          <cell r="Q8">
            <v>12357</v>
          </cell>
          <cell r="R8">
            <v>670000</v>
          </cell>
          <cell r="S8">
            <v>2</v>
          </cell>
        </row>
        <row r="9">
          <cell r="A9">
            <v>302</v>
          </cell>
          <cell r="B9" t="str">
            <v>3LDK</v>
          </cell>
          <cell r="C9">
            <v>94.56</v>
          </cell>
          <cell r="D9">
            <v>28.6</v>
          </cell>
          <cell r="E9" t="str">
            <v>森田 雅之</v>
          </cell>
          <cell r="F9">
            <v>37369</v>
          </cell>
          <cell r="G9">
            <v>37371</v>
          </cell>
          <cell r="H9">
            <v>37371</v>
          </cell>
          <cell r="I9">
            <v>38101</v>
          </cell>
          <cell r="J9">
            <v>2</v>
          </cell>
          <cell r="K9" t="str">
            <v>新1</v>
          </cell>
          <cell r="L9">
            <v>332000</v>
          </cell>
          <cell r="M9">
            <v>11608</v>
          </cell>
          <cell r="N9">
            <v>22000</v>
          </cell>
          <cell r="O9">
            <v>769</v>
          </cell>
          <cell r="P9">
            <v>354000</v>
          </cell>
          <cell r="Q9">
            <v>12377</v>
          </cell>
          <cell r="R9">
            <v>664000</v>
          </cell>
          <cell r="S9">
            <v>2</v>
          </cell>
        </row>
        <row r="10">
          <cell r="A10">
            <v>303</v>
          </cell>
          <cell r="B10" t="str">
            <v>2LDK</v>
          </cell>
          <cell r="C10">
            <v>62.27</v>
          </cell>
          <cell r="D10">
            <v>18.829999999999998</v>
          </cell>
          <cell r="E10" t="str">
            <v>大野 恒昭</v>
          </cell>
          <cell r="F10">
            <v>37099</v>
          </cell>
          <cell r="G10">
            <v>37102</v>
          </cell>
          <cell r="H10">
            <v>37102</v>
          </cell>
          <cell r="I10">
            <v>37831</v>
          </cell>
          <cell r="J10">
            <v>2</v>
          </cell>
          <cell r="K10" t="str">
            <v>新1</v>
          </cell>
          <cell r="L10">
            <v>230000</v>
          </cell>
          <cell r="M10">
            <v>12214</v>
          </cell>
          <cell r="N10">
            <v>17000</v>
          </cell>
          <cell r="O10">
            <v>902</v>
          </cell>
          <cell r="P10">
            <v>247000</v>
          </cell>
          <cell r="Q10">
            <v>13117</v>
          </cell>
          <cell r="R10">
            <v>460000</v>
          </cell>
          <cell r="S10">
            <v>2</v>
          </cell>
        </row>
        <row r="11">
          <cell r="A11">
            <v>401</v>
          </cell>
          <cell r="B11" t="str">
            <v>3LDK</v>
          </cell>
          <cell r="C11">
            <v>95.53</v>
          </cell>
          <cell r="D11">
            <v>28.89</v>
          </cell>
          <cell r="E11" t="str">
            <v>メリルリンチ日本証券株式会社</v>
          </cell>
          <cell r="F11">
            <v>36843</v>
          </cell>
          <cell r="G11">
            <v>36855</v>
          </cell>
          <cell r="H11">
            <v>37585</v>
          </cell>
          <cell r="I11">
            <v>38321</v>
          </cell>
          <cell r="J11">
            <v>2</v>
          </cell>
          <cell r="K11" t="str">
            <v>新1</v>
          </cell>
          <cell r="L11">
            <v>339000</v>
          </cell>
          <cell r="M11">
            <v>11734</v>
          </cell>
          <cell r="N11">
            <v>22000</v>
          </cell>
          <cell r="O11">
            <v>761</v>
          </cell>
          <cell r="P11">
            <v>361000</v>
          </cell>
          <cell r="Q11">
            <v>12495</v>
          </cell>
          <cell r="R11">
            <v>678000</v>
          </cell>
          <cell r="S11">
            <v>2</v>
          </cell>
        </row>
        <row r="12">
          <cell r="A12">
            <v>402</v>
          </cell>
          <cell r="B12" t="str">
            <v>3LDK</v>
          </cell>
          <cell r="C12">
            <v>94.56</v>
          </cell>
          <cell r="D12">
            <v>28.6</v>
          </cell>
          <cell r="E12" t="str">
            <v>メリルリンチ日本証券株式会社</v>
          </cell>
          <cell r="F12">
            <v>36229</v>
          </cell>
          <cell r="G12">
            <v>36229</v>
          </cell>
          <cell r="H12">
            <v>36982</v>
          </cell>
          <cell r="I12">
            <v>37711</v>
          </cell>
          <cell r="J12">
            <v>2</v>
          </cell>
          <cell r="K12" t="str">
            <v>新1</v>
          </cell>
          <cell r="L12">
            <v>336000</v>
          </cell>
          <cell r="M12">
            <v>11748</v>
          </cell>
          <cell r="N12">
            <v>22000</v>
          </cell>
          <cell r="O12">
            <v>769</v>
          </cell>
          <cell r="P12">
            <v>358000</v>
          </cell>
          <cell r="Q12">
            <v>12517</v>
          </cell>
          <cell r="R12">
            <v>672000</v>
          </cell>
          <cell r="S12">
            <v>2</v>
          </cell>
        </row>
        <row r="13">
          <cell r="A13">
            <v>403</v>
          </cell>
          <cell r="B13" t="str">
            <v>2LDK</v>
          </cell>
          <cell r="C13">
            <v>62.27</v>
          </cell>
          <cell r="D13">
            <v>18.829999999999998</v>
          </cell>
          <cell r="E13" t="str">
            <v>浅川太</v>
          </cell>
          <cell r="F13">
            <v>37533</v>
          </cell>
          <cell r="G13">
            <v>37533</v>
          </cell>
          <cell r="H13">
            <v>37533</v>
          </cell>
          <cell r="I13">
            <v>38291</v>
          </cell>
          <cell r="J13">
            <v>2</v>
          </cell>
          <cell r="K13" t="str">
            <v>新1</v>
          </cell>
          <cell r="L13">
            <v>267000</v>
          </cell>
          <cell r="M13">
            <v>14179</v>
          </cell>
          <cell r="N13">
            <v>0</v>
          </cell>
          <cell r="O13">
            <v>0</v>
          </cell>
          <cell r="P13">
            <v>267000</v>
          </cell>
          <cell r="Q13">
            <v>14179</v>
          </cell>
          <cell r="R13">
            <v>534000</v>
          </cell>
          <cell r="S13">
            <v>2</v>
          </cell>
        </row>
        <row r="14">
          <cell r="A14">
            <v>501</v>
          </cell>
          <cell r="B14" t="str">
            <v>3LDK</v>
          </cell>
          <cell r="C14">
            <v>95.53</v>
          </cell>
          <cell r="D14">
            <v>28.89</v>
          </cell>
          <cell r="E14" t="str">
            <v>クレディ・リヨネ銀行 東京支店</v>
          </cell>
          <cell r="F14">
            <v>36231</v>
          </cell>
          <cell r="G14">
            <v>36232</v>
          </cell>
          <cell r="H14">
            <v>36982</v>
          </cell>
          <cell r="I14">
            <v>37711</v>
          </cell>
          <cell r="J14">
            <v>2</v>
          </cell>
          <cell r="K14" t="str">
            <v>なし</v>
          </cell>
          <cell r="L14">
            <v>392500</v>
          </cell>
          <cell r="M14">
            <v>13586</v>
          </cell>
          <cell r="O14">
            <v>0</v>
          </cell>
          <cell r="P14">
            <v>392500</v>
          </cell>
          <cell r="Q14">
            <v>13586</v>
          </cell>
          <cell r="R14">
            <v>785000</v>
          </cell>
          <cell r="S14">
            <v>2</v>
          </cell>
        </row>
        <row r="15">
          <cell r="A15">
            <v>502</v>
          </cell>
          <cell r="B15" t="str">
            <v>3LDK</v>
          </cell>
          <cell r="C15">
            <v>94.56</v>
          </cell>
          <cell r="D15">
            <v>28.6</v>
          </cell>
          <cell r="E15" t="str">
            <v>辻 秀一</v>
          </cell>
          <cell r="F15">
            <v>36217</v>
          </cell>
          <cell r="G15">
            <v>36982</v>
          </cell>
          <cell r="H15">
            <v>36982</v>
          </cell>
          <cell r="I15">
            <v>37711</v>
          </cell>
          <cell r="J15">
            <v>2</v>
          </cell>
          <cell r="K15" t="str">
            <v>新1</v>
          </cell>
          <cell r="L15">
            <v>340000</v>
          </cell>
          <cell r="M15">
            <v>11888</v>
          </cell>
          <cell r="N15">
            <v>22000</v>
          </cell>
          <cell r="O15">
            <v>769</v>
          </cell>
          <cell r="P15">
            <v>362000</v>
          </cell>
          <cell r="Q15">
            <v>12657</v>
          </cell>
          <cell r="R15">
            <v>680000</v>
          </cell>
          <cell r="S15">
            <v>2</v>
          </cell>
        </row>
        <row r="16">
          <cell r="A16">
            <v>503</v>
          </cell>
          <cell r="B16" t="str">
            <v>2LDK</v>
          </cell>
          <cell r="C16">
            <v>62.27</v>
          </cell>
          <cell r="D16">
            <v>18.829999999999998</v>
          </cell>
          <cell r="E16" t="str">
            <v>栗原 美里</v>
          </cell>
          <cell r="F16">
            <v>37007</v>
          </cell>
          <cell r="G16">
            <v>36229</v>
          </cell>
          <cell r="H16">
            <v>37019</v>
          </cell>
          <cell r="I16">
            <v>37748</v>
          </cell>
          <cell r="J16">
            <v>2</v>
          </cell>
          <cell r="K16" t="str">
            <v>新1</v>
          </cell>
          <cell r="L16">
            <v>234000</v>
          </cell>
          <cell r="M16">
            <v>12426</v>
          </cell>
          <cell r="N16">
            <v>17000</v>
          </cell>
          <cell r="O16">
            <v>902</v>
          </cell>
          <cell r="P16">
            <v>251000</v>
          </cell>
          <cell r="Q16">
            <v>13329</v>
          </cell>
          <cell r="R16">
            <v>468000</v>
          </cell>
          <cell r="S16">
            <v>2</v>
          </cell>
        </row>
        <row r="17">
          <cell r="A17">
            <v>601</v>
          </cell>
          <cell r="B17" t="str">
            <v>3LDK</v>
          </cell>
          <cell r="C17">
            <v>95.53</v>
          </cell>
          <cell r="D17">
            <v>28.89</v>
          </cell>
          <cell r="E17" t="str">
            <v>㈱ｴﾑ･ｴｽ･ﾄｰｷｮｰ･ﾌﾟﾛﾊﾟﾃｨｰｽﾞ</v>
          </cell>
          <cell r="F17">
            <v>36210</v>
          </cell>
          <cell r="G17">
            <v>36229</v>
          </cell>
          <cell r="H17">
            <v>36982</v>
          </cell>
          <cell r="I17">
            <v>37711</v>
          </cell>
          <cell r="J17">
            <v>2</v>
          </cell>
          <cell r="K17" t="str">
            <v>新1</v>
          </cell>
          <cell r="L17">
            <v>346000</v>
          </cell>
          <cell r="M17">
            <v>11976</v>
          </cell>
          <cell r="N17">
            <v>22000</v>
          </cell>
          <cell r="O17">
            <v>761</v>
          </cell>
          <cell r="P17">
            <v>368000</v>
          </cell>
          <cell r="Q17">
            <v>12737</v>
          </cell>
          <cell r="R17">
            <v>692000</v>
          </cell>
          <cell r="S17">
            <v>2</v>
          </cell>
        </row>
        <row r="18">
          <cell r="A18">
            <v>602</v>
          </cell>
          <cell r="B18" t="str">
            <v>3LDK</v>
          </cell>
          <cell r="C18">
            <v>94.56</v>
          </cell>
          <cell r="D18">
            <v>28.6</v>
          </cell>
          <cell r="E18" t="str">
            <v>石井 弘寿</v>
          </cell>
          <cell r="F18">
            <v>37617</v>
          </cell>
          <cell r="G18">
            <v>37617</v>
          </cell>
          <cell r="H18">
            <v>37617</v>
          </cell>
          <cell r="I18">
            <v>38352</v>
          </cell>
          <cell r="J18">
            <v>2</v>
          </cell>
          <cell r="K18" t="str">
            <v>新1</v>
          </cell>
          <cell r="L18">
            <v>380000</v>
          </cell>
          <cell r="M18">
            <v>13286</v>
          </cell>
          <cell r="N18">
            <v>0</v>
          </cell>
          <cell r="O18">
            <v>0</v>
          </cell>
          <cell r="P18">
            <v>380000</v>
          </cell>
          <cell r="Q18">
            <v>13286</v>
          </cell>
          <cell r="R18">
            <v>760000</v>
          </cell>
          <cell r="S18">
            <v>2</v>
          </cell>
        </row>
        <row r="19">
          <cell r="A19">
            <v>603</v>
          </cell>
          <cell r="B19" t="str">
            <v>2LDK</v>
          </cell>
          <cell r="C19">
            <v>62.27</v>
          </cell>
          <cell r="D19">
            <v>18.829999999999998</v>
          </cell>
          <cell r="E19" t="str">
            <v>㈱新宿丸正 梁瀬</v>
          </cell>
          <cell r="F19">
            <v>36208</v>
          </cell>
          <cell r="G19">
            <v>36229</v>
          </cell>
          <cell r="H19">
            <v>36982</v>
          </cell>
          <cell r="I19">
            <v>37711</v>
          </cell>
          <cell r="J19">
            <v>2</v>
          </cell>
          <cell r="K19" t="str">
            <v>新1</v>
          </cell>
          <cell r="L19">
            <v>236000</v>
          </cell>
          <cell r="M19">
            <v>12533</v>
          </cell>
          <cell r="N19">
            <v>17000</v>
          </cell>
          <cell r="O19">
            <v>902</v>
          </cell>
          <cell r="P19">
            <v>253000</v>
          </cell>
          <cell r="Q19">
            <v>13436</v>
          </cell>
          <cell r="R19">
            <v>472000</v>
          </cell>
          <cell r="S19">
            <v>2</v>
          </cell>
        </row>
        <row r="20">
          <cell r="A20">
            <v>701</v>
          </cell>
          <cell r="B20" t="str">
            <v>3LDK</v>
          </cell>
          <cell r="C20">
            <v>95.53</v>
          </cell>
          <cell r="D20">
            <v>28.89</v>
          </cell>
          <cell r="E20" t="str">
            <v>コミーインターナショナル㈱</v>
          </cell>
          <cell r="F20">
            <v>36238</v>
          </cell>
          <cell r="G20">
            <v>36239</v>
          </cell>
          <cell r="H20">
            <v>36982</v>
          </cell>
          <cell r="I20">
            <v>37711</v>
          </cell>
          <cell r="J20">
            <v>2</v>
          </cell>
          <cell r="K20" t="str">
            <v>新1</v>
          </cell>
          <cell r="L20">
            <v>350000</v>
          </cell>
          <cell r="M20">
            <v>12114</v>
          </cell>
          <cell r="N20">
            <v>22000</v>
          </cell>
          <cell r="O20">
            <v>761</v>
          </cell>
          <cell r="P20">
            <v>372000</v>
          </cell>
          <cell r="Q20">
            <v>12876</v>
          </cell>
          <cell r="R20">
            <v>700000</v>
          </cell>
          <cell r="S20">
            <v>2</v>
          </cell>
        </row>
        <row r="21">
          <cell r="A21">
            <v>702</v>
          </cell>
          <cell r="B21" t="str">
            <v>3LDK</v>
          </cell>
          <cell r="C21">
            <v>94.56</v>
          </cell>
          <cell r="D21">
            <v>28.6</v>
          </cell>
          <cell r="E21" t="str">
            <v>日興ｿﾛﾓﾝ･ｽﾐｽ･ﾊﾞｰﾆｰ証券会社</v>
          </cell>
          <cell r="F21">
            <v>36228</v>
          </cell>
          <cell r="G21">
            <v>36229</v>
          </cell>
          <cell r="H21">
            <v>36982</v>
          </cell>
          <cell r="I21">
            <v>37711</v>
          </cell>
          <cell r="J21">
            <v>2</v>
          </cell>
          <cell r="K21" t="str">
            <v>新1</v>
          </cell>
          <cell r="L21">
            <v>370250</v>
          </cell>
          <cell r="M21">
            <v>12945</v>
          </cell>
          <cell r="O21">
            <v>0</v>
          </cell>
          <cell r="P21">
            <v>370250</v>
          </cell>
          <cell r="Q21">
            <v>12945</v>
          </cell>
          <cell r="R21">
            <v>740500</v>
          </cell>
          <cell r="S21">
            <v>2</v>
          </cell>
        </row>
        <row r="22">
          <cell r="A22">
            <v>703</v>
          </cell>
          <cell r="B22" t="str">
            <v>2LDK</v>
          </cell>
          <cell r="C22">
            <v>62.27</v>
          </cell>
          <cell r="D22">
            <v>18.829999999999998</v>
          </cell>
          <cell r="E22" t="str">
            <v>㈱カーギルジャパン</v>
          </cell>
          <cell r="F22">
            <v>37242</v>
          </cell>
          <cell r="G22">
            <v>36229</v>
          </cell>
          <cell r="H22">
            <v>37257</v>
          </cell>
          <cell r="I22">
            <v>37986</v>
          </cell>
          <cell r="J22">
            <v>2</v>
          </cell>
          <cell r="K22" t="str">
            <v>新1</v>
          </cell>
          <cell r="L22">
            <v>238000</v>
          </cell>
          <cell r="M22">
            <v>12639</v>
          </cell>
          <cell r="N22">
            <v>17000</v>
          </cell>
          <cell r="O22">
            <v>902</v>
          </cell>
          <cell r="P22">
            <v>255000</v>
          </cell>
          <cell r="Q22">
            <v>13542</v>
          </cell>
          <cell r="R22">
            <v>476000</v>
          </cell>
          <cell r="S22">
            <v>2</v>
          </cell>
        </row>
        <row r="23">
          <cell r="A23">
            <v>801</v>
          </cell>
          <cell r="B23" t="str">
            <v>3LDK</v>
          </cell>
          <cell r="C23">
            <v>89.96</v>
          </cell>
          <cell r="D23">
            <v>27.21</v>
          </cell>
          <cell r="E23" t="str">
            <v>冨田 芳正</v>
          </cell>
          <cell r="F23">
            <v>36210</v>
          </cell>
          <cell r="G23">
            <v>36229</v>
          </cell>
          <cell r="H23">
            <v>36982</v>
          </cell>
          <cell r="I23">
            <v>37711</v>
          </cell>
          <cell r="J23">
            <v>2</v>
          </cell>
          <cell r="K23" t="str">
            <v>新1</v>
          </cell>
          <cell r="L23">
            <v>340000</v>
          </cell>
          <cell r="M23">
            <v>12495</v>
          </cell>
          <cell r="N23">
            <v>22000</v>
          </cell>
          <cell r="O23">
            <v>808</v>
          </cell>
          <cell r="P23">
            <v>362000</v>
          </cell>
          <cell r="Q23">
            <v>13303</v>
          </cell>
          <cell r="R23">
            <v>680000</v>
          </cell>
          <cell r="S23">
            <v>2</v>
          </cell>
        </row>
        <row r="24">
          <cell r="A24">
            <v>802</v>
          </cell>
          <cell r="B24" t="str">
            <v>3LDK</v>
          </cell>
          <cell r="C24">
            <v>94.56</v>
          </cell>
          <cell r="D24">
            <v>28.6</v>
          </cell>
          <cell r="E24" t="str">
            <v>日興ｿﾛﾓﾝ･ｽﾐｽ･ﾊﾞｰﾆｰ･ｻｰﾋﾞｽ･ﾘﾐﾃｯﾄﾞ</v>
          </cell>
          <cell r="F24">
            <v>36207</v>
          </cell>
          <cell r="G24">
            <v>36229</v>
          </cell>
          <cell r="H24">
            <v>36982</v>
          </cell>
          <cell r="I24">
            <v>37711</v>
          </cell>
          <cell r="J24">
            <v>2</v>
          </cell>
          <cell r="K24" t="str">
            <v>新1</v>
          </cell>
          <cell r="L24">
            <v>353250</v>
          </cell>
          <cell r="M24">
            <v>12351</v>
          </cell>
          <cell r="N24">
            <v>22000</v>
          </cell>
          <cell r="O24">
            <v>769</v>
          </cell>
          <cell r="P24">
            <v>375250</v>
          </cell>
          <cell r="Q24">
            <v>13120</v>
          </cell>
          <cell r="R24">
            <v>706500</v>
          </cell>
          <cell r="S24">
            <v>2</v>
          </cell>
        </row>
        <row r="25">
          <cell r="A25">
            <v>803</v>
          </cell>
          <cell r="B25" t="str">
            <v>2LDK</v>
          </cell>
          <cell r="C25">
            <v>62.27</v>
          </cell>
          <cell r="D25">
            <v>18.829999999999998</v>
          </cell>
          <cell r="E25" t="str">
            <v>鶴 ひろみ</v>
          </cell>
          <cell r="F25">
            <v>36215</v>
          </cell>
          <cell r="G25">
            <v>36229</v>
          </cell>
          <cell r="H25">
            <v>36982</v>
          </cell>
          <cell r="I25">
            <v>37711</v>
          </cell>
          <cell r="J25">
            <v>2</v>
          </cell>
          <cell r="K25" t="str">
            <v>新1</v>
          </cell>
          <cell r="L25">
            <v>240000</v>
          </cell>
          <cell r="M25">
            <v>12745</v>
          </cell>
          <cell r="N25">
            <v>17000</v>
          </cell>
          <cell r="O25">
            <v>902</v>
          </cell>
          <cell r="P25">
            <v>257000</v>
          </cell>
          <cell r="Q25">
            <v>13648</v>
          </cell>
          <cell r="R25">
            <v>480000</v>
          </cell>
          <cell r="S25">
            <v>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購入時）"/>
      <sheetName val="建物(Ｈ16固都税）"/>
      <sheetName val="TAX"/>
      <sheetName val="固都税精算書"/>
      <sheetName val="その他の精算"/>
      <sheetName val="参宮橋清算"/>
      <sheetName val="桜丘清算"/>
      <sheetName val="Tier 1"/>
    </sheetNames>
    <sheetDataSet>
      <sheetData sheetId="0"/>
      <sheetData sheetId="1"/>
      <sheetData sheetId="2" refreshError="1"/>
      <sheetData sheetId="3" refreshError="1"/>
      <sheetData sheetId="4"/>
      <sheetData sheetId="5" refreshError="1"/>
      <sheetData sheetId="6" refreshError="1"/>
      <sheetData sheetId="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絡先"/>
      <sheetName val="物件マスタ"/>
      <sheetName val="売却済物件"/>
      <sheetName val="取得予定物件"/>
      <sheetName val="リストデータ"/>
      <sheetName val="賃料等一覧"/>
      <sheetName val="物件概要"/>
      <sheetName val="償却等(印刷せず)"/>
      <sheetName val="ppt"/>
    </sheetNames>
    <sheetDataSet>
      <sheetData sheetId="0"/>
      <sheetData sheetId="1"/>
      <sheetData sheetId="2"/>
      <sheetData sheetId="3"/>
      <sheetData sheetId="4">
        <row r="2">
          <cell r="A2" t="str">
            <v>工藤</v>
          </cell>
        </row>
        <row r="3">
          <cell r="A3" t="str">
            <v>加藤</v>
          </cell>
        </row>
        <row r="4">
          <cell r="A4" t="str">
            <v>中田</v>
          </cell>
        </row>
        <row r="5">
          <cell r="A5" t="str">
            <v>上田</v>
          </cell>
        </row>
        <row r="6">
          <cell r="A6" t="str">
            <v>吉田</v>
          </cell>
        </row>
      </sheetData>
      <sheetData sheetId="5" refreshError="1"/>
      <sheetData sheetId="6" refreshError="1"/>
      <sheetData sheetId="7" refreshError="1"/>
      <sheetData sheetId="8"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家賃)"/>
      <sheetName val="入力用(駐車)"/>
      <sheetName val="Cover"/>
      <sheetName val="Contents"/>
      <sheetName val="Outline"/>
      <sheetName val="Stacking Plan"/>
      <sheetName val="Property Status"/>
      <sheetName val="Rent roll"/>
      <sheetName val="Security Deposit"/>
      <sheetName val="Variance Report"/>
      <sheetName val="CAPEX"/>
      <sheetName val="CAPEX Tracking"/>
      <sheetName val="Market Analysis"/>
      <sheetName val="Leasing Status"/>
      <sheetName val="Lease Abstract701"/>
      <sheetName val="Lease Abstract601"/>
      <sheetName val="Lease Abstract501"/>
      <sheetName val="Lease Abstract401"/>
      <sheetName val="Lease Abstract402"/>
      <sheetName val="Lease Abstract301"/>
      <sheetName val="Lease Abstract302"/>
      <sheetName val="Lease Abstract101"/>
      <sheetName val="Aged delinquency"/>
      <sheetName val="Maintenance Schedule"/>
      <sheetName val="Fee Summary"/>
      <sheetName val="リストデータ"/>
      <sheetName val="賃料等一覧"/>
      <sheetName val="マスタシート"/>
      <sheetName val="物件概要"/>
      <sheetName val="List"/>
    </sheetNames>
    <sheetDataSet>
      <sheetData sheetId="0">
        <row r="1">
          <cell r="A1" t="str">
            <v>部屋番号</v>
          </cell>
          <cell r="B1" t="str">
            <v>Floor</v>
          </cell>
          <cell r="C1" t="str">
            <v>用途(日)</v>
          </cell>
          <cell r="D1" t="str">
            <v>用途(英)</v>
          </cell>
          <cell r="E1" t="str">
            <v>間取</v>
          </cell>
          <cell r="F1" t="str">
            <v>㎡</v>
          </cell>
          <cell r="G1" t="str">
            <v>坪</v>
          </cell>
          <cell r="H1" t="str">
            <v>方角</v>
          </cell>
          <cell r="I1" t="str">
            <v>Dir</v>
          </cell>
          <cell r="J1" t="str">
            <v>契約形態</v>
          </cell>
          <cell r="K1" t="str">
            <v>契約形態(英)</v>
          </cell>
          <cell r="L1" t="str">
            <v>募集賃料</v>
          </cell>
          <cell r="M1" t="str">
            <v>契約賃料</v>
          </cell>
          <cell r="N1" t="str">
            <v>敷金</v>
          </cell>
          <cell r="O1" t="str">
            <v>月</v>
          </cell>
          <cell r="P1" t="str">
            <v>契約一時金</v>
          </cell>
          <cell r="Q1" t="str">
            <v>管理費</v>
          </cell>
          <cell r="R1" t="str">
            <v>駐車場No.</v>
          </cell>
          <cell r="S1" t="str">
            <v>駐車料</v>
          </cell>
          <cell r="T1" t="str">
            <v>駐車料(英)</v>
          </cell>
          <cell r="U1" t="str">
            <v>契約締結日</v>
          </cell>
          <cell r="V1" t="str">
            <v>開始日</v>
          </cell>
          <cell r="W1" t="str">
            <v>終了日</v>
          </cell>
          <cell r="X1" t="str">
            <v>期間(年)</v>
          </cell>
          <cell r="Y1" t="str">
            <v>解約通知(貸)</v>
          </cell>
          <cell r="Z1" t="str">
            <v>解約通知(借)</v>
          </cell>
          <cell r="AA1" t="str">
            <v>違約金発生期限</v>
          </cell>
          <cell r="AB1" t="str">
            <v>違約金(月）</v>
          </cell>
          <cell r="AC1" t="str">
            <v>連帯保証人</v>
          </cell>
          <cell r="AD1" t="str">
            <v>連帯保証人(英)</v>
          </cell>
          <cell r="AF1" t="str">
            <v>契約者</v>
          </cell>
          <cell r="AG1" t="str">
            <v>契約者(英)</v>
          </cell>
          <cell r="AH1" t="str">
            <v>契約者住所</v>
          </cell>
          <cell r="AI1" t="str">
            <v>契約者住所(英)</v>
          </cell>
          <cell r="AJ1" t="str">
            <v>業種</v>
          </cell>
          <cell r="AK1" t="str">
            <v>業種(英)</v>
          </cell>
          <cell r="AL1" t="str">
            <v>設立</v>
          </cell>
          <cell r="AM1" t="str">
            <v>代表者</v>
          </cell>
          <cell r="AN1" t="str">
            <v>代表者(英)</v>
          </cell>
          <cell r="AO1" t="str">
            <v>資本金</v>
          </cell>
          <cell r="AP1" t="str">
            <v>売上高(百万)</v>
          </cell>
          <cell r="AQ1" t="str">
            <v>従業員数</v>
          </cell>
          <cell r="AR1" t="str">
            <v>取引先</v>
          </cell>
          <cell r="AS1" t="str">
            <v>取引先(英)</v>
          </cell>
          <cell r="AT1" t="str">
            <v>取引銀行</v>
          </cell>
          <cell r="AU1" t="str">
            <v>取引銀行(英)</v>
          </cell>
          <cell r="AV1" t="str">
            <v>評点(帝D)</v>
          </cell>
          <cell r="AW1" t="str">
            <v>入居者</v>
          </cell>
          <cell r="AX1" t="str">
            <v>入居者(英)</v>
          </cell>
          <cell r="AY1" t="str">
            <v>仲介</v>
          </cell>
          <cell r="AZ1" t="str">
            <v>仲介(英)</v>
          </cell>
          <cell r="BA1" t="str">
            <v>特殊条件</v>
          </cell>
          <cell r="BB1" t="str">
            <v>特殊条件(英)</v>
          </cell>
        </row>
        <row r="2">
          <cell r="A2">
            <v>101</v>
          </cell>
          <cell r="B2" t="str">
            <v>1F</v>
          </cell>
          <cell r="C2" t="str">
            <v>住居</v>
          </cell>
          <cell r="D2" t="str">
            <v>Residence</v>
          </cell>
          <cell r="E2" t="str">
            <v>4Bed＋Guest</v>
          </cell>
          <cell r="F2">
            <v>291.27</v>
          </cell>
          <cell r="G2">
            <v>88.1</v>
          </cell>
          <cell r="H2" t="str">
            <v>南西</v>
          </cell>
          <cell r="I2" t="str">
            <v>SW</v>
          </cell>
          <cell r="J2" t="str">
            <v>定期建物賃貸借</v>
          </cell>
          <cell r="K2" t="str">
            <v>Fixed Term</v>
          </cell>
          <cell r="L2">
            <v>1900000</v>
          </cell>
          <cell r="M2">
            <v>1700000</v>
          </cell>
          <cell r="N2">
            <v>6800000</v>
          </cell>
          <cell r="O2">
            <v>4</v>
          </cell>
          <cell r="Q2" t="str">
            <v>Included in Rent</v>
          </cell>
          <cell r="R2" t="str">
            <v>No.4</v>
          </cell>
          <cell r="S2" t="str">
            <v>賃料込</v>
          </cell>
          <cell r="T2" t="str">
            <v>Included in Rent</v>
          </cell>
          <cell r="U2">
            <v>37188</v>
          </cell>
          <cell r="V2">
            <v>37194</v>
          </cell>
          <cell r="W2">
            <v>37923</v>
          </cell>
          <cell r="X2">
            <v>2</v>
          </cell>
          <cell r="Y2">
            <v>2</v>
          </cell>
          <cell r="Z2">
            <v>2</v>
          </cell>
          <cell r="AA2">
            <v>37558</v>
          </cell>
          <cell r="AB2">
            <v>1</v>
          </cell>
          <cell r="AF2" t="str">
            <v>㈱エム・エス・トーキョープロパティーズ</v>
          </cell>
          <cell r="AG2" t="str">
            <v>M S Tokyo Properties Co.,Ltd</v>
          </cell>
          <cell r="AH2" t="str">
            <v>東京都渋谷区恵比寿4-20-3　恵比寿ｶﾞｰﾃﾞﾝﾌﾟﾚｲｽﾀﾜｰ</v>
          </cell>
          <cell r="AI2" t="str">
            <v>4-20-3,Ebisu,Shibuya-ku,Tokyo,Japan</v>
          </cell>
          <cell r="AJ2" t="str">
            <v>資産運用、管理</v>
          </cell>
          <cell r="AK2" t="str">
            <v>Property Management</v>
          </cell>
          <cell r="AL2">
            <v>32756</v>
          </cell>
          <cell r="AM2" t="str">
            <v>トーマス・ライリー</v>
          </cell>
          <cell r="AN2" t="str">
            <v>Thomas Riley</v>
          </cell>
          <cell r="AO2" t="str">
            <v>JPY10,000,000</v>
          </cell>
          <cell r="AR2" t="str">
            <v>モルガンスタンレー証券会社</v>
          </cell>
          <cell r="AS2" t="str">
            <v>Morgan　Stanley Dean Witter&amp;Co</v>
          </cell>
          <cell r="AT2" t="str">
            <v>三和銀行</v>
          </cell>
          <cell r="AU2" t="str">
            <v>Sanwa Bank</v>
          </cell>
          <cell r="AW2" t="str">
            <v>トーマス・ライリー</v>
          </cell>
          <cell r="AX2" t="str">
            <v>Thomas Riley</v>
          </cell>
          <cell r="AY2" t="str">
            <v>スカイ　リアルティ㈱</v>
          </cell>
          <cell r="AZ2" t="str">
            <v>Sky Realty Co.,LTD.</v>
          </cell>
        </row>
        <row r="3">
          <cell r="A3">
            <v>201</v>
          </cell>
          <cell r="B3" t="str">
            <v>2F</v>
          </cell>
          <cell r="C3" t="str">
            <v>住居</v>
          </cell>
          <cell r="D3" t="str">
            <v>Residence</v>
          </cell>
          <cell r="E3" t="str">
            <v>4Bed</v>
          </cell>
          <cell r="F3">
            <v>204.43</v>
          </cell>
          <cell r="G3">
            <v>61.84</v>
          </cell>
          <cell r="H3" t="str">
            <v>南西</v>
          </cell>
          <cell r="I3" t="str">
            <v>SW</v>
          </cell>
          <cell r="J3" t="str">
            <v>定期建物賃貸借</v>
          </cell>
          <cell r="K3" t="str">
            <v>Fixed Term</v>
          </cell>
          <cell r="L3">
            <v>1400000</v>
          </cell>
        </row>
        <row r="4">
          <cell r="A4">
            <v>202</v>
          </cell>
          <cell r="B4" t="str">
            <v>2F</v>
          </cell>
          <cell r="C4" t="str">
            <v>住居</v>
          </cell>
          <cell r="D4" t="str">
            <v>Residence</v>
          </cell>
          <cell r="E4" t="str">
            <v>3Bed</v>
          </cell>
          <cell r="F4">
            <v>197.78</v>
          </cell>
          <cell r="G4">
            <v>59.82</v>
          </cell>
          <cell r="H4" t="str">
            <v>南西</v>
          </cell>
          <cell r="I4" t="str">
            <v>SW</v>
          </cell>
          <cell r="J4" t="str">
            <v>定期建物賃貸借</v>
          </cell>
          <cell r="K4" t="str">
            <v>Fixed Term</v>
          </cell>
          <cell r="L4">
            <v>1320000</v>
          </cell>
        </row>
        <row r="5">
          <cell r="A5">
            <v>301</v>
          </cell>
          <cell r="B5" t="str">
            <v>3F</v>
          </cell>
          <cell r="C5" t="str">
            <v>住居</v>
          </cell>
          <cell r="D5" t="str">
            <v>Residence</v>
          </cell>
          <cell r="E5" t="str">
            <v>4Bed</v>
          </cell>
          <cell r="F5">
            <v>205.08</v>
          </cell>
          <cell r="G5">
            <v>62.03</v>
          </cell>
          <cell r="H5" t="str">
            <v>南西</v>
          </cell>
          <cell r="I5" t="str">
            <v>SW</v>
          </cell>
          <cell r="J5" t="str">
            <v>定期建物賃貸借</v>
          </cell>
          <cell r="K5" t="str">
            <v>Fixed Term</v>
          </cell>
          <cell r="L5">
            <v>1470000</v>
          </cell>
          <cell r="M5">
            <v>1420000</v>
          </cell>
          <cell r="N5">
            <v>5680000</v>
          </cell>
          <cell r="O5">
            <v>4</v>
          </cell>
          <cell r="Q5" t="str">
            <v>Included in Rent</v>
          </cell>
          <cell r="R5" t="str">
            <v>No.2</v>
          </cell>
          <cell r="S5" t="str">
            <v>賃料込</v>
          </cell>
          <cell r="T5" t="str">
            <v>Included in Rent</v>
          </cell>
          <cell r="U5">
            <v>37180</v>
          </cell>
          <cell r="V5">
            <v>37180</v>
          </cell>
          <cell r="W5">
            <v>38640</v>
          </cell>
          <cell r="X5">
            <v>4</v>
          </cell>
          <cell r="Y5">
            <v>2</v>
          </cell>
          <cell r="Z5">
            <v>2</v>
          </cell>
          <cell r="AA5">
            <v>37544</v>
          </cell>
          <cell r="AB5">
            <v>1</v>
          </cell>
          <cell r="AF5" t="str">
            <v>ﾄｴﾝﾃｨｰｽ･ｾﾝﾁｭﾘｰ・ﾌｵｯｸｽ(ﾌｧｰ･ｲｰｽﾄ)ｲﾝｺｰﾎﾟﾚｰﾃｯﾄﾞ</v>
          </cell>
          <cell r="AG5" t="str">
            <v>20th Century Fox(Far East),Inc.</v>
          </cell>
          <cell r="AH5" t="str">
            <v>東京都港区六本木3-16-33青葉六本木ﾋﾞﾙ</v>
          </cell>
          <cell r="AI5" t="str">
            <v>3-16-33,Roppongi,Minato-ku,Tokyo,Japan</v>
          </cell>
          <cell r="AJ5" t="str">
            <v>映画配給</v>
          </cell>
          <cell r="AK5" t="str">
            <v>Film Distribution</v>
          </cell>
          <cell r="AL5">
            <v>8553</v>
          </cell>
          <cell r="AM5" t="str">
            <v>ジェフリー・ポール・ボシェール</v>
          </cell>
          <cell r="AN5" t="str">
            <v>Jeffrey Paul</v>
          </cell>
          <cell r="AO5" t="str">
            <v>US$25,000</v>
          </cell>
          <cell r="AP5" t="str">
            <v>JPY7,884,000,000</v>
          </cell>
          <cell r="AW5" t="str">
            <v>ロバート・ジェイ・ジラルド</v>
          </cell>
          <cell r="AX5" t="str">
            <v>Robert J. Girard</v>
          </cell>
          <cell r="AY5" t="str">
            <v>㈱ケン・コーポレーション</v>
          </cell>
          <cell r="AZ5" t="str">
            <v>Ken Corporation Ltd.</v>
          </cell>
        </row>
        <row r="6">
          <cell r="A6">
            <v>302</v>
          </cell>
          <cell r="B6" t="str">
            <v>3F</v>
          </cell>
          <cell r="C6" t="str">
            <v>住居</v>
          </cell>
          <cell r="D6" t="str">
            <v>Residence</v>
          </cell>
          <cell r="E6" t="str">
            <v>3Bed</v>
          </cell>
          <cell r="F6">
            <v>197.78</v>
          </cell>
          <cell r="G6">
            <v>59.82</v>
          </cell>
          <cell r="H6" t="str">
            <v>南西</v>
          </cell>
          <cell r="I6" t="str">
            <v>SW</v>
          </cell>
          <cell r="J6" t="str">
            <v>定期建物賃貸借</v>
          </cell>
          <cell r="K6" t="str">
            <v>Fixed Term</v>
          </cell>
          <cell r="L6">
            <v>1370000</v>
          </cell>
          <cell r="M6">
            <v>1350000</v>
          </cell>
          <cell r="N6">
            <v>8100000</v>
          </cell>
          <cell r="O6">
            <v>6</v>
          </cell>
          <cell r="Q6" t="str">
            <v>Included in Rent</v>
          </cell>
          <cell r="R6" t="str">
            <v>No.5</v>
          </cell>
          <cell r="S6" t="str">
            <v>賃料込</v>
          </cell>
          <cell r="T6" t="str">
            <v>Included in Rent</v>
          </cell>
          <cell r="U6">
            <v>37173</v>
          </cell>
          <cell r="V6">
            <v>37184</v>
          </cell>
          <cell r="W6">
            <v>37913</v>
          </cell>
          <cell r="X6">
            <v>2</v>
          </cell>
          <cell r="Y6">
            <v>2</v>
          </cell>
          <cell r="Z6">
            <v>2</v>
          </cell>
          <cell r="AA6">
            <v>37548</v>
          </cell>
          <cell r="AB6" t="str">
            <v>12mth　guaranteed</v>
          </cell>
          <cell r="AC6" t="str">
            <v>国本　幸司</v>
          </cell>
          <cell r="AD6" t="str">
            <v>Koji Kunimoto</v>
          </cell>
          <cell r="AF6" t="str">
            <v>㈱ネット</v>
          </cell>
          <cell r="AG6" t="str">
            <v>NET Co.,LTD.</v>
          </cell>
          <cell r="AH6" t="str">
            <v>大阪府堺市旭ヶ丘北町1-4-5</v>
          </cell>
          <cell r="AI6" t="str">
            <v>1-4-5,Asahigaoka-Kitamachi,Sakai-city,Tokyo,Japan</v>
          </cell>
          <cell r="AJ6" t="str">
            <v>遊戯器製造</v>
          </cell>
          <cell r="AK6" t="str">
            <v>Manufacturer</v>
          </cell>
          <cell r="AL6">
            <v>24715</v>
          </cell>
          <cell r="AM6" t="str">
            <v>国本　幸司</v>
          </cell>
          <cell r="AN6" t="str">
            <v>Koji Kunimoto</v>
          </cell>
          <cell r="AO6" t="str">
            <v>JPY96,000,000</v>
          </cell>
          <cell r="AP6" t="str">
            <v>JPY11,000,000,000</v>
          </cell>
          <cell r="AQ6">
            <v>60</v>
          </cell>
          <cell r="AT6" t="str">
            <v>三和銀行</v>
          </cell>
          <cell r="AU6" t="str">
            <v>Sanwa Bank</v>
          </cell>
          <cell r="AW6" t="str">
            <v>国本　貴志</v>
          </cell>
          <cell r="AX6" t="str">
            <v>Takashi Kunimoto</v>
          </cell>
          <cell r="AY6" t="str">
            <v>㈱ケン・コーポレーション</v>
          </cell>
          <cell r="AZ6" t="str">
            <v>Ken Corporation Ltd.</v>
          </cell>
        </row>
        <row r="7">
          <cell r="A7">
            <v>401</v>
          </cell>
          <cell r="B7" t="str">
            <v>4F</v>
          </cell>
          <cell r="C7" t="str">
            <v>住居</v>
          </cell>
          <cell r="D7" t="str">
            <v>Residence</v>
          </cell>
          <cell r="E7" t="str">
            <v>3Bed＋Family</v>
          </cell>
          <cell r="F7">
            <v>179.62</v>
          </cell>
          <cell r="G7">
            <v>54.33</v>
          </cell>
          <cell r="H7" t="str">
            <v>南西</v>
          </cell>
          <cell r="I7" t="str">
            <v>SW</v>
          </cell>
          <cell r="J7" t="str">
            <v>定期建物賃貸借</v>
          </cell>
          <cell r="K7" t="str">
            <v>Fixed Term</v>
          </cell>
          <cell r="L7">
            <v>1300000</v>
          </cell>
          <cell r="M7">
            <v>1200000</v>
          </cell>
          <cell r="N7">
            <v>4800000</v>
          </cell>
          <cell r="O7">
            <v>4</v>
          </cell>
          <cell r="Q7" t="str">
            <v>Included in Rent</v>
          </cell>
          <cell r="R7" t="str">
            <v>No.1</v>
          </cell>
          <cell r="S7" t="str">
            <v>賃料込</v>
          </cell>
          <cell r="T7" t="str">
            <v>Included in Rent</v>
          </cell>
          <cell r="U7">
            <v>37195</v>
          </cell>
          <cell r="V7">
            <v>37195</v>
          </cell>
          <cell r="W7">
            <v>37924</v>
          </cell>
          <cell r="X7">
            <v>2</v>
          </cell>
          <cell r="Y7">
            <v>6</v>
          </cell>
          <cell r="Z7">
            <v>2</v>
          </cell>
          <cell r="AA7">
            <v>37559</v>
          </cell>
          <cell r="AB7">
            <v>1</v>
          </cell>
          <cell r="AF7" t="str">
            <v>メリルリンチ日本証券㈱</v>
          </cell>
          <cell r="AG7" t="str">
            <v xml:space="preserve">Merrill Lynch Japan Securities Co., Ltd. </v>
          </cell>
          <cell r="AH7" t="str">
            <v>東京都千代田区大手町1-5-1　大手町ﾌｧｰｽﾄｽｸｳｪｱ</v>
          </cell>
          <cell r="AI7" t="str">
            <v>1-5-1, Otemachi,Chiyda-ku,Tokyo,Japan</v>
          </cell>
          <cell r="AJ7" t="str">
            <v>証券</v>
          </cell>
          <cell r="AK7" t="str">
            <v>Securities Broker</v>
          </cell>
          <cell r="AL7">
            <v>35852</v>
          </cell>
          <cell r="AM7" t="str">
            <v>ジョン・シーブライト</v>
          </cell>
          <cell r="AN7" t="str">
            <v>John Seabright</v>
          </cell>
          <cell r="AO7" t="str">
            <v>JPY64,600,000,000</v>
          </cell>
          <cell r="AQ7">
            <v>3400</v>
          </cell>
          <cell r="AR7" t="str">
            <v>メリルリンチ証券</v>
          </cell>
          <cell r="AS7" t="str">
            <v xml:space="preserve">Merrill Lynch Securities </v>
          </cell>
          <cell r="AW7" t="str">
            <v>トビー・ウィリアムズ</v>
          </cell>
          <cell r="AX7" t="str">
            <v>Toby Williams</v>
          </cell>
          <cell r="BA7" t="str">
            <v>覚書</v>
          </cell>
          <cell r="BB7" t="str">
            <v>Subcontract</v>
          </cell>
        </row>
        <row r="8">
          <cell r="A8">
            <v>402</v>
          </cell>
          <cell r="B8" t="str">
            <v>4F</v>
          </cell>
          <cell r="C8" t="str">
            <v>住居</v>
          </cell>
          <cell r="D8" t="str">
            <v>Residence</v>
          </cell>
          <cell r="E8" t="str">
            <v>3Bed</v>
          </cell>
          <cell r="F8">
            <v>197.78</v>
          </cell>
          <cell r="G8">
            <v>59.82</v>
          </cell>
          <cell r="H8" t="str">
            <v>南西</v>
          </cell>
          <cell r="I8" t="str">
            <v>SW</v>
          </cell>
          <cell r="J8" t="str">
            <v>定期建物賃貸借</v>
          </cell>
          <cell r="K8" t="str">
            <v>Fixed Term</v>
          </cell>
          <cell r="L8">
            <v>1400000</v>
          </cell>
          <cell r="M8">
            <v>1400000</v>
          </cell>
          <cell r="N8">
            <v>8400000</v>
          </cell>
          <cell r="O8">
            <v>6</v>
          </cell>
          <cell r="Q8" t="str">
            <v>Included in Rent</v>
          </cell>
          <cell r="R8" t="str">
            <v>No.8</v>
          </cell>
          <cell r="S8" t="str">
            <v>賃料込</v>
          </cell>
          <cell r="T8" t="str">
            <v>Included in Rent</v>
          </cell>
          <cell r="U8">
            <v>37153</v>
          </cell>
          <cell r="V8">
            <v>37154</v>
          </cell>
          <cell r="W8">
            <v>37883</v>
          </cell>
          <cell r="X8">
            <v>2</v>
          </cell>
          <cell r="Y8">
            <v>2</v>
          </cell>
          <cell r="Z8">
            <v>2</v>
          </cell>
          <cell r="AA8">
            <v>37518</v>
          </cell>
          <cell r="AB8">
            <v>1</v>
          </cell>
          <cell r="AF8" t="str">
            <v>ニューヨーク銀行東京支店</v>
          </cell>
          <cell r="AG8" t="str">
            <v>The Bank of New York, Tokyo Branch</v>
          </cell>
          <cell r="AH8" t="str">
            <v>東京都千代田区内幸町2-2-2　富国生命ﾋﾞﾙ6F</v>
          </cell>
          <cell r="AI8" t="str">
            <v>2-2-2,Uchisaiwai-cho,Chiyoda-ku,Tokyo,Japan</v>
          </cell>
          <cell r="AJ8" t="str">
            <v>銀行</v>
          </cell>
          <cell r="AK8" t="str">
            <v>Bank</v>
          </cell>
          <cell r="AL8" t="str">
            <v>1871/04/19</v>
          </cell>
          <cell r="AM8" t="str">
            <v>アンドリュー・エム・ゴードン</v>
          </cell>
          <cell r="AN8" t="str">
            <v>Andrew M Gordon</v>
          </cell>
          <cell r="AO8" t="str">
            <v>US$404,875,736</v>
          </cell>
          <cell r="AW8" t="str">
            <v>ジェフリー・スコット・ラムキン</v>
          </cell>
          <cell r="AX8" t="str">
            <v>Jeffrey Scott Lamkin</v>
          </cell>
          <cell r="AY8" t="str">
            <v>㈱トライスター・コーポレーション</v>
          </cell>
          <cell r="AZ8" t="str">
            <v>Tristar Corporation Ltd.</v>
          </cell>
        </row>
        <row r="9">
          <cell r="A9">
            <v>501</v>
          </cell>
          <cell r="B9" t="str">
            <v>5F</v>
          </cell>
          <cell r="C9" t="str">
            <v>住居</v>
          </cell>
          <cell r="D9" t="str">
            <v>Residence</v>
          </cell>
          <cell r="E9" t="str">
            <v>4Bed＋Storage</v>
          </cell>
          <cell r="F9">
            <v>277.79000000000002</v>
          </cell>
          <cell r="G9">
            <v>84.03</v>
          </cell>
          <cell r="H9" t="str">
            <v>北西</v>
          </cell>
          <cell r="I9" t="str">
            <v>NW</v>
          </cell>
          <cell r="J9" t="str">
            <v>定期建物賃貸借</v>
          </cell>
          <cell r="K9" t="str">
            <v>Fixed Term</v>
          </cell>
          <cell r="L9">
            <v>2100000</v>
          </cell>
          <cell r="M9">
            <v>1950000</v>
          </cell>
          <cell r="N9">
            <v>7800000</v>
          </cell>
          <cell r="O9">
            <v>4</v>
          </cell>
          <cell r="Q9" t="str">
            <v>Included in Rent</v>
          </cell>
          <cell r="R9" t="str">
            <v>No.6</v>
          </cell>
          <cell r="S9" t="str">
            <v>賃料込</v>
          </cell>
          <cell r="T9" t="str">
            <v>Included in Rent</v>
          </cell>
          <cell r="U9">
            <v>37194</v>
          </cell>
          <cell r="V9">
            <v>37195</v>
          </cell>
          <cell r="W9">
            <v>37924</v>
          </cell>
          <cell r="X9">
            <v>2</v>
          </cell>
          <cell r="Y9">
            <v>2</v>
          </cell>
          <cell r="Z9">
            <v>2</v>
          </cell>
          <cell r="AA9">
            <v>37559</v>
          </cell>
          <cell r="AB9">
            <v>1</v>
          </cell>
          <cell r="AF9" t="str">
            <v>ドイチェ信託銀行㈱</v>
          </cell>
          <cell r="AG9" t="str">
            <v>Deutche Trust Bank</v>
          </cell>
          <cell r="AH9" t="str">
            <v>東京都千代田区永田町2-11-1　山王ﾊﾟｰｸﾀﾜｰ</v>
          </cell>
          <cell r="AI9" t="str">
            <v>2-11-1,Nagata-cho,Chiyoda-ku,Tokyo,Japan</v>
          </cell>
          <cell r="AJ9" t="str">
            <v>銀行</v>
          </cell>
          <cell r="AK9" t="str">
            <v>Bank</v>
          </cell>
          <cell r="AL9">
            <v>31337</v>
          </cell>
          <cell r="AM9" t="str">
            <v>中尾　邦彦</v>
          </cell>
          <cell r="AN9" t="str">
            <v>Kunihiko Nakao</v>
          </cell>
          <cell r="AO9" t="str">
            <v>JPY2,000,000,000</v>
          </cell>
          <cell r="AR9" t="str">
            <v>ドイツ銀行</v>
          </cell>
          <cell r="AS9" t="str">
            <v>Deutche Bank</v>
          </cell>
          <cell r="AT9" t="str">
            <v>ドイツ銀行</v>
          </cell>
          <cell r="AU9" t="str">
            <v>Deutche Bank</v>
          </cell>
          <cell r="AW9" t="str">
            <v>マイケル・ジョン・モナハン</v>
          </cell>
          <cell r="AX9" t="str">
            <v>Michael John Monaghan</v>
          </cell>
          <cell r="AY9" t="str">
            <v>㈱ウィンズ・プロモーション</v>
          </cell>
          <cell r="AZ9" t="str">
            <v>Wins Promotion Co.,Ltd.</v>
          </cell>
        </row>
        <row r="10">
          <cell r="A10">
            <v>601</v>
          </cell>
          <cell r="B10" t="str">
            <v>6F</v>
          </cell>
          <cell r="C10" t="str">
            <v>住居</v>
          </cell>
          <cell r="D10" t="str">
            <v>Residence</v>
          </cell>
          <cell r="E10" t="str">
            <v>3Bed＋Ｇｕｅｓｔ</v>
          </cell>
          <cell r="F10">
            <v>214.18</v>
          </cell>
          <cell r="G10">
            <v>64.78</v>
          </cell>
          <cell r="H10" t="str">
            <v>北西</v>
          </cell>
          <cell r="I10" t="str">
            <v>NW</v>
          </cell>
          <cell r="J10" t="str">
            <v>定期建物賃貸借</v>
          </cell>
          <cell r="K10" t="str">
            <v>Fixed Term</v>
          </cell>
          <cell r="L10">
            <v>1600000</v>
          </cell>
          <cell r="M10">
            <v>1730000</v>
          </cell>
          <cell r="N10">
            <v>6920000</v>
          </cell>
          <cell r="O10">
            <v>4</v>
          </cell>
          <cell r="Q10" t="str">
            <v>Included in Rent</v>
          </cell>
          <cell r="R10" t="str">
            <v>No.3+No.9</v>
          </cell>
          <cell r="S10">
            <v>50000</v>
          </cell>
          <cell r="T10">
            <v>50000</v>
          </cell>
          <cell r="U10">
            <v>37161</v>
          </cell>
          <cell r="V10">
            <v>37162</v>
          </cell>
          <cell r="W10">
            <v>37891</v>
          </cell>
          <cell r="X10">
            <v>2</v>
          </cell>
          <cell r="Y10">
            <v>2</v>
          </cell>
          <cell r="Z10">
            <v>2</v>
          </cell>
          <cell r="AA10">
            <v>37526</v>
          </cell>
          <cell r="AB10" t="str">
            <v>12mth　guaranteed</v>
          </cell>
          <cell r="AF10" t="str">
            <v>㈲エムドリーム</v>
          </cell>
          <cell r="AG10" t="str">
            <v>M Dream, Ltd.</v>
          </cell>
          <cell r="AH10" t="str">
            <v>兵庫県尼崎市塚口町5-36-28</v>
          </cell>
          <cell r="AI10" t="str">
            <v>5-26-28,Tsugakuchi-machi,Amagasaki-city,Hyogo,Japan</v>
          </cell>
          <cell r="AJ10" t="str">
            <v>芸能プロダクション</v>
          </cell>
          <cell r="AK10" t="str">
            <v>Talent Agency</v>
          </cell>
          <cell r="AL10">
            <v>35352</v>
          </cell>
          <cell r="AM10" t="str">
            <v>松本　秋子</v>
          </cell>
          <cell r="AN10" t="str">
            <v>Akiko Matsumoto</v>
          </cell>
          <cell r="AO10" t="str">
            <v>JPY80,000,000</v>
          </cell>
          <cell r="AR10" t="str">
            <v>NHK、フジテレビ他</v>
          </cell>
          <cell r="AS10" t="str">
            <v>NHK, Fuji-Television</v>
          </cell>
          <cell r="AT10" t="str">
            <v>三和銀行</v>
          </cell>
          <cell r="AU10" t="str">
            <v>Sanwa Bank</v>
          </cell>
          <cell r="AW10" t="str">
            <v>松本　人志</v>
          </cell>
          <cell r="AX10" t="str">
            <v>Hitoshi Matsumoto</v>
          </cell>
          <cell r="AY10" t="str">
            <v>㈱ケン・コーポレーション</v>
          </cell>
          <cell r="AZ10" t="str">
            <v>Ken Corporation Ltd.</v>
          </cell>
        </row>
        <row r="11">
          <cell r="A11">
            <v>701</v>
          </cell>
          <cell r="B11" t="str">
            <v>7F</v>
          </cell>
          <cell r="C11" t="str">
            <v>住居</v>
          </cell>
          <cell r="D11" t="str">
            <v>Residence</v>
          </cell>
          <cell r="E11" t="str">
            <v>3Bed</v>
          </cell>
          <cell r="F11">
            <v>186.38</v>
          </cell>
          <cell r="G11">
            <v>56.37</v>
          </cell>
          <cell r="H11" t="str">
            <v>北西</v>
          </cell>
          <cell r="I11" t="str">
            <v>NW</v>
          </cell>
          <cell r="J11" t="str">
            <v>定期建物賃貸借</v>
          </cell>
          <cell r="K11" t="str">
            <v>Fixed Term</v>
          </cell>
          <cell r="L11">
            <v>1400000</v>
          </cell>
          <cell r="M11">
            <v>1400000</v>
          </cell>
          <cell r="N11">
            <v>5600000</v>
          </cell>
          <cell r="O11">
            <v>4</v>
          </cell>
          <cell r="Q11" t="str">
            <v>Included in Rent</v>
          </cell>
          <cell r="R11" t="str">
            <v>No.7</v>
          </cell>
          <cell r="S11" t="str">
            <v>賃料込</v>
          </cell>
          <cell r="T11" t="str">
            <v>Included in Rent</v>
          </cell>
          <cell r="U11">
            <v>37154</v>
          </cell>
          <cell r="V11">
            <v>37156</v>
          </cell>
          <cell r="W11">
            <v>38251</v>
          </cell>
          <cell r="X11">
            <v>3</v>
          </cell>
          <cell r="Y11">
            <v>2</v>
          </cell>
          <cell r="Z11">
            <v>2</v>
          </cell>
          <cell r="AA11">
            <v>37701</v>
          </cell>
          <cell r="AB11">
            <v>1</v>
          </cell>
          <cell r="AF11" t="str">
            <v>ｱｲ･ﾋﾞｰ･ｴﾑ･ｱｼﾞｱ･ﾊﾟｼﾌｨｯｸ･ｻｰﾋﾞｽ・ｺｰﾎﾟﾚｰｼｮﾝ</v>
          </cell>
          <cell r="AG11" t="str">
            <v>IBM Asia Pacific Service Co.</v>
          </cell>
          <cell r="AH11" t="str">
            <v>東京都港区六本木3-2-31</v>
          </cell>
          <cell r="AI11" t="str">
            <v>3-2-31,Roppongi,Minato-ku,Tokyo,Japan</v>
          </cell>
          <cell r="AJ11" t="str">
            <v>コンピューターソフトウェア</v>
          </cell>
          <cell r="AK11" t="str">
            <v>Computer Software</v>
          </cell>
          <cell r="AL11">
            <v>33717</v>
          </cell>
          <cell r="AM11" t="str">
            <v>柴田　稔久</v>
          </cell>
          <cell r="AN11" t="str">
            <v>Toshihisa Shibata</v>
          </cell>
          <cell r="AO11" t="str">
            <v>JPY125,000,000</v>
          </cell>
          <cell r="AR11" t="str">
            <v>日本IBM</v>
          </cell>
          <cell r="AS11" t="str">
            <v>IBM Japan Co.,Ltd.</v>
          </cell>
          <cell r="AW11" t="str">
            <v>ファザル・リザビ</v>
          </cell>
          <cell r="AX11" t="str">
            <v>Fazal Rizavi</v>
          </cell>
          <cell r="AY11" t="str">
            <v>㈱ベターホームズ</v>
          </cell>
          <cell r="AZ11" t="str">
            <v>Better Homes Co.,Ltd.</v>
          </cell>
          <cell r="BA11" t="str">
            <v>覚書Ⅰ、Ⅱ</v>
          </cell>
          <cell r="BB11" t="str">
            <v>SubcontractⅠ、Ⅱ</v>
          </cell>
        </row>
      </sheetData>
      <sheetData sheetId="1">
        <row r="1">
          <cell r="A1" t="str">
            <v>駐車場番号</v>
          </cell>
          <cell r="B1" t="str">
            <v>Floor</v>
          </cell>
          <cell r="C1" t="str">
            <v>タイプ(日)</v>
          </cell>
          <cell r="D1" t="str">
            <v>タイプ(英)</v>
          </cell>
          <cell r="E1" t="str">
            <v>契約駐車料</v>
          </cell>
          <cell r="F1" t="str">
            <v>消費税</v>
          </cell>
          <cell r="G1" t="str">
            <v>敷金</v>
          </cell>
          <cell r="H1" t="str">
            <v>月</v>
          </cell>
          <cell r="I1" t="str">
            <v>契約一時金</v>
          </cell>
          <cell r="J1" t="str">
            <v>契約締結日</v>
          </cell>
          <cell r="K1" t="str">
            <v>開始日</v>
          </cell>
          <cell r="L1" t="str">
            <v>終了日</v>
          </cell>
          <cell r="M1" t="str">
            <v>期間(年数)</v>
          </cell>
          <cell r="N1" t="str">
            <v>契約者(日)</v>
          </cell>
          <cell r="O1" t="str">
            <v>契約者(英)</v>
          </cell>
          <cell r="P1" t="str">
            <v>契約者住所(日)</v>
          </cell>
          <cell r="Q1" t="str">
            <v>契約者住所(英)</v>
          </cell>
        </row>
        <row r="2">
          <cell r="A2" t="str">
            <v>No.1</v>
          </cell>
          <cell r="B2" t="str">
            <v>B1F</v>
          </cell>
          <cell r="C2" t="str">
            <v>平置</v>
          </cell>
          <cell r="D2" t="str">
            <v>Flat Parking</v>
          </cell>
          <cell r="E2" t="str">
            <v>Included in Rent</v>
          </cell>
          <cell r="J2">
            <v>37195</v>
          </cell>
          <cell r="K2">
            <v>37195</v>
          </cell>
          <cell r="L2">
            <v>37924</v>
          </cell>
          <cell r="M2">
            <v>2</v>
          </cell>
          <cell r="N2" t="str">
            <v>メリルリンチ日本証券㈱</v>
          </cell>
          <cell r="O2" t="str">
            <v xml:space="preserve">Merrill Lynch Japan Securities Co., Ltd. </v>
          </cell>
        </row>
        <row r="3">
          <cell r="A3" t="str">
            <v>No.2</v>
          </cell>
          <cell r="B3" t="str">
            <v>B1F</v>
          </cell>
          <cell r="C3" t="str">
            <v>平置</v>
          </cell>
          <cell r="D3" t="str">
            <v>Flat Parking</v>
          </cell>
          <cell r="E3" t="str">
            <v>Included in Rent</v>
          </cell>
          <cell r="J3">
            <v>37180</v>
          </cell>
          <cell r="K3">
            <v>37180</v>
          </cell>
          <cell r="L3">
            <v>38640</v>
          </cell>
          <cell r="M3">
            <v>4</v>
          </cell>
          <cell r="N3" t="str">
            <v>ﾄｴﾝﾃｨｰｽ･ｾﾝﾁｭﾘｰ・ﾌｵｯｸｽ(ﾌｧｰ･ｲｰｽﾄ)ｲﾝｺｰﾎﾟﾚｰﾃｯﾄﾞ</v>
          </cell>
          <cell r="O3" t="str">
            <v>20th Century Fox(Far East),Inc.</v>
          </cell>
        </row>
        <row r="4">
          <cell r="A4" t="str">
            <v>No.3</v>
          </cell>
          <cell r="B4" t="str">
            <v>B1F</v>
          </cell>
          <cell r="C4" t="str">
            <v>平置</v>
          </cell>
          <cell r="D4" t="str">
            <v>Flat Parking</v>
          </cell>
          <cell r="E4" t="str">
            <v>Included in Rent</v>
          </cell>
          <cell r="J4">
            <v>37161</v>
          </cell>
          <cell r="K4">
            <v>37162</v>
          </cell>
          <cell r="L4">
            <v>37891</v>
          </cell>
          <cell r="M4">
            <v>2</v>
          </cell>
          <cell r="N4" t="str">
            <v>㈲エムドリーム</v>
          </cell>
          <cell r="O4" t="str">
            <v>M Dream, Ltd.</v>
          </cell>
        </row>
        <row r="5">
          <cell r="A5" t="str">
            <v>No.4</v>
          </cell>
          <cell r="B5" t="str">
            <v>B1F</v>
          </cell>
          <cell r="C5" t="str">
            <v>平置</v>
          </cell>
          <cell r="D5" t="str">
            <v>Flat Parking</v>
          </cell>
          <cell r="E5" t="str">
            <v>Included in Rent</v>
          </cell>
          <cell r="J5">
            <v>37188</v>
          </cell>
          <cell r="K5">
            <v>37194</v>
          </cell>
          <cell r="L5">
            <v>37923</v>
          </cell>
          <cell r="M5">
            <v>2</v>
          </cell>
          <cell r="N5" t="str">
            <v>㈱エム・エス・トーキョープロパティーズ</v>
          </cell>
          <cell r="O5" t="str">
            <v>M S Tokyo Properties Co.,Ltd</v>
          </cell>
        </row>
        <row r="6">
          <cell r="A6" t="str">
            <v>No.5</v>
          </cell>
          <cell r="B6" t="str">
            <v>B1F</v>
          </cell>
          <cell r="C6" t="str">
            <v>平置</v>
          </cell>
          <cell r="D6" t="str">
            <v>Flat Parking</v>
          </cell>
          <cell r="E6" t="str">
            <v>Included in Rent</v>
          </cell>
          <cell r="J6">
            <v>37173</v>
          </cell>
          <cell r="K6">
            <v>37184</v>
          </cell>
          <cell r="L6">
            <v>37913</v>
          </cell>
          <cell r="M6">
            <v>2</v>
          </cell>
          <cell r="N6" t="str">
            <v>㈱ネット</v>
          </cell>
          <cell r="O6" t="str">
            <v>NET Co.,LTD.</v>
          </cell>
        </row>
        <row r="7">
          <cell r="A7" t="str">
            <v>No.6</v>
          </cell>
          <cell r="B7" t="str">
            <v>B1F</v>
          </cell>
          <cell r="C7" t="str">
            <v>平置</v>
          </cell>
          <cell r="D7" t="str">
            <v>Flat Parking</v>
          </cell>
          <cell r="E7" t="str">
            <v>Included in Rent</v>
          </cell>
          <cell r="J7">
            <v>37194</v>
          </cell>
          <cell r="K7">
            <v>37195</v>
          </cell>
          <cell r="L7">
            <v>37924</v>
          </cell>
          <cell r="M7">
            <v>2</v>
          </cell>
          <cell r="N7" t="str">
            <v>ドイチェ信託銀行㈱</v>
          </cell>
          <cell r="O7" t="str">
            <v>Deutche Trust Bank</v>
          </cell>
        </row>
        <row r="8">
          <cell r="A8" t="str">
            <v>No.7</v>
          </cell>
          <cell r="B8" t="str">
            <v>B1F</v>
          </cell>
          <cell r="C8" t="str">
            <v>平置</v>
          </cell>
          <cell r="D8" t="str">
            <v>Flat Parking</v>
          </cell>
          <cell r="E8" t="str">
            <v>Included in Rent</v>
          </cell>
          <cell r="J8">
            <v>37154</v>
          </cell>
          <cell r="K8">
            <v>37156</v>
          </cell>
          <cell r="L8">
            <v>38251</v>
          </cell>
          <cell r="M8">
            <v>3</v>
          </cell>
          <cell r="N8" t="str">
            <v>ｱｲ･ﾋﾞｰ･ｴﾑ･ｱｼﾞｱ･ﾊﾟｼﾌｨｯｸ･ｻｰﾋﾞｽ・ｺｰﾎﾟﾚｰｼｮﾝ</v>
          </cell>
          <cell r="O8" t="str">
            <v>IBM Asia Pacific Service Co.</v>
          </cell>
        </row>
        <row r="9">
          <cell r="A9" t="str">
            <v>No.8</v>
          </cell>
          <cell r="B9" t="str">
            <v>B1F</v>
          </cell>
          <cell r="C9" t="str">
            <v>平置</v>
          </cell>
          <cell r="D9" t="str">
            <v>Flat Parking</v>
          </cell>
          <cell r="E9" t="str">
            <v>Included in Rent</v>
          </cell>
          <cell r="J9">
            <v>37153</v>
          </cell>
          <cell r="K9">
            <v>37154</v>
          </cell>
          <cell r="L9">
            <v>37883</v>
          </cell>
          <cell r="M9">
            <v>2</v>
          </cell>
          <cell r="N9" t="str">
            <v>ニューヨーク銀行東京支店</v>
          </cell>
          <cell r="O9" t="str">
            <v>The Bank of New York, Tokyo Branch</v>
          </cell>
        </row>
        <row r="10">
          <cell r="A10" t="str">
            <v>No.9</v>
          </cell>
          <cell r="B10" t="str">
            <v>B1F</v>
          </cell>
          <cell r="C10" t="str">
            <v>機械式</v>
          </cell>
          <cell r="D10" t="str">
            <v>Mechanical</v>
          </cell>
          <cell r="E10">
            <v>50000</v>
          </cell>
          <cell r="F10">
            <v>2500</v>
          </cell>
          <cell r="J10">
            <v>37161</v>
          </cell>
          <cell r="K10">
            <v>37162</v>
          </cell>
          <cell r="L10">
            <v>37891</v>
          </cell>
          <cell r="M10">
            <v>2</v>
          </cell>
          <cell r="N10" t="str">
            <v>㈲エムドリーム</v>
          </cell>
          <cell r="O10" t="str">
            <v>M Dream, Ltd.</v>
          </cell>
          <cell r="P10" t="str">
            <v>兵庫県尼崎市塚口町5-36-28</v>
          </cell>
          <cell r="Q10" t="str">
            <v>5-26-28,Tsugakuchi-machi,Amagasaki-city,Hyogo,Japan</v>
          </cell>
        </row>
        <row r="11">
          <cell r="A11" t="str">
            <v>No.10</v>
          </cell>
          <cell r="B11" t="str">
            <v>B1F</v>
          </cell>
          <cell r="C11" t="str">
            <v>機械式</v>
          </cell>
          <cell r="D11" t="str">
            <v>Mechanical</v>
          </cell>
        </row>
        <row r="12">
          <cell r="A12" t="str">
            <v>No.11</v>
          </cell>
          <cell r="B12" t="str">
            <v>B1F</v>
          </cell>
          <cell r="C12" t="str">
            <v>機械式</v>
          </cell>
          <cell r="D12" t="str">
            <v>Mechanical</v>
          </cell>
        </row>
      </sheetData>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有権報酬"/>
      <sheetName val="担保権報酬"/>
      <sheetName val="商業報酬"/>
      <sheetName val="報酬表"/>
      <sheetName val="見積書表題"/>
      <sheetName val="請求書表題"/>
      <sheetName val="領収書表題 "/>
      <sheetName val="リストボックス"/>
      <sheetName val="振込先"/>
      <sheetName val="入力用(駐車)"/>
      <sheetName val="入力用(家賃)"/>
      <sheetName val="マスター"/>
      <sheetName val="明細　(稼動ビル～着工)"/>
      <sheetName val="表紙"/>
      <sheetName val="物件概要"/>
      <sheetName val="テーブル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F1" t="str">
            <v>　権利者</v>
          </cell>
          <cell r="G1" t="str">
            <v>ユーエフジェイ信託銀行㈱</v>
          </cell>
        </row>
        <row r="2">
          <cell r="F2" t="str">
            <v>　義務者</v>
          </cell>
          <cell r="G2" t="str">
            <v>住友信託銀行株式会社</v>
          </cell>
        </row>
        <row r="3">
          <cell r="F3" t="str">
            <v>　権利承継者</v>
          </cell>
          <cell r="G3" t="str">
            <v>コスモ石油株式会社</v>
          </cell>
        </row>
        <row r="4">
          <cell r="F4" t="str">
            <v>　被合併会社</v>
          </cell>
          <cell r="G4" t="str">
            <v>兼松株式会社社</v>
          </cell>
        </row>
        <row r="5">
          <cell r="F5" t="str">
            <v>　新受益者</v>
          </cell>
          <cell r="G5" t="str">
            <v>山崎合同事務所　　様</v>
          </cell>
        </row>
        <row r="6">
          <cell r="F6" t="str">
            <v>　受益者</v>
          </cell>
          <cell r="G6" t="str">
            <v>出光興産株式会社</v>
          </cell>
        </row>
        <row r="7">
          <cell r="F7" t="str">
            <v>　管　 轄</v>
          </cell>
        </row>
        <row r="8">
          <cell r="F8" t="str">
            <v xml:space="preserve">  申請人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当額確認"/>
      <sheetName val="配当口座一覧"/>
      <sheetName val="Ｂｉｚ明細"/>
      <sheetName val="留保額確認"/>
      <sheetName val="レポート敷金（四半期決算）"/>
      <sheetName val="レポート敷金（半期決算）"/>
      <sheetName val="敷金管理表（物件別）"/>
      <sheetName val="リストボックス"/>
    </sheetNames>
    <sheetDataSet>
      <sheetData sheetId="0"/>
      <sheetData sheetId="1"/>
      <sheetData sheetId="2"/>
      <sheetData sheetId="3"/>
      <sheetData sheetId="4"/>
      <sheetData sheetId="5"/>
      <sheetData sheetId="6"/>
      <sheetData sheetId="7"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損益計算表"/>
      <sheetName val="入金・未入金明細表"/>
      <sheetName val="未払・滞納"/>
      <sheetName val="支払明細"/>
      <sheetName val="敷金明細"/>
      <sheetName val="実績・予算"/>
      <sheetName val="委託手数料"/>
      <sheetName val="添付資料（1）"/>
      <sheetName val="添付資料（2）"/>
      <sheetName val="添付資料（3）"/>
      <sheetName val="準備ｼｰﾄ"/>
      <sheetName val="予算"/>
      <sheetName val="準備シート"/>
      <sheetName val="リストボックス"/>
      <sheetName val="入力用(家賃)"/>
      <sheetName val="電気ｺｰﾄﾞ"/>
      <sheetName val="入力準備"/>
      <sheetName val="明細　(稼動ビル～着工)"/>
      <sheetName val="Ⅰ-3"/>
      <sheetName val="II-8科目一覧表"/>
      <sheetName val="レントロール"/>
      <sheetName val="ID"/>
      <sheetName val="減少什器"/>
      <sheetName val="リスト"/>
    </sheetNames>
    <sheetDataSet>
      <sheetData sheetId="0"/>
      <sheetData sheetId="1"/>
      <sheetData sheetId="2"/>
      <sheetData sheetId="3"/>
      <sheetData sheetId="4"/>
      <sheetData sheetId="5" refreshError="1">
        <row r="7">
          <cell r="A7">
            <v>1</v>
          </cell>
          <cell r="F7" t="str">
            <v>電気</v>
          </cell>
          <cell r="H7" t="str">
            <v>電気代</v>
          </cell>
          <cell r="I7" t="str">
            <v>東京電力㈱</v>
          </cell>
          <cell r="K7">
            <v>37665</v>
          </cell>
          <cell r="N7" t="str">
            <v>2003年1月分</v>
          </cell>
          <cell r="P7">
            <v>878456</v>
          </cell>
          <cell r="R7">
            <v>922378</v>
          </cell>
          <cell r="S7">
            <v>922378</v>
          </cell>
        </row>
        <row r="8">
          <cell r="A8">
            <v>1</v>
          </cell>
          <cell r="F8" t="str">
            <v>電話代</v>
          </cell>
          <cell r="H8" t="str">
            <v>電話代</v>
          </cell>
          <cell r="I8" t="str">
            <v>日本テレコム㈱</v>
          </cell>
          <cell r="K8">
            <v>37677</v>
          </cell>
          <cell r="N8" t="str">
            <v>2003年1月分</v>
          </cell>
          <cell r="P8">
            <v>389</v>
          </cell>
          <cell r="R8">
            <v>408</v>
          </cell>
          <cell r="S8">
            <v>408</v>
          </cell>
        </row>
        <row r="9">
          <cell r="A9">
            <v>1</v>
          </cell>
          <cell r="F9" t="str">
            <v>電話代</v>
          </cell>
          <cell r="H9" t="str">
            <v>電話代</v>
          </cell>
          <cell r="I9" t="str">
            <v>東日本電信電話㈱</v>
          </cell>
          <cell r="K9">
            <v>37672</v>
          </cell>
          <cell r="N9" t="str">
            <v>2003年2月分</v>
          </cell>
          <cell r="P9">
            <v>4445</v>
          </cell>
          <cell r="R9">
            <v>4667</v>
          </cell>
          <cell r="S9">
            <v>4667</v>
          </cell>
        </row>
        <row r="10">
          <cell r="A10">
            <v>1</v>
          </cell>
          <cell r="F10" t="str">
            <v>建物管理費</v>
          </cell>
          <cell r="H10" t="str">
            <v>昇降機保守料</v>
          </cell>
          <cell r="I10" t="str">
            <v>㈱日立ビルシステム</v>
          </cell>
          <cell r="K10">
            <v>37676</v>
          </cell>
          <cell r="N10" t="str">
            <v>2003年1月分</v>
          </cell>
          <cell r="P10">
            <v>84140</v>
          </cell>
          <cell r="R10">
            <v>88347</v>
          </cell>
          <cell r="S10">
            <v>88347</v>
          </cell>
        </row>
        <row r="11">
          <cell r="A11">
            <v>1</v>
          </cell>
          <cell r="F11" t="str">
            <v>建物管理費</v>
          </cell>
          <cell r="H11" t="str">
            <v>建物管理業務費</v>
          </cell>
          <cell r="I11" t="str">
            <v>㈱オーエンス</v>
          </cell>
          <cell r="K11">
            <v>37676</v>
          </cell>
          <cell r="N11" t="str">
            <v>2003年1月分</v>
          </cell>
          <cell r="P11">
            <v>784920</v>
          </cell>
          <cell r="R11">
            <v>824166</v>
          </cell>
          <cell r="S11">
            <v>824166</v>
          </cell>
        </row>
        <row r="12">
          <cell r="A12">
            <v>1</v>
          </cell>
          <cell r="F12" t="str">
            <v>設備修繕費</v>
          </cell>
          <cell r="H12" t="str">
            <v>消火栓ポンプフード弁交換工事</v>
          </cell>
          <cell r="I12" t="str">
            <v>ビル開発㈱</v>
          </cell>
          <cell r="K12">
            <v>37676</v>
          </cell>
          <cell r="N12">
            <v>37655</v>
          </cell>
          <cell r="P12">
            <v>85000</v>
          </cell>
          <cell r="R12">
            <v>89250</v>
          </cell>
          <cell r="S12">
            <v>89250</v>
          </cell>
        </row>
        <row r="13">
          <cell r="A13">
            <v>1</v>
          </cell>
          <cell r="F13" t="str">
            <v>消耗品</v>
          </cell>
          <cell r="H13" t="str">
            <v>蛍光灯代</v>
          </cell>
          <cell r="I13" t="str">
            <v>㈱朝日ビルマネジメントサービス</v>
          </cell>
          <cell r="K13">
            <v>37676</v>
          </cell>
          <cell r="N13">
            <v>37645</v>
          </cell>
          <cell r="P13">
            <v>36225</v>
          </cell>
          <cell r="R13">
            <v>38036</v>
          </cell>
          <cell r="S13">
            <v>38036</v>
          </cell>
        </row>
        <row r="14">
          <cell r="A14">
            <v>1</v>
          </cell>
          <cell r="F14" t="str">
            <v>銀行手数料</v>
          </cell>
          <cell r="I14" t="str">
            <v>UFJBK</v>
          </cell>
          <cell r="K14">
            <v>37676</v>
          </cell>
          <cell r="P14">
            <v>1600</v>
          </cell>
          <cell r="R14">
            <v>1680</v>
          </cell>
          <cell r="S14">
            <v>1680</v>
          </cell>
        </row>
        <row r="15">
          <cell r="A15">
            <v>1</v>
          </cell>
          <cell r="F15" t="str">
            <v>物件運営費（PM Fee)</v>
          </cell>
          <cell r="H15" t="str">
            <v>業務委託料</v>
          </cell>
          <cell r="I15" t="str">
            <v>三幸エステート㈱</v>
          </cell>
          <cell r="K15">
            <v>37679</v>
          </cell>
          <cell r="N15" t="str">
            <v>2003年1月分</v>
          </cell>
          <cell r="P15">
            <v>239557</v>
          </cell>
          <cell r="R15">
            <v>251534</v>
          </cell>
          <cell r="S15">
            <v>251534</v>
          </cell>
        </row>
        <row r="16">
          <cell r="A16">
            <v>1</v>
          </cell>
          <cell r="F16" t="str">
            <v>電話代</v>
          </cell>
          <cell r="H16" t="str">
            <v>譲渡承認手数料</v>
          </cell>
          <cell r="I16" t="str">
            <v>東日本電信電話㈱</v>
          </cell>
          <cell r="K16">
            <v>37679</v>
          </cell>
          <cell r="P16">
            <v>800</v>
          </cell>
          <cell r="R16">
            <v>840</v>
          </cell>
          <cell r="S16">
            <v>840</v>
          </cell>
        </row>
        <row r="17">
          <cell r="R17" t="str">
            <v/>
          </cell>
          <cell r="S17" t="str">
            <v/>
          </cell>
        </row>
        <row r="18">
          <cell r="R18" t="str">
            <v/>
          </cell>
          <cell r="S18" t="str">
            <v/>
          </cell>
        </row>
        <row r="19">
          <cell r="R19" t="str">
            <v/>
          </cell>
          <cell r="S19" t="str">
            <v/>
          </cell>
        </row>
        <row r="20">
          <cell r="P20" t="str">
            <v/>
          </cell>
          <cell r="R20" t="str">
            <v/>
          </cell>
          <cell r="S20" t="str">
            <v/>
          </cell>
        </row>
        <row r="21">
          <cell r="P21" t="str">
            <v/>
          </cell>
          <cell r="R21" t="str">
            <v/>
          </cell>
          <cell r="S21" t="str">
            <v/>
          </cell>
        </row>
        <row r="22">
          <cell r="P22" t="str">
            <v/>
          </cell>
          <cell r="R22" t="str">
            <v/>
          </cell>
          <cell r="S22" t="str">
            <v/>
          </cell>
        </row>
        <row r="23">
          <cell r="P23" t="str">
            <v/>
          </cell>
          <cell r="R23" t="str">
            <v/>
          </cell>
          <cell r="S23" t="str">
            <v/>
          </cell>
        </row>
        <row r="24">
          <cell r="P24" t="str">
            <v/>
          </cell>
          <cell r="R24" t="str">
            <v/>
          </cell>
          <cell r="S24" t="str">
            <v/>
          </cell>
        </row>
        <row r="25">
          <cell r="P25" t="str">
            <v/>
          </cell>
          <cell r="R25" t="str">
            <v/>
          </cell>
          <cell r="S25" t="str">
            <v/>
          </cell>
        </row>
        <row r="26">
          <cell r="P26" t="str">
            <v/>
          </cell>
          <cell r="R26" t="str">
            <v/>
          </cell>
          <cell r="S26" t="str">
            <v/>
          </cell>
        </row>
        <row r="27">
          <cell r="P27" t="str">
            <v/>
          </cell>
          <cell r="R27" t="str">
            <v/>
          </cell>
          <cell r="S27" t="str">
            <v/>
          </cell>
        </row>
        <row r="28">
          <cell r="R28" t="str">
            <v/>
          </cell>
          <cell r="S28" t="str">
            <v/>
          </cell>
        </row>
        <row r="29">
          <cell r="R29" t="str">
            <v/>
          </cell>
          <cell r="S29" t="str">
            <v/>
          </cell>
        </row>
        <row r="30">
          <cell r="R30" t="str">
            <v/>
          </cell>
          <cell r="S30" t="str">
            <v/>
          </cell>
        </row>
      </sheetData>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情報"/>
      <sheetName val="年次予算"/>
      <sheetName val="実績比較"/>
      <sheetName val="担保物件収支報告書"/>
      <sheetName val="ﾘｻﾞｰﾌﾞ管理"/>
      <sheetName val="浜W明細"/>
      <sheetName val="tax"/>
      <sheetName val="保険料按分根拠"/>
      <sheetName val="Transfer"/>
      <sheetName val="Collateral"/>
      <sheetName val="支払明細"/>
      <sheetName val="リストボックス"/>
    </sheetNames>
    <sheetDataSet>
      <sheetData sheetId="0"/>
      <sheetData sheetId="1"/>
      <sheetData sheetId="2"/>
      <sheetData sheetId="3"/>
      <sheetData sheetId="4" refreshError="1"/>
      <sheetData sheetId="5"/>
      <sheetData sheetId="6"/>
      <sheetData sheetId="7"/>
      <sheetData sheetId="8" refreshError="1"/>
      <sheetData sheetId="9" refreshError="1"/>
      <sheetData sheetId="10" refreshError="1"/>
      <sheetData sheetId="1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システムの目的・概要"/>
      <sheetName val="システムイメージ"/>
      <sheetName val="処理概要"/>
      <sheetName val="出力内容選択"/>
      <sheetName val="出力・ダウンロード"/>
      <sheetName val="敷金管理表（単月指定・契約別）"/>
      <sheetName val="敷金管理表（単月指定・物件別）"/>
      <sheetName val="敷金管理表（期指定・契約別）"/>
      <sheetName val="敷金管理表（期指定・物件別）"/>
      <sheetName val="担保物件収支報告書"/>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上の注意点"/>
      <sheetName val="入力した基準、重要なご説明"/>
      <sheetName val="1.物件概要"/>
      <sheetName val="2.戸別一覧"/>
      <sheetName val="3.月別入金状況(賃料）"/>
      <sheetName val="3.月別入金状況（その他）"/>
      <sheetName val="4.月別出金状況"/>
      <sheetName val="Sheet3"/>
      <sheetName val="支払明細"/>
      <sheetName val="担保物件収支報告書"/>
      <sheetName val="1_物件概要"/>
      <sheetName val="敷金管理表（単月指定・物件別）"/>
      <sheetName val="成約DB（中継）"/>
      <sheetName val="募集DB（中継）"/>
      <sheetName val="【貼付】Actual"/>
      <sheetName val="【入力】ADIM査定"/>
      <sheetName val="準備ｼｰﾄ"/>
      <sheetName val="説明（変更）"/>
      <sheetName val="物件概要"/>
      <sheetName val="payment"/>
      <sheetName val="入力用リスト"/>
      <sheetName val="表紙"/>
      <sheetName val="(2)Property Status"/>
      <sheetName val="物件情報Excel出力"/>
      <sheetName val="収益率計算"/>
      <sheetName val="本文"/>
      <sheetName val="表紙 "/>
      <sheetName val="入力ｼｰﾄ①"/>
      <sheetName val="定額登録連絡票"/>
      <sheetName val="目次"/>
      <sheetName val="商品"/>
      <sheetName val="Sheet2"/>
      <sheetName val="II-8科目一覧表"/>
      <sheetName val="リストボックス"/>
      <sheetName val="Ⅰ-3"/>
      <sheetName val="1_物件概要1"/>
    </sheetNames>
    <sheetDataSet>
      <sheetData sheetId="0" refreshError="1"/>
      <sheetData sheetId="1" refreshError="1"/>
      <sheetData sheetId="2" refreshError="1">
        <row r="2">
          <cell r="B2" t="str">
            <v>1.　物　件　概　要</v>
          </cell>
        </row>
        <row r="4">
          <cell r="F4" t="str">
            <v>所在地</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t="str">
            <v>敷地権の割合</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t="str">
            <v>その他の設備</v>
          </cell>
          <cell r="AS4">
            <v>0</v>
          </cell>
          <cell r="AT4">
            <v>0</v>
          </cell>
          <cell r="AU4">
            <v>0</v>
          </cell>
          <cell r="AV4">
            <v>0</v>
          </cell>
          <cell r="AW4">
            <v>0</v>
          </cell>
          <cell r="AX4">
            <v>0</v>
          </cell>
          <cell r="AY4">
            <v>0</v>
          </cell>
          <cell r="AZ4">
            <v>0</v>
          </cell>
          <cell r="BA4">
            <v>0</v>
          </cell>
          <cell r="BB4">
            <v>0</v>
          </cell>
          <cell r="BC4">
            <v>0</v>
          </cell>
          <cell r="BD4" t="str">
            <v>留守番ロッカー</v>
          </cell>
        </row>
        <row r="5">
          <cell r="C5" t="str">
            <v>建物番号</v>
          </cell>
          <cell r="D5" t="str">
            <v>物件名</v>
          </cell>
          <cell r="E5" t="str">
            <v>部屋番号</v>
          </cell>
          <cell r="F5" t="str">
            <v>都道府県</v>
          </cell>
          <cell r="G5" t="str">
            <v>市</v>
          </cell>
          <cell r="H5" t="str">
            <v>区</v>
          </cell>
          <cell r="I5" t="str">
            <v>住居表示</v>
          </cell>
          <cell r="J5" t="str">
            <v>地番</v>
          </cell>
          <cell r="K5">
            <v>0</v>
          </cell>
          <cell r="L5" t="str">
            <v>交通</v>
          </cell>
          <cell r="M5" t="str">
            <v>最寄駅</v>
          </cell>
          <cell r="N5" t="str">
            <v>ﾊﾞｽ・徒歩</v>
          </cell>
          <cell r="O5" t="str">
            <v>分</v>
          </cell>
          <cell r="P5">
            <v>0</v>
          </cell>
          <cell r="Q5" t="str">
            <v>施工会社</v>
          </cell>
          <cell r="R5" t="str">
            <v>竣工年月日</v>
          </cell>
          <cell r="S5" t="str">
            <v>総戸数</v>
          </cell>
          <cell r="T5" t="str">
            <v>所有戸数</v>
          </cell>
          <cell r="U5" t="str">
            <v>所有戸数の割合</v>
          </cell>
          <cell r="V5" t="str">
            <v>構造</v>
          </cell>
          <cell r="W5" t="str">
            <v>地上</v>
          </cell>
          <cell r="X5" t="str">
            <v>地下</v>
          </cell>
          <cell r="Y5" t="str">
            <v>土地面積</v>
          </cell>
          <cell r="Z5" t="str">
            <v>延床面積</v>
          </cell>
          <cell r="AA5" t="str">
            <v>地積(登記簿）</v>
          </cell>
          <cell r="AB5">
            <v>0</v>
          </cell>
          <cell r="AC5">
            <v>0</v>
          </cell>
          <cell r="AD5" t="str">
            <v>地目</v>
          </cell>
          <cell r="AE5" t="str">
            <v>用途地域</v>
          </cell>
          <cell r="AF5" t="str">
            <v>その他の地域</v>
          </cell>
          <cell r="AG5">
            <v>0</v>
          </cell>
          <cell r="AH5">
            <v>0</v>
          </cell>
          <cell r="AI5" t="str">
            <v>建蔽率</v>
          </cell>
          <cell r="AJ5" t="str">
            <v>容積率</v>
          </cell>
          <cell r="AK5">
            <v>0</v>
          </cell>
          <cell r="AL5" t="str">
            <v>管理会社</v>
          </cell>
          <cell r="AM5" t="str">
            <v>住所</v>
          </cell>
          <cell r="AN5" t="str">
            <v>電話番号</v>
          </cell>
          <cell r="AO5" t="str">
            <v>管理人</v>
          </cell>
          <cell r="AP5" t="str">
            <v>管理人電話</v>
          </cell>
          <cell r="AQ5">
            <v>0</v>
          </cell>
          <cell r="AR5" t="str">
            <v>駐車場</v>
          </cell>
          <cell r="AS5" t="str">
            <v>駐輪場</v>
          </cell>
          <cell r="AT5" t="str">
            <v>エレベーター</v>
          </cell>
          <cell r="AU5" t="str">
            <v>基</v>
          </cell>
          <cell r="AV5" t="str">
            <v>オートロック</v>
          </cell>
          <cell r="AW5" t="str">
            <v>BSアンテナ</v>
          </cell>
          <cell r="AX5" t="str">
            <v>有線放送</v>
          </cell>
          <cell r="AY5" t="str">
            <v>衛星放送</v>
          </cell>
          <cell r="AZ5" t="str">
            <v>ガス</v>
          </cell>
          <cell r="BA5" t="str">
            <v>給水</v>
          </cell>
          <cell r="BB5" t="str">
            <v>電力会社</v>
          </cell>
          <cell r="BC5" t="str">
            <v>ゴミ置場</v>
          </cell>
          <cell r="BD5">
            <v>0</v>
          </cell>
        </row>
        <row r="6">
          <cell r="C6" t="str">
            <v>Building No.</v>
          </cell>
          <cell r="D6" t="str">
            <v>Property Name</v>
          </cell>
          <cell r="E6" t="str">
            <v>Room　No.</v>
          </cell>
          <cell r="F6">
            <v>0</v>
          </cell>
          <cell r="G6" t="str">
            <v>City</v>
          </cell>
          <cell r="H6">
            <v>0</v>
          </cell>
          <cell r="I6" t="str">
            <v>Address</v>
          </cell>
          <cell r="J6">
            <v>0</v>
          </cell>
          <cell r="K6">
            <v>0</v>
          </cell>
          <cell r="L6" t="str">
            <v>Line</v>
          </cell>
          <cell r="M6" t="str">
            <v>Station</v>
          </cell>
          <cell r="N6" t="str">
            <v>Bus or Walk</v>
          </cell>
          <cell r="O6" t="str">
            <v>Time</v>
          </cell>
          <cell r="P6">
            <v>0</v>
          </cell>
          <cell r="Q6">
            <v>0</v>
          </cell>
          <cell r="R6">
            <v>0</v>
          </cell>
          <cell r="S6" t="str">
            <v>Total Units</v>
          </cell>
          <cell r="T6">
            <v>0</v>
          </cell>
          <cell r="U6">
            <v>0</v>
          </cell>
          <cell r="V6">
            <v>0</v>
          </cell>
          <cell r="W6" t="str">
            <v>階</v>
          </cell>
          <cell r="X6" t="str">
            <v>階</v>
          </cell>
          <cell r="Y6">
            <v>0</v>
          </cell>
          <cell r="Z6">
            <v>0</v>
          </cell>
          <cell r="AA6">
            <v>0</v>
          </cell>
          <cell r="AB6" t="str">
            <v>分母</v>
          </cell>
          <cell r="AC6">
            <v>0</v>
          </cell>
          <cell r="AD6">
            <v>0</v>
          </cell>
          <cell r="AE6">
            <v>0</v>
          </cell>
          <cell r="AF6">
            <v>0</v>
          </cell>
          <cell r="AG6">
            <v>0</v>
          </cell>
          <cell r="AH6">
            <v>0</v>
          </cell>
          <cell r="AI6" t="str">
            <v>％</v>
          </cell>
          <cell r="AJ6" t="str">
            <v>％</v>
          </cell>
          <cell r="AK6">
            <v>0</v>
          </cell>
          <cell r="AL6">
            <v>0</v>
          </cell>
          <cell r="AM6">
            <v>0</v>
          </cell>
          <cell r="AN6">
            <v>0</v>
          </cell>
          <cell r="AO6">
            <v>0</v>
          </cell>
          <cell r="AP6">
            <v>0</v>
          </cell>
          <cell r="AQ6">
            <v>0</v>
          </cell>
          <cell r="AR6" t="str">
            <v>台</v>
          </cell>
          <cell r="AS6" t="str">
            <v>台</v>
          </cell>
          <cell r="AT6" t="str">
            <v>有無</v>
          </cell>
          <cell r="AU6">
            <v>0</v>
          </cell>
          <cell r="AV6" t="str">
            <v>有無</v>
          </cell>
          <cell r="AW6" t="str">
            <v>有無</v>
          </cell>
          <cell r="AX6" t="str">
            <v>有無</v>
          </cell>
          <cell r="AY6" t="str">
            <v>有無</v>
          </cell>
          <cell r="AZ6">
            <v>0</v>
          </cell>
          <cell r="BA6">
            <v>0</v>
          </cell>
          <cell r="BB6">
            <v>0</v>
          </cell>
          <cell r="BC6" t="str">
            <v>有無</v>
          </cell>
          <cell r="BD6" t="str">
            <v>有無</v>
          </cell>
        </row>
        <row r="7">
          <cell r="B7">
            <v>1</v>
          </cell>
          <cell r="C7">
            <v>0</v>
          </cell>
          <cell r="D7" t="str">
            <v>パシフィックハウス</v>
          </cell>
          <cell r="E7">
            <v>501</v>
          </cell>
        </row>
        <row r="8">
          <cell r="B8">
            <v>2</v>
          </cell>
          <cell r="C8">
            <v>0</v>
          </cell>
          <cell r="D8" t="str">
            <v>PMC</v>
          </cell>
          <cell r="E8">
            <v>101</v>
          </cell>
        </row>
        <row r="9">
          <cell r="B9">
            <v>3</v>
          </cell>
          <cell r="C9">
            <v>0</v>
          </cell>
          <cell r="D9" t="str">
            <v>パシフィックビル</v>
          </cell>
          <cell r="E9">
            <v>102</v>
          </cell>
        </row>
        <row r="10">
          <cell r="B10">
            <v>4</v>
          </cell>
        </row>
        <row r="11">
          <cell r="B11">
            <v>5</v>
          </cell>
        </row>
        <row r="12">
          <cell r="B12">
            <v>6</v>
          </cell>
        </row>
        <row r="13">
          <cell r="B13">
            <v>7</v>
          </cell>
        </row>
        <row r="14">
          <cell r="B14">
            <v>8</v>
          </cell>
        </row>
        <row r="15">
          <cell r="B15">
            <v>9</v>
          </cell>
        </row>
        <row r="16">
          <cell r="B16">
            <v>10</v>
          </cell>
        </row>
        <row r="17">
          <cell r="B17">
            <v>11</v>
          </cell>
        </row>
        <row r="18">
          <cell r="B18">
            <v>12</v>
          </cell>
        </row>
        <row r="19">
          <cell r="B19">
            <v>13</v>
          </cell>
        </row>
        <row r="20">
          <cell r="B20">
            <v>14</v>
          </cell>
        </row>
        <row r="21">
          <cell r="B21">
            <v>15</v>
          </cell>
        </row>
        <row r="22">
          <cell r="B22">
            <v>16</v>
          </cell>
        </row>
        <row r="23">
          <cell r="B23">
            <v>17</v>
          </cell>
        </row>
        <row r="24">
          <cell r="B24">
            <v>18</v>
          </cell>
        </row>
        <row r="25">
          <cell r="B25">
            <v>19</v>
          </cell>
        </row>
        <row r="26">
          <cell r="B26">
            <v>20</v>
          </cell>
        </row>
        <row r="27">
          <cell r="B27">
            <v>21</v>
          </cell>
        </row>
        <row r="28">
          <cell r="B28">
            <v>22</v>
          </cell>
        </row>
        <row r="29">
          <cell r="B29">
            <v>23</v>
          </cell>
        </row>
        <row r="30">
          <cell r="B30">
            <v>24</v>
          </cell>
        </row>
        <row r="31">
          <cell r="B31">
            <v>25</v>
          </cell>
        </row>
        <row r="32">
          <cell r="B32">
            <v>26</v>
          </cell>
        </row>
        <row r="33">
          <cell r="B33">
            <v>27</v>
          </cell>
        </row>
        <row r="34">
          <cell r="B34">
            <v>28</v>
          </cell>
        </row>
        <row r="35">
          <cell r="B35">
            <v>29</v>
          </cell>
        </row>
        <row r="36">
          <cell r="B36">
            <v>30</v>
          </cell>
        </row>
        <row r="37">
          <cell r="B37">
            <v>31</v>
          </cell>
        </row>
        <row r="38">
          <cell r="B38">
            <v>32</v>
          </cell>
        </row>
        <row r="39">
          <cell r="B39">
            <v>33</v>
          </cell>
        </row>
        <row r="40">
          <cell r="B40">
            <v>34</v>
          </cell>
        </row>
        <row r="41">
          <cell r="B41">
            <v>35</v>
          </cell>
        </row>
        <row r="42">
          <cell r="B42">
            <v>36</v>
          </cell>
        </row>
        <row r="43">
          <cell r="B43">
            <v>37</v>
          </cell>
        </row>
        <row r="44">
          <cell r="B44">
            <v>38</v>
          </cell>
        </row>
        <row r="45">
          <cell r="B45">
            <v>39</v>
          </cell>
        </row>
        <row r="46">
          <cell r="B46">
            <v>40</v>
          </cell>
        </row>
        <row r="47">
          <cell r="B47">
            <v>41</v>
          </cell>
        </row>
        <row r="48">
          <cell r="B48">
            <v>42</v>
          </cell>
        </row>
        <row r="49">
          <cell r="B49">
            <v>43</v>
          </cell>
        </row>
        <row r="50">
          <cell r="B50">
            <v>44</v>
          </cell>
        </row>
        <row r="51">
          <cell r="B51">
            <v>45</v>
          </cell>
        </row>
        <row r="52">
          <cell r="B52">
            <v>46</v>
          </cell>
        </row>
        <row r="53">
          <cell r="B53">
            <v>47</v>
          </cell>
        </row>
        <row r="54">
          <cell r="B54">
            <v>48</v>
          </cell>
        </row>
        <row r="55">
          <cell r="B55">
            <v>49</v>
          </cell>
        </row>
        <row r="56">
          <cell r="B56">
            <v>50</v>
          </cell>
        </row>
        <row r="57">
          <cell r="B57">
            <v>51</v>
          </cell>
        </row>
        <row r="58">
          <cell r="B58">
            <v>52</v>
          </cell>
        </row>
        <row r="59">
          <cell r="B59">
            <v>53</v>
          </cell>
        </row>
        <row r="60">
          <cell r="B60">
            <v>54</v>
          </cell>
        </row>
        <row r="61">
          <cell r="B61">
            <v>55</v>
          </cell>
        </row>
        <row r="62">
          <cell r="B62">
            <v>56</v>
          </cell>
        </row>
        <row r="63">
          <cell r="B63">
            <v>57</v>
          </cell>
        </row>
        <row r="64">
          <cell r="B64">
            <v>58</v>
          </cell>
        </row>
        <row r="65">
          <cell r="B65">
            <v>59</v>
          </cell>
        </row>
        <row r="66">
          <cell r="B66">
            <v>60</v>
          </cell>
        </row>
        <row r="67">
          <cell r="B67">
            <v>61</v>
          </cell>
        </row>
        <row r="68">
          <cell r="B68">
            <v>62</v>
          </cell>
        </row>
        <row r="69">
          <cell r="B69">
            <v>63</v>
          </cell>
        </row>
        <row r="70">
          <cell r="B70">
            <v>64</v>
          </cell>
        </row>
        <row r="71">
          <cell r="B71">
            <v>65</v>
          </cell>
        </row>
        <row r="72">
          <cell r="B72">
            <v>66</v>
          </cell>
        </row>
        <row r="73">
          <cell r="B73">
            <v>67</v>
          </cell>
        </row>
        <row r="74">
          <cell r="B74">
            <v>68</v>
          </cell>
        </row>
        <row r="75">
          <cell r="B75">
            <v>69</v>
          </cell>
        </row>
        <row r="76">
          <cell r="B76">
            <v>70</v>
          </cell>
        </row>
        <row r="77">
          <cell r="B77">
            <v>71</v>
          </cell>
        </row>
        <row r="78">
          <cell r="B78">
            <v>72</v>
          </cell>
        </row>
        <row r="79">
          <cell r="B79">
            <v>73</v>
          </cell>
        </row>
        <row r="80">
          <cell r="B80">
            <v>74</v>
          </cell>
        </row>
        <row r="81">
          <cell r="B81">
            <v>75</v>
          </cell>
        </row>
        <row r="82">
          <cell r="B82">
            <v>76</v>
          </cell>
        </row>
        <row r="83">
          <cell r="B83">
            <v>77</v>
          </cell>
        </row>
        <row r="84">
          <cell r="B84">
            <v>78</v>
          </cell>
        </row>
        <row r="85">
          <cell r="B85">
            <v>79</v>
          </cell>
        </row>
        <row r="86">
          <cell r="B86">
            <v>80</v>
          </cell>
        </row>
        <row r="87">
          <cell r="B87">
            <v>81</v>
          </cell>
        </row>
        <row r="88">
          <cell r="B88">
            <v>82</v>
          </cell>
        </row>
        <row r="89">
          <cell r="B89">
            <v>83</v>
          </cell>
        </row>
        <row r="90">
          <cell r="B90">
            <v>84</v>
          </cell>
        </row>
        <row r="91">
          <cell r="B91">
            <v>85</v>
          </cell>
        </row>
        <row r="92">
          <cell r="B92">
            <v>86</v>
          </cell>
        </row>
        <row r="93">
          <cell r="B93">
            <v>87</v>
          </cell>
        </row>
        <row r="94">
          <cell r="B94">
            <v>88</v>
          </cell>
        </row>
        <row r="95">
          <cell r="B95">
            <v>89</v>
          </cell>
        </row>
        <row r="96">
          <cell r="B96">
            <v>90</v>
          </cell>
        </row>
        <row r="97">
          <cell r="B97">
            <v>91</v>
          </cell>
        </row>
        <row r="98">
          <cell r="B98">
            <v>92</v>
          </cell>
        </row>
        <row r="99">
          <cell r="B99">
            <v>93</v>
          </cell>
        </row>
        <row r="100">
          <cell r="B100">
            <v>94</v>
          </cell>
        </row>
        <row r="101">
          <cell r="B101">
            <v>95</v>
          </cell>
        </row>
        <row r="102">
          <cell r="B102">
            <v>96</v>
          </cell>
        </row>
        <row r="103">
          <cell r="B103">
            <v>97</v>
          </cell>
        </row>
        <row r="104">
          <cell r="B104">
            <v>98</v>
          </cell>
        </row>
        <row r="105">
          <cell r="B105">
            <v>99</v>
          </cell>
        </row>
        <row r="106">
          <cell r="B106">
            <v>100</v>
          </cell>
        </row>
        <row r="107">
          <cell r="B107">
            <v>101</v>
          </cell>
        </row>
        <row r="108">
          <cell r="B108">
            <v>102</v>
          </cell>
        </row>
        <row r="109">
          <cell r="B109">
            <v>103</v>
          </cell>
        </row>
        <row r="110">
          <cell r="B110">
            <v>104</v>
          </cell>
        </row>
        <row r="111">
          <cell r="B111">
            <v>105</v>
          </cell>
        </row>
        <row r="112">
          <cell r="B112">
            <v>106</v>
          </cell>
        </row>
        <row r="113">
          <cell r="B113">
            <v>107</v>
          </cell>
        </row>
        <row r="114">
          <cell r="B114">
            <v>108</v>
          </cell>
        </row>
        <row r="115">
          <cell r="B115">
            <v>109</v>
          </cell>
        </row>
        <row r="116">
          <cell r="B116">
            <v>110</v>
          </cell>
        </row>
        <row r="117">
          <cell r="B117">
            <v>111</v>
          </cell>
        </row>
        <row r="118">
          <cell r="B118">
            <v>112</v>
          </cell>
        </row>
        <row r="119">
          <cell r="B119">
            <v>113</v>
          </cell>
        </row>
        <row r="120">
          <cell r="B120">
            <v>114</v>
          </cell>
        </row>
        <row r="121">
          <cell r="B121">
            <v>115</v>
          </cell>
        </row>
        <row r="122">
          <cell r="B122">
            <v>116</v>
          </cell>
        </row>
        <row r="123">
          <cell r="B123">
            <v>117</v>
          </cell>
        </row>
        <row r="124">
          <cell r="B124">
            <v>118</v>
          </cell>
        </row>
        <row r="125">
          <cell r="B125">
            <v>119</v>
          </cell>
        </row>
        <row r="126">
          <cell r="B126">
            <v>120</v>
          </cell>
        </row>
        <row r="127">
          <cell r="B127">
            <v>121</v>
          </cell>
        </row>
        <row r="128">
          <cell r="B128">
            <v>122</v>
          </cell>
        </row>
        <row r="129">
          <cell r="B129">
            <v>123</v>
          </cell>
        </row>
        <row r="130">
          <cell r="B130">
            <v>124</v>
          </cell>
        </row>
        <row r="131">
          <cell r="B131">
            <v>125</v>
          </cell>
        </row>
        <row r="132">
          <cell r="B132">
            <v>126</v>
          </cell>
        </row>
        <row r="133">
          <cell r="B133">
            <v>127</v>
          </cell>
        </row>
        <row r="134">
          <cell r="B134">
            <v>128</v>
          </cell>
        </row>
        <row r="135">
          <cell r="B135">
            <v>129</v>
          </cell>
        </row>
        <row r="136">
          <cell r="B136">
            <v>130</v>
          </cell>
        </row>
        <row r="137">
          <cell r="B137">
            <v>131</v>
          </cell>
        </row>
        <row r="138">
          <cell r="B138">
            <v>132</v>
          </cell>
        </row>
        <row r="139">
          <cell r="B139">
            <v>133</v>
          </cell>
        </row>
        <row r="140">
          <cell r="B140">
            <v>134</v>
          </cell>
        </row>
        <row r="141">
          <cell r="B141">
            <v>135</v>
          </cell>
        </row>
        <row r="142">
          <cell r="B142">
            <v>136</v>
          </cell>
        </row>
        <row r="143">
          <cell r="B143">
            <v>137</v>
          </cell>
        </row>
        <row r="144">
          <cell r="B144">
            <v>138</v>
          </cell>
        </row>
        <row r="145">
          <cell r="B145">
            <v>139</v>
          </cell>
        </row>
        <row r="146">
          <cell r="B146">
            <v>140</v>
          </cell>
        </row>
        <row r="147">
          <cell r="B147">
            <v>141</v>
          </cell>
        </row>
        <row r="148">
          <cell r="B148">
            <v>142</v>
          </cell>
        </row>
        <row r="149">
          <cell r="B149">
            <v>143</v>
          </cell>
        </row>
        <row r="150">
          <cell r="B150">
            <v>144</v>
          </cell>
        </row>
        <row r="151">
          <cell r="B151">
            <v>145</v>
          </cell>
        </row>
        <row r="152">
          <cell r="B152">
            <v>146</v>
          </cell>
        </row>
        <row r="153">
          <cell r="B153">
            <v>147</v>
          </cell>
        </row>
        <row r="154">
          <cell r="B154">
            <v>148</v>
          </cell>
        </row>
        <row r="155">
          <cell r="B155">
            <v>149</v>
          </cell>
        </row>
        <row r="156">
          <cell r="B156">
            <v>150</v>
          </cell>
        </row>
        <row r="157">
          <cell r="B157">
            <v>151</v>
          </cell>
        </row>
        <row r="158">
          <cell r="B158">
            <v>152</v>
          </cell>
        </row>
        <row r="159">
          <cell r="B159">
            <v>153</v>
          </cell>
        </row>
        <row r="160">
          <cell r="B160">
            <v>154</v>
          </cell>
        </row>
        <row r="161">
          <cell r="B161">
            <v>155</v>
          </cell>
        </row>
        <row r="162">
          <cell r="B162">
            <v>156</v>
          </cell>
        </row>
        <row r="163">
          <cell r="B163">
            <v>157</v>
          </cell>
        </row>
        <row r="164">
          <cell r="B164">
            <v>158</v>
          </cell>
        </row>
        <row r="165">
          <cell r="B165">
            <v>159</v>
          </cell>
        </row>
        <row r="166">
          <cell r="B166">
            <v>160</v>
          </cell>
        </row>
        <row r="167">
          <cell r="B167">
            <v>161</v>
          </cell>
        </row>
        <row r="168">
          <cell r="B168">
            <v>162</v>
          </cell>
        </row>
        <row r="169">
          <cell r="B169">
            <v>163</v>
          </cell>
        </row>
        <row r="170">
          <cell r="B170">
            <v>164</v>
          </cell>
        </row>
        <row r="171">
          <cell r="B171">
            <v>165</v>
          </cell>
        </row>
        <row r="172">
          <cell r="B172">
            <v>166</v>
          </cell>
        </row>
        <row r="173">
          <cell r="B173">
            <v>167</v>
          </cell>
        </row>
        <row r="174">
          <cell r="B174">
            <v>168</v>
          </cell>
        </row>
        <row r="175">
          <cell r="B175">
            <v>169</v>
          </cell>
        </row>
        <row r="176">
          <cell r="B176">
            <v>170</v>
          </cell>
        </row>
        <row r="177">
          <cell r="B177">
            <v>171</v>
          </cell>
        </row>
        <row r="178">
          <cell r="B178">
            <v>172</v>
          </cell>
        </row>
        <row r="179">
          <cell r="B179">
            <v>173</v>
          </cell>
        </row>
        <row r="180">
          <cell r="B180">
            <v>174</v>
          </cell>
        </row>
        <row r="181">
          <cell r="B181">
            <v>175</v>
          </cell>
        </row>
        <row r="182">
          <cell r="B182">
            <v>176</v>
          </cell>
        </row>
        <row r="183">
          <cell r="B183">
            <v>177</v>
          </cell>
        </row>
        <row r="184">
          <cell r="B184">
            <v>178</v>
          </cell>
        </row>
        <row r="185">
          <cell r="B185">
            <v>179</v>
          </cell>
        </row>
        <row r="186">
          <cell r="B186">
            <v>180</v>
          </cell>
        </row>
        <row r="187">
          <cell r="B187">
            <v>181</v>
          </cell>
        </row>
        <row r="188">
          <cell r="B188">
            <v>182</v>
          </cell>
        </row>
        <row r="189">
          <cell r="B189">
            <v>183</v>
          </cell>
        </row>
        <row r="190">
          <cell r="B190">
            <v>184</v>
          </cell>
        </row>
        <row r="191">
          <cell r="B191">
            <v>185</v>
          </cell>
        </row>
        <row r="192">
          <cell r="B192">
            <v>186</v>
          </cell>
        </row>
        <row r="193">
          <cell r="B193">
            <v>187</v>
          </cell>
        </row>
        <row r="194">
          <cell r="B194">
            <v>188</v>
          </cell>
        </row>
        <row r="195">
          <cell r="B195">
            <v>189</v>
          </cell>
        </row>
        <row r="196">
          <cell r="B196">
            <v>190</v>
          </cell>
        </row>
        <row r="197">
          <cell r="B197">
            <v>191</v>
          </cell>
        </row>
        <row r="198">
          <cell r="B198">
            <v>192</v>
          </cell>
        </row>
        <row r="199">
          <cell r="B199">
            <v>193</v>
          </cell>
        </row>
        <row r="200">
          <cell r="B200">
            <v>194</v>
          </cell>
        </row>
        <row r="201">
          <cell r="B201">
            <v>195</v>
          </cell>
        </row>
        <row r="202">
          <cell r="B202">
            <v>196</v>
          </cell>
        </row>
        <row r="203">
          <cell r="B203">
            <v>197</v>
          </cell>
        </row>
        <row r="204">
          <cell r="B204">
            <v>198</v>
          </cell>
        </row>
        <row r="205">
          <cell r="B205">
            <v>199</v>
          </cell>
        </row>
        <row r="206">
          <cell r="B206">
            <v>200</v>
          </cell>
        </row>
        <row r="207">
          <cell r="B207">
            <v>201</v>
          </cell>
        </row>
        <row r="208">
          <cell r="B208">
            <v>202</v>
          </cell>
        </row>
        <row r="209">
          <cell r="B209">
            <v>203</v>
          </cell>
        </row>
        <row r="210">
          <cell r="B210">
            <v>204</v>
          </cell>
        </row>
        <row r="211">
          <cell r="B211">
            <v>205</v>
          </cell>
        </row>
        <row r="212">
          <cell r="B212">
            <v>206</v>
          </cell>
        </row>
        <row r="213">
          <cell r="B213">
            <v>207</v>
          </cell>
        </row>
        <row r="214">
          <cell r="B214">
            <v>208</v>
          </cell>
        </row>
        <row r="215">
          <cell r="B215">
            <v>209</v>
          </cell>
        </row>
        <row r="216">
          <cell r="B216">
            <v>210</v>
          </cell>
        </row>
        <row r="217">
          <cell r="B217">
            <v>211</v>
          </cell>
        </row>
        <row r="218">
          <cell r="B218">
            <v>212</v>
          </cell>
        </row>
        <row r="219">
          <cell r="B219">
            <v>213</v>
          </cell>
        </row>
        <row r="220">
          <cell r="B220">
            <v>214</v>
          </cell>
        </row>
        <row r="221">
          <cell r="B221">
            <v>215</v>
          </cell>
        </row>
        <row r="222">
          <cell r="B222">
            <v>216</v>
          </cell>
        </row>
        <row r="223">
          <cell r="B223">
            <v>217</v>
          </cell>
        </row>
        <row r="224">
          <cell r="B224">
            <v>218</v>
          </cell>
        </row>
        <row r="225">
          <cell r="B225">
            <v>219</v>
          </cell>
        </row>
        <row r="226">
          <cell r="B226">
            <v>220</v>
          </cell>
        </row>
        <row r="227">
          <cell r="B227">
            <v>221</v>
          </cell>
        </row>
        <row r="228">
          <cell r="B228">
            <v>222</v>
          </cell>
        </row>
        <row r="229">
          <cell r="B229">
            <v>223</v>
          </cell>
        </row>
        <row r="230">
          <cell r="B230">
            <v>224</v>
          </cell>
        </row>
        <row r="231">
          <cell r="B231">
            <v>225</v>
          </cell>
        </row>
        <row r="232">
          <cell r="B232">
            <v>226</v>
          </cell>
        </row>
        <row r="233">
          <cell r="B233">
            <v>227</v>
          </cell>
        </row>
        <row r="234">
          <cell r="B234">
            <v>228</v>
          </cell>
        </row>
        <row r="235">
          <cell r="B235">
            <v>229</v>
          </cell>
        </row>
        <row r="236">
          <cell r="B236">
            <v>230</v>
          </cell>
        </row>
        <row r="237">
          <cell r="B237">
            <v>231</v>
          </cell>
        </row>
        <row r="238">
          <cell r="B238">
            <v>232</v>
          </cell>
        </row>
        <row r="239">
          <cell r="B239">
            <v>233</v>
          </cell>
        </row>
        <row r="240">
          <cell r="B240">
            <v>234</v>
          </cell>
        </row>
        <row r="241">
          <cell r="B241">
            <v>235</v>
          </cell>
        </row>
        <row r="242">
          <cell r="B242">
            <v>236</v>
          </cell>
        </row>
        <row r="243">
          <cell r="B243">
            <v>237</v>
          </cell>
        </row>
        <row r="244">
          <cell r="B244">
            <v>238</v>
          </cell>
        </row>
        <row r="245">
          <cell r="B245">
            <v>239</v>
          </cell>
        </row>
        <row r="246">
          <cell r="B246">
            <v>240</v>
          </cell>
        </row>
        <row r="247">
          <cell r="B247">
            <v>241</v>
          </cell>
        </row>
        <row r="248">
          <cell r="B248">
            <v>242</v>
          </cell>
        </row>
        <row r="249">
          <cell r="B249">
            <v>243</v>
          </cell>
        </row>
        <row r="250">
          <cell r="B250">
            <v>244</v>
          </cell>
        </row>
        <row r="251">
          <cell r="B251">
            <v>245</v>
          </cell>
        </row>
        <row r="252">
          <cell r="B252">
            <v>246</v>
          </cell>
        </row>
        <row r="253">
          <cell r="B253">
            <v>247</v>
          </cell>
        </row>
        <row r="254">
          <cell r="B254">
            <v>248</v>
          </cell>
        </row>
        <row r="255">
          <cell r="B255">
            <v>249</v>
          </cell>
        </row>
        <row r="256">
          <cell r="B256">
            <v>250</v>
          </cell>
        </row>
        <row r="257">
          <cell r="B257">
            <v>251</v>
          </cell>
        </row>
        <row r="258">
          <cell r="B258">
            <v>252</v>
          </cell>
        </row>
        <row r="259">
          <cell r="B259">
            <v>253</v>
          </cell>
        </row>
        <row r="260">
          <cell r="B260">
            <v>254</v>
          </cell>
        </row>
        <row r="261">
          <cell r="B261">
            <v>255</v>
          </cell>
        </row>
        <row r="262">
          <cell r="B262">
            <v>256</v>
          </cell>
        </row>
        <row r="263">
          <cell r="B263">
            <v>257</v>
          </cell>
        </row>
        <row r="264">
          <cell r="B264">
            <v>258</v>
          </cell>
        </row>
        <row r="265">
          <cell r="B265">
            <v>259</v>
          </cell>
        </row>
        <row r="266">
          <cell r="B266">
            <v>260</v>
          </cell>
        </row>
        <row r="267">
          <cell r="B267">
            <v>261</v>
          </cell>
        </row>
        <row r="268">
          <cell r="B268">
            <v>262</v>
          </cell>
        </row>
        <row r="269">
          <cell r="B269">
            <v>263</v>
          </cell>
        </row>
        <row r="270">
          <cell r="B270">
            <v>264</v>
          </cell>
        </row>
        <row r="271">
          <cell r="B271">
            <v>265</v>
          </cell>
        </row>
        <row r="272">
          <cell r="B272">
            <v>266</v>
          </cell>
        </row>
        <row r="273">
          <cell r="B273">
            <v>267</v>
          </cell>
        </row>
        <row r="274">
          <cell r="B274">
            <v>268</v>
          </cell>
        </row>
        <row r="275">
          <cell r="B275">
            <v>269</v>
          </cell>
        </row>
        <row r="276">
          <cell r="B276">
            <v>270</v>
          </cell>
        </row>
        <row r="277">
          <cell r="B277">
            <v>271</v>
          </cell>
        </row>
        <row r="278">
          <cell r="B278">
            <v>272</v>
          </cell>
        </row>
        <row r="279">
          <cell r="B279">
            <v>273</v>
          </cell>
        </row>
        <row r="280">
          <cell r="B280">
            <v>274</v>
          </cell>
        </row>
        <row r="281">
          <cell r="B281">
            <v>275</v>
          </cell>
        </row>
        <row r="282">
          <cell r="B282">
            <v>276</v>
          </cell>
        </row>
        <row r="283">
          <cell r="B283">
            <v>277</v>
          </cell>
        </row>
        <row r="284">
          <cell r="B284">
            <v>278</v>
          </cell>
        </row>
        <row r="285">
          <cell r="B285">
            <v>279</v>
          </cell>
        </row>
        <row r="286">
          <cell r="B286">
            <v>280</v>
          </cell>
        </row>
        <row r="287">
          <cell r="B287">
            <v>281</v>
          </cell>
        </row>
        <row r="288">
          <cell r="B288">
            <v>282</v>
          </cell>
        </row>
        <row r="289">
          <cell r="B289">
            <v>283</v>
          </cell>
        </row>
        <row r="290">
          <cell r="B290">
            <v>284</v>
          </cell>
        </row>
        <row r="291">
          <cell r="B291">
            <v>285</v>
          </cell>
        </row>
        <row r="292">
          <cell r="B292">
            <v>286</v>
          </cell>
        </row>
        <row r="293">
          <cell r="B293">
            <v>287</v>
          </cell>
        </row>
        <row r="294">
          <cell r="B294">
            <v>288</v>
          </cell>
        </row>
        <row r="295">
          <cell r="B295">
            <v>289</v>
          </cell>
        </row>
        <row r="296">
          <cell r="B296">
            <v>290</v>
          </cell>
        </row>
        <row r="297">
          <cell r="B297">
            <v>291</v>
          </cell>
        </row>
        <row r="298">
          <cell r="B298">
            <v>292</v>
          </cell>
        </row>
        <row r="299">
          <cell r="B299">
            <v>293</v>
          </cell>
        </row>
        <row r="300">
          <cell r="B300">
            <v>294</v>
          </cell>
        </row>
        <row r="301">
          <cell r="B301">
            <v>295</v>
          </cell>
        </row>
        <row r="302">
          <cell r="B302">
            <v>296</v>
          </cell>
        </row>
        <row r="303">
          <cell r="B303">
            <v>297</v>
          </cell>
        </row>
        <row r="304">
          <cell r="B304">
            <v>298</v>
          </cell>
        </row>
        <row r="305">
          <cell r="B305">
            <v>299</v>
          </cell>
        </row>
        <row r="306">
          <cell r="B306">
            <v>300</v>
          </cell>
        </row>
        <row r="307">
          <cell r="B307">
            <v>301</v>
          </cell>
        </row>
        <row r="308">
          <cell r="B308">
            <v>302</v>
          </cell>
        </row>
        <row r="309">
          <cell r="B309">
            <v>303</v>
          </cell>
        </row>
        <row r="310">
          <cell r="B310">
            <v>304</v>
          </cell>
        </row>
        <row r="311">
          <cell r="B311">
            <v>305</v>
          </cell>
        </row>
        <row r="312">
          <cell r="B312">
            <v>306</v>
          </cell>
        </row>
        <row r="313">
          <cell r="B313">
            <v>307</v>
          </cell>
        </row>
        <row r="314">
          <cell r="B314">
            <v>308</v>
          </cell>
        </row>
        <row r="315">
          <cell r="B315">
            <v>309</v>
          </cell>
        </row>
        <row r="316">
          <cell r="B316">
            <v>310</v>
          </cell>
        </row>
        <row r="317">
          <cell r="B317">
            <v>311</v>
          </cell>
        </row>
        <row r="318">
          <cell r="B318">
            <v>312</v>
          </cell>
        </row>
        <row r="319">
          <cell r="B319">
            <v>313</v>
          </cell>
        </row>
        <row r="320">
          <cell r="B320">
            <v>314</v>
          </cell>
        </row>
        <row r="321">
          <cell r="B321">
            <v>315</v>
          </cell>
        </row>
        <row r="322">
          <cell r="B322">
            <v>316</v>
          </cell>
        </row>
        <row r="323">
          <cell r="B323">
            <v>317</v>
          </cell>
        </row>
        <row r="324">
          <cell r="B324">
            <v>318</v>
          </cell>
        </row>
        <row r="325">
          <cell r="B325">
            <v>319</v>
          </cell>
        </row>
        <row r="326">
          <cell r="B326">
            <v>320</v>
          </cell>
        </row>
        <row r="327">
          <cell r="B327">
            <v>321</v>
          </cell>
        </row>
        <row r="328">
          <cell r="B328">
            <v>322</v>
          </cell>
        </row>
        <row r="329">
          <cell r="B329">
            <v>323</v>
          </cell>
        </row>
        <row r="330">
          <cell r="B330">
            <v>324</v>
          </cell>
        </row>
        <row r="331">
          <cell r="B331">
            <v>325</v>
          </cell>
        </row>
        <row r="332">
          <cell r="B332">
            <v>326</v>
          </cell>
        </row>
        <row r="333">
          <cell r="B333">
            <v>327</v>
          </cell>
        </row>
        <row r="334">
          <cell r="B334">
            <v>328</v>
          </cell>
        </row>
        <row r="335">
          <cell r="B335">
            <v>329</v>
          </cell>
        </row>
        <row r="336">
          <cell r="B336">
            <v>330</v>
          </cell>
        </row>
        <row r="337">
          <cell r="B337">
            <v>331</v>
          </cell>
        </row>
        <row r="338">
          <cell r="B338">
            <v>332</v>
          </cell>
        </row>
        <row r="339">
          <cell r="B339">
            <v>333</v>
          </cell>
        </row>
        <row r="340">
          <cell r="B340">
            <v>334</v>
          </cell>
        </row>
        <row r="341">
          <cell r="B341">
            <v>335</v>
          </cell>
        </row>
        <row r="342">
          <cell r="B342">
            <v>336</v>
          </cell>
        </row>
        <row r="343">
          <cell r="B343">
            <v>337</v>
          </cell>
        </row>
        <row r="344">
          <cell r="B344">
            <v>338</v>
          </cell>
        </row>
        <row r="345">
          <cell r="B345">
            <v>339</v>
          </cell>
        </row>
        <row r="346">
          <cell r="B346">
            <v>340</v>
          </cell>
        </row>
        <row r="347">
          <cell r="B347">
            <v>341</v>
          </cell>
        </row>
        <row r="348">
          <cell r="B348">
            <v>342</v>
          </cell>
        </row>
        <row r="349">
          <cell r="B349">
            <v>343</v>
          </cell>
        </row>
        <row r="350">
          <cell r="B350">
            <v>344</v>
          </cell>
        </row>
        <row r="351">
          <cell r="B351">
            <v>345</v>
          </cell>
        </row>
        <row r="352">
          <cell r="B352">
            <v>346</v>
          </cell>
        </row>
        <row r="353">
          <cell r="B353">
            <v>347</v>
          </cell>
        </row>
        <row r="354">
          <cell r="B354">
            <v>348</v>
          </cell>
        </row>
        <row r="355">
          <cell r="B355">
            <v>349</v>
          </cell>
        </row>
        <row r="356">
          <cell r="B356">
            <v>350</v>
          </cell>
        </row>
        <row r="357">
          <cell r="B357">
            <v>351</v>
          </cell>
        </row>
        <row r="358">
          <cell r="B358">
            <v>352</v>
          </cell>
        </row>
        <row r="359">
          <cell r="B359">
            <v>353</v>
          </cell>
        </row>
        <row r="360">
          <cell r="B360">
            <v>354</v>
          </cell>
        </row>
        <row r="361">
          <cell r="B361">
            <v>355</v>
          </cell>
        </row>
        <row r="362">
          <cell r="B362">
            <v>356</v>
          </cell>
        </row>
        <row r="363">
          <cell r="B363">
            <v>357</v>
          </cell>
        </row>
        <row r="364">
          <cell r="B364">
            <v>358</v>
          </cell>
        </row>
        <row r="365">
          <cell r="B365">
            <v>359</v>
          </cell>
        </row>
        <row r="366">
          <cell r="B366">
            <v>360</v>
          </cell>
        </row>
        <row r="367">
          <cell r="B367">
            <v>361</v>
          </cell>
        </row>
        <row r="368">
          <cell r="B368">
            <v>362</v>
          </cell>
        </row>
        <row r="369">
          <cell r="B369">
            <v>363</v>
          </cell>
        </row>
        <row r="370">
          <cell r="B370">
            <v>364</v>
          </cell>
        </row>
        <row r="371">
          <cell r="B371">
            <v>365</v>
          </cell>
        </row>
        <row r="372">
          <cell r="B372">
            <v>366</v>
          </cell>
        </row>
        <row r="373">
          <cell r="B373">
            <v>367</v>
          </cell>
        </row>
        <row r="374">
          <cell r="B374">
            <v>368</v>
          </cell>
        </row>
        <row r="375">
          <cell r="B375">
            <v>369</v>
          </cell>
        </row>
        <row r="376">
          <cell r="B376">
            <v>370</v>
          </cell>
        </row>
        <row r="377">
          <cell r="B377">
            <v>371</v>
          </cell>
        </row>
        <row r="378">
          <cell r="B378">
            <v>372</v>
          </cell>
        </row>
        <row r="379">
          <cell r="B379">
            <v>373</v>
          </cell>
        </row>
        <row r="380">
          <cell r="B380">
            <v>374</v>
          </cell>
        </row>
        <row r="381">
          <cell r="B381">
            <v>375</v>
          </cell>
        </row>
        <row r="382">
          <cell r="B382">
            <v>376</v>
          </cell>
        </row>
        <row r="383">
          <cell r="B383">
            <v>377</v>
          </cell>
        </row>
        <row r="384">
          <cell r="B384">
            <v>378</v>
          </cell>
        </row>
        <row r="385">
          <cell r="B385">
            <v>379</v>
          </cell>
        </row>
        <row r="386">
          <cell r="B386">
            <v>380</v>
          </cell>
        </row>
        <row r="387">
          <cell r="B387">
            <v>381</v>
          </cell>
        </row>
        <row r="388">
          <cell r="B388">
            <v>382</v>
          </cell>
        </row>
        <row r="389">
          <cell r="B389">
            <v>383</v>
          </cell>
        </row>
        <row r="390">
          <cell r="B390">
            <v>384</v>
          </cell>
        </row>
        <row r="391">
          <cell r="B391">
            <v>385</v>
          </cell>
        </row>
        <row r="392">
          <cell r="B392">
            <v>386</v>
          </cell>
        </row>
        <row r="393">
          <cell r="B393">
            <v>387</v>
          </cell>
        </row>
        <row r="394">
          <cell r="B394">
            <v>388</v>
          </cell>
        </row>
        <row r="395">
          <cell r="B395">
            <v>389</v>
          </cell>
        </row>
        <row r="396">
          <cell r="B396">
            <v>390</v>
          </cell>
        </row>
        <row r="397">
          <cell r="B397">
            <v>391</v>
          </cell>
        </row>
        <row r="398">
          <cell r="B398">
            <v>392</v>
          </cell>
        </row>
        <row r="399">
          <cell r="B399">
            <v>393</v>
          </cell>
        </row>
        <row r="400">
          <cell r="B400">
            <v>394</v>
          </cell>
        </row>
        <row r="401">
          <cell r="B401">
            <v>395</v>
          </cell>
        </row>
        <row r="402">
          <cell r="B402">
            <v>396</v>
          </cell>
        </row>
        <row r="403">
          <cell r="B403">
            <v>397</v>
          </cell>
        </row>
        <row r="404">
          <cell r="B404">
            <v>398</v>
          </cell>
        </row>
        <row r="405">
          <cell r="B405">
            <v>399</v>
          </cell>
        </row>
        <row r="406">
          <cell r="B406">
            <v>400</v>
          </cell>
        </row>
        <row r="407">
          <cell r="B407">
            <v>401</v>
          </cell>
        </row>
        <row r="408">
          <cell r="B408">
            <v>402</v>
          </cell>
        </row>
        <row r="409">
          <cell r="B409">
            <v>403</v>
          </cell>
        </row>
        <row r="410">
          <cell r="B410">
            <v>404</v>
          </cell>
        </row>
        <row r="411">
          <cell r="B411">
            <v>405</v>
          </cell>
        </row>
        <row r="412">
          <cell r="B412">
            <v>406</v>
          </cell>
        </row>
        <row r="413">
          <cell r="B413">
            <v>407</v>
          </cell>
        </row>
        <row r="414">
          <cell r="B414">
            <v>408</v>
          </cell>
        </row>
        <row r="415">
          <cell r="B415">
            <v>409</v>
          </cell>
        </row>
        <row r="416">
          <cell r="B416">
            <v>410</v>
          </cell>
        </row>
        <row r="417">
          <cell r="B417">
            <v>411</v>
          </cell>
        </row>
        <row r="418">
          <cell r="B418">
            <v>412</v>
          </cell>
        </row>
        <row r="419">
          <cell r="B419">
            <v>413</v>
          </cell>
        </row>
        <row r="420">
          <cell r="B420">
            <v>414</v>
          </cell>
        </row>
        <row r="421">
          <cell r="B421">
            <v>415</v>
          </cell>
        </row>
        <row r="422">
          <cell r="B422">
            <v>416</v>
          </cell>
        </row>
        <row r="423">
          <cell r="B423">
            <v>417</v>
          </cell>
        </row>
        <row r="424">
          <cell r="B424">
            <v>418</v>
          </cell>
        </row>
        <row r="425">
          <cell r="B425">
            <v>419</v>
          </cell>
        </row>
        <row r="426">
          <cell r="B426">
            <v>420</v>
          </cell>
        </row>
        <row r="427">
          <cell r="B427">
            <v>421</v>
          </cell>
        </row>
        <row r="428">
          <cell r="B428">
            <v>422</v>
          </cell>
        </row>
        <row r="429">
          <cell r="B429">
            <v>423</v>
          </cell>
        </row>
        <row r="430">
          <cell r="B430">
            <v>424</v>
          </cell>
        </row>
        <row r="431">
          <cell r="B431">
            <v>425</v>
          </cell>
        </row>
        <row r="432">
          <cell r="B432">
            <v>426</v>
          </cell>
        </row>
        <row r="433">
          <cell r="B433">
            <v>427</v>
          </cell>
        </row>
        <row r="434">
          <cell r="B434">
            <v>428</v>
          </cell>
        </row>
        <row r="435">
          <cell r="B435">
            <v>429</v>
          </cell>
        </row>
        <row r="436">
          <cell r="B436">
            <v>430</v>
          </cell>
        </row>
        <row r="437">
          <cell r="B437">
            <v>431</v>
          </cell>
        </row>
        <row r="438">
          <cell r="B438">
            <v>432</v>
          </cell>
        </row>
        <row r="439">
          <cell r="B439">
            <v>433</v>
          </cell>
        </row>
        <row r="440">
          <cell r="B440">
            <v>434</v>
          </cell>
        </row>
        <row r="441">
          <cell r="B441">
            <v>435</v>
          </cell>
        </row>
        <row r="442">
          <cell r="B442">
            <v>436</v>
          </cell>
        </row>
        <row r="443">
          <cell r="B443">
            <v>437</v>
          </cell>
        </row>
        <row r="444">
          <cell r="B444">
            <v>438</v>
          </cell>
        </row>
        <row r="445">
          <cell r="B445">
            <v>439</v>
          </cell>
        </row>
        <row r="446">
          <cell r="B446">
            <v>440</v>
          </cell>
        </row>
        <row r="447">
          <cell r="B447">
            <v>441</v>
          </cell>
        </row>
        <row r="448">
          <cell r="B448">
            <v>442</v>
          </cell>
        </row>
        <row r="449">
          <cell r="B449">
            <v>443</v>
          </cell>
        </row>
        <row r="450">
          <cell r="B450">
            <v>444</v>
          </cell>
        </row>
        <row r="451">
          <cell r="B451">
            <v>445</v>
          </cell>
        </row>
        <row r="452">
          <cell r="B452">
            <v>446</v>
          </cell>
        </row>
        <row r="453">
          <cell r="B453">
            <v>447</v>
          </cell>
        </row>
        <row r="454">
          <cell r="B454">
            <v>448</v>
          </cell>
        </row>
        <row r="455">
          <cell r="B455">
            <v>449</v>
          </cell>
        </row>
        <row r="456">
          <cell r="B456">
            <v>450</v>
          </cell>
        </row>
        <row r="457">
          <cell r="B457">
            <v>451</v>
          </cell>
        </row>
        <row r="458">
          <cell r="B458">
            <v>452</v>
          </cell>
        </row>
        <row r="459">
          <cell r="B459">
            <v>453</v>
          </cell>
        </row>
        <row r="460">
          <cell r="B460">
            <v>454</v>
          </cell>
        </row>
        <row r="461">
          <cell r="B461">
            <v>455</v>
          </cell>
        </row>
        <row r="462">
          <cell r="B462">
            <v>456</v>
          </cell>
        </row>
        <row r="463">
          <cell r="B463">
            <v>457</v>
          </cell>
        </row>
        <row r="464">
          <cell r="B464">
            <v>458</v>
          </cell>
        </row>
        <row r="465">
          <cell r="B465">
            <v>459</v>
          </cell>
        </row>
        <row r="466">
          <cell r="B466">
            <v>460</v>
          </cell>
        </row>
        <row r="467">
          <cell r="B467">
            <v>461</v>
          </cell>
        </row>
        <row r="468">
          <cell r="B468">
            <v>462</v>
          </cell>
        </row>
        <row r="469">
          <cell r="B469">
            <v>463</v>
          </cell>
        </row>
        <row r="470">
          <cell r="B470">
            <v>464</v>
          </cell>
        </row>
        <row r="471">
          <cell r="B471">
            <v>465</v>
          </cell>
        </row>
        <row r="472">
          <cell r="B472">
            <v>466</v>
          </cell>
        </row>
        <row r="473">
          <cell r="B473">
            <v>467</v>
          </cell>
        </row>
        <row r="474">
          <cell r="B474">
            <v>468</v>
          </cell>
        </row>
        <row r="475">
          <cell r="B475">
            <v>469</v>
          </cell>
        </row>
        <row r="476">
          <cell r="B476">
            <v>470</v>
          </cell>
        </row>
        <row r="477">
          <cell r="B477">
            <v>471</v>
          </cell>
        </row>
        <row r="478">
          <cell r="B478">
            <v>472</v>
          </cell>
        </row>
        <row r="479">
          <cell r="B479">
            <v>473</v>
          </cell>
        </row>
        <row r="480">
          <cell r="B480">
            <v>474</v>
          </cell>
        </row>
        <row r="481">
          <cell r="B481">
            <v>475</v>
          </cell>
        </row>
        <row r="482">
          <cell r="B482">
            <v>476</v>
          </cell>
        </row>
        <row r="483">
          <cell r="B483">
            <v>477</v>
          </cell>
        </row>
        <row r="484">
          <cell r="B484">
            <v>478</v>
          </cell>
        </row>
        <row r="485">
          <cell r="B485">
            <v>479</v>
          </cell>
        </row>
        <row r="486">
          <cell r="B486">
            <v>480</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図書本紙"/>
      <sheetName val="仕訳明細"/>
      <sheetName val="建仮"/>
      <sheetName val="信託建仮"/>
      <sheetName val="【償却奉行データ】"/>
      <sheetName val="計算シート"/>
      <sheetName val="償却率一覧"/>
      <sheetName val="償却奉行モジュール"/>
      <sheetName val="勘定科目_補助科目マトリックス"/>
      <sheetName val="部門・消費税コード"/>
      <sheetName val="仕訳登録（大量登録用）"/>
    </sheetNames>
    <sheetDataSet>
      <sheetData sheetId="0"/>
      <sheetData sheetId="1"/>
      <sheetData sheetId="2"/>
      <sheetData sheetId="3"/>
      <sheetData sheetId="4"/>
      <sheetData sheetId="5"/>
      <sheetData sheetId="6">
        <row r="3">
          <cell r="A3">
            <v>2</v>
          </cell>
          <cell r="B3">
            <v>0.5</v>
          </cell>
          <cell r="C3">
            <v>0.25</v>
          </cell>
          <cell r="D3">
            <v>0.45900000000000002</v>
          </cell>
        </row>
        <row r="4">
          <cell r="A4">
            <v>3</v>
          </cell>
          <cell r="B4">
            <v>0.33400000000000002</v>
          </cell>
          <cell r="C4">
            <v>0.16700000000000001</v>
          </cell>
          <cell r="D4">
            <v>0.307</v>
          </cell>
        </row>
        <row r="5">
          <cell r="A5">
            <v>4</v>
          </cell>
          <cell r="B5">
            <v>0.25</v>
          </cell>
          <cell r="C5">
            <v>0.125</v>
          </cell>
          <cell r="D5">
            <v>0.23</v>
          </cell>
        </row>
        <row r="6">
          <cell r="A6">
            <v>5</v>
          </cell>
          <cell r="B6">
            <v>0.2</v>
          </cell>
          <cell r="C6">
            <v>0.1</v>
          </cell>
          <cell r="D6">
            <v>0.184</v>
          </cell>
        </row>
        <row r="7">
          <cell r="A7">
            <v>6</v>
          </cell>
          <cell r="B7">
            <v>0.16700000000000001</v>
          </cell>
          <cell r="C7">
            <v>8.4000000000000005E-2</v>
          </cell>
          <cell r="D7">
            <v>0.154</v>
          </cell>
        </row>
        <row r="8">
          <cell r="A8">
            <v>7</v>
          </cell>
          <cell r="B8">
            <v>0.14299999999999999</v>
          </cell>
          <cell r="C8">
            <v>7.1999999999999995E-2</v>
          </cell>
          <cell r="D8">
            <v>0.13200000000000001</v>
          </cell>
        </row>
        <row r="9">
          <cell r="A9">
            <v>8</v>
          </cell>
          <cell r="B9">
            <v>0.125</v>
          </cell>
          <cell r="C9">
            <v>6.3E-2</v>
          </cell>
          <cell r="D9">
            <v>0.115</v>
          </cell>
        </row>
        <row r="10">
          <cell r="A10">
            <v>9</v>
          </cell>
          <cell r="B10">
            <v>0.112</v>
          </cell>
          <cell r="C10">
            <v>5.6000000000000001E-2</v>
          </cell>
          <cell r="D10">
            <v>0.10299999999999999</v>
          </cell>
        </row>
        <row r="11">
          <cell r="A11">
            <v>10</v>
          </cell>
          <cell r="B11">
            <v>0.1</v>
          </cell>
          <cell r="C11">
            <v>0.05</v>
          </cell>
          <cell r="D11">
            <v>9.1999999999999998E-2</v>
          </cell>
        </row>
        <row r="12">
          <cell r="A12">
            <v>11</v>
          </cell>
          <cell r="B12">
            <v>9.0999999999999998E-2</v>
          </cell>
          <cell r="C12">
            <v>4.5999999999999999E-2</v>
          </cell>
          <cell r="D12">
            <v>8.4000000000000005E-2</v>
          </cell>
        </row>
        <row r="13">
          <cell r="A13">
            <v>12</v>
          </cell>
          <cell r="B13">
            <v>8.4000000000000005E-2</v>
          </cell>
          <cell r="C13">
            <v>4.2000000000000003E-2</v>
          </cell>
          <cell r="D13">
            <v>7.6999999999999999E-2</v>
          </cell>
        </row>
        <row r="14">
          <cell r="A14">
            <v>13</v>
          </cell>
          <cell r="B14">
            <v>7.6999999999999999E-2</v>
          </cell>
          <cell r="C14">
            <v>3.9E-2</v>
          </cell>
          <cell r="D14">
            <v>7.1000000000000008E-2</v>
          </cell>
        </row>
        <row r="15">
          <cell r="A15">
            <v>14</v>
          </cell>
          <cell r="B15">
            <v>7.1999999999999995E-2</v>
          </cell>
          <cell r="C15">
            <v>3.5999999999999997E-2</v>
          </cell>
          <cell r="D15">
            <v>6.6000000000000003E-2</v>
          </cell>
        </row>
        <row r="16">
          <cell r="A16">
            <v>15</v>
          </cell>
          <cell r="B16">
            <v>6.7000000000000004E-2</v>
          </cell>
          <cell r="C16">
            <v>3.4000000000000002E-2</v>
          </cell>
          <cell r="D16">
            <v>6.2E-2</v>
          </cell>
        </row>
        <row r="17">
          <cell r="A17">
            <v>16</v>
          </cell>
          <cell r="B17">
            <v>6.3E-2</v>
          </cell>
          <cell r="C17">
            <v>3.2000000000000001E-2</v>
          </cell>
          <cell r="D17">
            <v>5.8000000000000003E-2</v>
          </cell>
        </row>
        <row r="18">
          <cell r="A18">
            <v>17</v>
          </cell>
          <cell r="B18">
            <v>5.9000000000000004E-2</v>
          </cell>
          <cell r="C18">
            <v>3.0000000000000002E-2</v>
          </cell>
          <cell r="D18">
            <v>5.5E-2</v>
          </cell>
        </row>
        <row r="19">
          <cell r="A19">
            <v>18</v>
          </cell>
          <cell r="B19">
            <v>5.6000000000000001E-2</v>
          </cell>
          <cell r="C19">
            <v>2.8000000000000001E-2</v>
          </cell>
          <cell r="D19">
            <v>5.1999999999999998E-2</v>
          </cell>
        </row>
        <row r="20">
          <cell r="A20">
            <v>19</v>
          </cell>
          <cell r="B20">
            <v>5.2999999999999999E-2</v>
          </cell>
          <cell r="C20">
            <v>2.7E-2</v>
          </cell>
          <cell r="D20">
            <v>4.9000000000000002E-2</v>
          </cell>
        </row>
        <row r="21">
          <cell r="A21">
            <v>20</v>
          </cell>
          <cell r="B21">
            <v>0.05</v>
          </cell>
          <cell r="C21">
            <v>2.5000000000000001E-2</v>
          </cell>
          <cell r="D21">
            <v>4.5999999999999999E-2</v>
          </cell>
        </row>
        <row r="22">
          <cell r="A22">
            <v>21</v>
          </cell>
          <cell r="B22">
            <v>4.8000000000000001E-2</v>
          </cell>
          <cell r="C22">
            <v>2.4E-2</v>
          </cell>
          <cell r="D22">
            <v>4.3999999999999997E-2</v>
          </cell>
        </row>
        <row r="23">
          <cell r="A23">
            <v>22</v>
          </cell>
          <cell r="B23">
            <v>4.5999999999999999E-2</v>
          </cell>
          <cell r="C23">
            <v>2.3E-2</v>
          </cell>
          <cell r="D23">
            <v>4.3000000000000003E-2</v>
          </cell>
        </row>
        <row r="24">
          <cell r="A24">
            <v>23</v>
          </cell>
          <cell r="B24">
            <v>4.3999999999999997E-2</v>
          </cell>
          <cell r="C24">
            <v>2.1999999999999999E-2</v>
          </cell>
          <cell r="D24">
            <v>4.1000000000000002E-2</v>
          </cell>
        </row>
        <row r="25">
          <cell r="A25">
            <v>24</v>
          </cell>
          <cell r="B25">
            <v>4.2000000000000003E-2</v>
          </cell>
          <cell r="C25">
            <v>2.1000000000000001E-2</v>
          </cell>
          <cell r="D25">
            <v>3.9E-2</v>
          </cell>
        </row>
        <row r="26">
          <cell r="A26">
            <v>25</v>
          </cell>
          <cell r="B26">
            <v>0.04</v>
          </cell>
          <cell r="C26">
            <v>0.02</v>
          </cell>
          <cell r="D26">
            <v>3.6999999999999998E-2</v>
          </cell>
        </row>
        <row r="27">
          <cell r="A27">
            <v>26</v>
          </cell>
          <cell r="B27">
            <v>3.9E-2</v>
          </cell>
          <cell r="C27">
            <v>0.02</v>
          </cell>
          <cell r="D27">
            <v>3.6000000000000004E-2</v>
          </cell>
        </row>
        <row r="28">
          <cell r="A28">
            <v>27</v>
          </cell>
          <cell r="B28">
            <v>3.7999999999999999E-2</v>
          </cell>
          <cell r="C28">
            <v>1.9E-2</v>
          </cell>
          <cell r="D28">
            <v>3.5000000000000003E-2</v>
          </cell>
        </row>
        <row r="29">
          <cell r="A29">
            <v>28</v>
          </cell>
          <cell r="B29">
            <v>3.6000000000000004E-2</v>
          </cell>
          <cell r="C29">
            <v>1.7999999999999999E-2</v>
          </cell>
          <cell r="D29">
            <v>3.3000000000000002E-2</v>
          </cell>
        </row>
        <row r="30">
          <cell r="A30">
            <v>29</v>
          </cell>
          <cell r="B30">
            <v>3.5000000000000003E-2</v>
          </cell>
          <cell r="C30">
            <v>1.8000000000000002E-2</v>
          </cell>
          <cell r="D30">
            <v>3.3000000000000002E-2</v>
          </cell>
        </row>
        <row r="31">
          <cell r="A31">
            <v>30</v>
          </cell>
          <cell r="B31">
            <v>3.4000000000000002E-2</v>
          </cell>
          <cell r="C31">
            <v>1.7000000000000001E-2</v>
          </cell>
          <cell r="D31">
            <v>3.2000000000000001E-2</v>
          </cell>
        </row>
        <row r="32">
          <cell r="A32">
            <v>31</v>
          </cell>
          <cell r="B32">
            <v>3.3000000000000002E-2</v>
          </cell>
          <cell r="C32">
            <v>1.7000000000000001E-2</v>
          </cell>
          <cell r="D32">
            <v>3.1E-2</v>
          </cell>
        </row>
        <row r="33">
          <cell r="A33">
            <v>32</v>
          </cell>
          <cell r="B33">
            <v>3.2000000000000001E-2</v>
          </cell>
          <cell r="C33">
            <v>1.6E-2</v>
          </cell>
          <cell r="D33">
            <v>3.0000000000000002E-2</v>
          </cell>
        </row>
        <row r="34">
          <cell r="A34">
            <v>33</v>
          </cell>
          <cell r="B34">
            <v>3.1E-2</v>
          </cell>
          <cell r="C34">
            <v>1.6E-2</v>
          </cell>
          <cell r="D34">
            <v>2.9000000000000001E-2</v>
          </cell>
        </row>
        <row r="35">
          <cell r="A35">
            <v>34</v>
          </cell>
          <cell r="B35">
            <v>3.0000000000000002E-2</v>
          </cell>
          <cell r="C35">
            <v>1.4999999999999999E-2</v>
          </cell>
          <cell r="D35">
            <v>2.8000000000000001E-2</v>
          </cell>
        </row>
        <row r="36">
          <cell r="A36">
            <v>35</v>
          </cell>
          <cell r="B36">
            <v>2.9000000000000001E-2</v>
          </cell>
          <cell r="C36">
            <v>1.4999999999999999E-2</v>
          </cell>
          <cell r="D36">
            <v>2.7E-2</v>
          </cell>
        </row>
        <row r="37">
          <cell r="A37">
            <v>36</v>
          </cell>
          <cell r="B37">
            <v>2.8000000000000001E-2</v>
          </cell>
          <cell r="C37">
            <v>1.4E-2</v>
          </cell>
          <cell r="D37">
            <v>2.6000000000000002E-2</v>
          </cell>
        </row>
        <row r="38">
          <cell r="A38">
            <v>37</v>
          </cell>
          <cell r="B38">
            <v>2.8000000000000001E-2</v>
          </cell>
          <cell r="C38">
            <v>1.4E-2</v>
          </cell>
          <cell r="D38">
            <v>2.6000000000000002E-2</v>
          </cell>
        </row>
        <row r="39">
          <cell r="A39">
            <v>38</v>
          </cell>
          <cell r="B39">
            <v>2.7E-2</v>
          </cell>
          <cell r="C39">
            <v>1.3999999999999999E-2</v>
          </cell>
          <cell r="D39">
            <v>2.5000000000000001E-2</v>
          </cell>
        </row>
        <row r="40">
          <cell r="A40">
            <v>39</v>
          </cell>
          <cell r="B40">
            <v>2.6000000000000002E-2</v>
          </cell>
          <cell r="C40">
            <v>1.2999999999999999E-2</v>
          </cell>
          <cell r="D40">
            <v>2.4E-2</v>
          </cell>
        </row>
        <row r="41">
          <cell r="A41">
            <v>40</v>
          </cell>
          <cell r="B41">
            <v>2.5000000000000001E-2</v>
          </cell>
          <cell r="C41">
            <v>1.3000000000000001E-2</v>
          </cell>
          <cell r="D41">
            <v>2.3E-2</v>
          </cell>
        </row>
        <row r="42">
          <cell r="A42">
            <v>41</v>
          </cell>
          <cell r="B42">
            <v>2.5000000000000001E-2</v>
          </cell>
          <cell r="C42">
            <v>1.3000000000000001E-2</v>
          </cell>
          <cell r="D42">
            <v>2.3E-2</v>
          </cell>
        </row>
        <row r="43">
          <cell r="A43">
            <v>42</v>
          </cell>
          <cell r="B43">
            <v>2.4E-2</v>
          </cell>
          <cell r="C43">
            <v>1.2E-2</v>
          </cell>
          <cell r="D43">
            <v>2.1999999999999999E-2</v>
          </cell>
        </row>
        <row r="44">
          <cell r="A44">
            <v>43</v>
          </cell>
          <cell r="B44">
            <v>2.4E-2</v>
          </cell>
          <cell r="C44">
            <v>1.2E-2</v>
          </cell>
          <cell r="D44">
            <v>2.1999999999999999E-2</v>
          </cell>
        </row>
        <row r="45">
          <cell r="A45">
            <v>44</v>
          </cell>
          <cell r="B45">
            <v>2.3E-2</v>
          </cell>
          <cell r="C45">
            <v>1.2E-2</v>
          </cell>
          <cell r="D45">
            <v>2.2000000000000002E-2</v>
          </cell>
        </row>
        <row r="46">
          <cell r="A46">
            <v>45</v>
          </cell>
          <cell r="B46">
            <v>2.3E-2</v>
          </cell>
          <cell r="C46">
            <v>1.2E-2</v>
          </cell>
          <cell r="D46">
            <v>2.2000000000000002E-2</v>
          </cell>
        </row>
        <row r="47">
          <cell r="A47">
            <v>46</v>
          </cell>
          <cell r="B47">
            <v>2.2000000000000002E-2</v>
          </cell>
          <cell r="C47">
            <v>1.0999999999999999E-2</v>
          </cell>
          <cell r="D47">
            <v>2.1000000000000001E-2</v>
          </cell>
        </row>
        <row r="48">
          <cell r="A48">
            <v>47</v>
          </cell>
          <cell r="B48">
            <v>2.2000000000000002E-2</v>
          </cell>
          <cell r="C48">
            <v>1.0999999999999999E-2</v>
          </cell>
          <cell r="D48">
            <v>2.1000000000000001E-2</v>
          </cell>
        </row>
        <row r="49">
          <cell r="A49">
            <v>48</v>
          </cell>
          <cell r="B49">
            <v>2.1000000000000001E-2</v>
          </cell>
          <cell r="C49">
            <v>1.0999999999999999E-2</v>
          </cell>
          <cell r="D49">
            <v>0.02</v>
          </cell>
        </row>
        <row r="50">
          <cell r="A50">
            <v>49</v>
          </cell>
          <cell r="B50">
            <v>2.1000000000000001E-2</v>
          </cell>
          <cell r="C50">
            <v>1.0999999999999999E-2</v>
          </cell>
          <cell r="D50">
            <v>0.02</v>
          </cell>
        </row>
        <row r="51">
          <cell r="A51">
            <v>50</v>
          </cell>
          <cell r="B51">
            <v>0.02</v>
          </cell>
          <cell r="C51">
            <v>0.01</v>
          </cell>
          <cell r="D51">
            <v>1.9E-2</v>
          </cell>
        </row>
        <row r="52">
          <cell r="A52">
            <v>51</v>
          </cell>
          <cell r="B52">
            <v>0.02</v>
          </cell>
          <cell r="C52">
            <v>0.01</v>
          </cell>
          <cell r="D52">
            <v>1.9E-2</v>
          </cell>
        </row>
        <row r="53">
          <cell r="A53">
            <v>52</v>
          </cell>
          <cell r="B53">
            <v>0.02</v>
          </cell>
          <cell r="C53">
            <v>0.01</v>
          </cell>
          <cell r="D53">
            <v>1.9E-2</v>
          </cell>
        </row>
        <row r="54">
          <cell r="A54">
            <v>53</v>
          </cell>
          <cell r="B54">
            <v>1.9E-2</v>
          </cell>
          <cell r="C54">
            <v>9.9999999999999985E-3</v>
          </cell>
          <cell r="D54">
            <v>1.8000000000000002E-2</v>
          </cell>
        </row>
        <row r="55">
          <cell r="A55">
            <v>54</v>
          </cell>
          <cell r="B55">
            <v>1.9E-2</v>
          </cell>
          <cell r="C55">
            <v>9.9999999999999985E-3</v>
          </cell>
          <cell r="D55">
            <v>1.8000000000000002E-2</v>
          </cell>
        </row>
        <row r="56">
          <cell r="A56">
            <v>55</v>
          </cell>
          <cell r="B56">
            <v>1.9E-2</v>
          </cell>
          <cell r="C56">
            <v>9.9999999999999985E-3</v>
          </cell>
          <cell r="D56">
            <v>1.8000000000000002E-2</v>
          </cell>
        </row>
        <row r="57">
          <cell r="A57">
            <v>56</v>
          </cell>
          <cell r="B57">
            <v>1.8000000000000002E-2</v>
          </cell>
          <cell r="C57">
            <v>8.9999999999999993E-3</v>
          </cell>
          <cell r="D57">
            <v>1.7000000000000001E-2</v>
          </cell>
        </row>
        <row r="58">
          <cell r="A58">
            <v>57</v>
          </cell>
          <cell r="B58">
            <v>1.8000000000000002E-2</v>
          </cell>
          <cell r="C58">
            <v>8.9999999999999993E-3</v>
          </cell>
          <cell r="D58">
            <v>1.7000000000000001E-2</v>
          </cell>
        </row>
        <row r="59">
          <cell r="A59">
            <v>58</v>
          </cell>
          <cell r="B59">
            <v>1.8000000000000002E-2</v>
          </cell>
          <cell r="C59">
            <v>8.9999999999999993E-3</v>
          </cell>
          <cell r="D59">
            <v>1.7000000000000001E-2</v>
          </cell>
        </row>
        <row r="60">
          <cell r="A60">
            <v>59</v>
          </cell>
          <cell r="B60">
            <v>1.7000000000000001E-2</v>
          </cell>
          <cell r="C60">
            <v>9.0000000000000011E-3</v>
          </cell>
          <cell r="D60">
            <v>1.6E-2</v>
          </cell>
        </row>
        <row r="61">
          <cell r="A61">
            <v>60</v>
          </cell>
          <cell r="B61">
            <v>1.7000000000000001E-2</v>
          </cell>
          <cell r="C61">
            <v>9.0000000000000011E-3</v>
          </cell>
          <cell r="D61">
            <v>1.6E-2</v>
          </cell>
        </row>
        <row r="62">
          <cell r="A62">
            <v>61</v>
          </cell>
          <cell r="B62">
            <v>1.7000000000000001E-2</v>
          </cell>
          <cell r="C62">
            <v>9.0000000000000011E-3</v>
          </cell>
          <cell r="D62">
            <v>1.6E-2</v>
          </cell>
        </row>
        <row r="63">
          <cell r="A63">
            <v>62</v>
          </cell>
          <cell r="B63">
            <v>1.7000000000000001E-2</v>
          </cell>
          <cell r="C63">
            <v>9.0000000000000011E-3</v>
          </cell>
          <cell r="D63">
            <v>1.6E-2</v>
          </cell>
        </row>
        <row r="64">
          <cell r="A64">
            <v>63</v>
          </cell>
          <cell r="B64">
            <v>1.6E-2</v>
          </cell>
          <cell r="C64">
            <v>8.0000000000000002E-3</v>
          </cell>
          <cell r="D64">
            <v>1.4999999999999999E-2</v>
          </cell>
        </row>
        <row r="65">
          <cell r="A65">
            <v>64</v>
          </cell>
          <cell r="B65">
            <v>1.6E-2</v>
          </cell>
          <cell r="C65">
            <v>8.0000000000000002E-3</v>
          </cell>
          <cell r="D65">
            <v>1.4999999999999999E-2</v>
          </cell>
        </row>
        <row r="66">
          <cell r="A66">
            <v>65</v>
          </cell>
          <cell r="B66">
            <v>1.6E-2</v>
          </cell>
          <cell r="C66">
            <v>8.0000000000000002E-3</v>
          </cell>
          <cell r="D66">
            <v>1.4999999999999999E-2</v>
          </cell>
        </row>
        <row r="67">
          <cell r="A67">
            <v>66</v>
          </cell>
          <cell r="B67">
            <v>1.6E-2</v>
          </cell>
          <cell r="C67">
            <v>8.0000000000000002E-3</v>
          </cell>
          <cell r="D67">
            <v>1.4999999999999999E-2</v>
          </cell>
        </row>
        <row r="68">
          <cell r="A68">
            <v>67</v>
          </cell>
          <cell r="B68">
            <v>1.4999999999999999E-2</v>
          </cell>
          <cell r="C68">
            <v>8.0000000000000002E-3</v>
          </cell>
          <cell r="D68">
            <v>1.3999999999999999E-2</v>
          </cell>
        </row>
        <row r="69">
          <cell r="A69">
            <v>68</v>
          </cell>
          <cell r="B69">
            <v>1.4999999999999999E-2</v>
          </cell>
          <cell r="C69">
            <v>8.0000000000000002E-3</v>
          </cell>
          <cell r="D69">
            <v>1.3999999999999999E-2</v>
          </cell>
        </row>
        <row r="70">
          <cell r="A70">
            <v>69</v>
          </cell>
          <cell r="B70">
            <v>1.4999999999999999E-2</v>
          </cell>
          <cell r="C70">
            <v>8.0000000000000002E-3</v>
          </cell>
          <cell r="D70">
            <v>1.3999999999999999E-2</v>
          </cell>
        </row>
        <row r="71">
          <cell r="A71">
            <v>70</v>
          </cell>
          <cell r="B71">
            <v>1.4999999999999999E-2</v>
          </cell>
          <cell r="C71">
            <v>8.0000000000000002E-3</v>
          </cell>
          <cell r="D71">
            <v>1.3999999999999999E-2</v>
          </cell>
        </row>
        <row r="72">
          <cell r="A72">
            <v>71</v>
          </cell>
          <cell r="B72">
            <v>1.4999999999999999E-2</v>
          </cell>
          <cell r="C72">
            <v>8.0000000000000002E-3</v>
          </cell>
          <cell r="D72">
            <v>1.3999999999999999E-2</v>
          </cell>
        </row>
        <row r="73">
          <cell r="A73">
            <v>72</v>
          </cell>
          <cell r="B73">
            <v>1.3999999999999999E-2</v>
          </cell>
          <cell r="C73">
            <v>7.0000000000000001E-3</v>
          </cell>
          <cell r="D73">
            <v>1.3000000000000001E-2</v>
          </cell>
        </row>
        <row r="74">
          <cell r="A74">
            <v>73</v>
          </cell>
          <cell r="B74">
            <v>1.3999999999999999E-2</v>
          </cell>
          <cell r="C74">
            <v>7.0000000000000001E-3</v>
          </cell>
          <cell r="D74">
            <v>1.3000000000000001E-2</v>
          </cell>
        </row>
        <row r="75">
          <cell r="A75">
            <v>74</v>
          </cell>
          <cell r="B75">
            <v>1.3999999999999999E-2</v>
          </cell>
          <cell r="C75">
            <v>7.0000000000000001E-3</v>
          </cell>
          <cell r="D75">
            <v>1.3000000000000001E-2</v>
          </cell>
        </row>
        <row r="76">
          <cell r="A76">
            <v>75</v>
          </cell>
          <cell r="B76">
            <v>1.3999999999999999E-2</v>
          </cell>
          <cell r="C76">
            <v>7.0000000000000001E-3</v>
          </cell>
          <cell r="D76">
            <v>1.3000000000000001E-2</v>
          </cell>
        </row>
        <row r="77">
          <cell r="A77">
            <v>76</v>
          </cell>
          <cell r="B77">
            <v>1.3999999999999999E-2</v>
          </cell>
          <cell r="C77">
            <v>7.0000000000000001E-3</v>
          </cell>
          <cell r="D77">
            <v>1.3000000000000001E-2</v>
          </cell>
        </row>
        <row r="78">
          <cell r="A78">
            <v>77</v>
          </cell>
          <cell r="B78">
            <v>1.3000000000000001E-2</v>
          </cell>
          <cell r="C78">
            <v>7.0000000000000001E-3</v>
          </cell>
          <cell r="D78">
            <v>1.2E-2</v>
          </cell>
        </row>
        <row r="79">
          <cell r="A79">
            <v>78</v>
          </cell>
          <cell r="B79">
            <v>1.3000000000000001E-2</v>
          </cell>
          <cell r="C79">
            <v>7.0000000000000001E-3</v>
          </cell>
          <cell r="D79">
            <v>1.2E-2</v>
          </cell>
        </row>
        <row r="80">
          <cell r="A80">
            <v>79</v>
          </cell>
          <cell r="B80">
            <v>1.3000000000000001E-2</v>
          </cell>
          <cell r="C80">
            <v>7.0000000000000001E-3</v>
          </cell>
          <cell r="D80">
            <v>1.2E-2</v>
          </cell>
        </row>
        <row r="81">
          <cell r="A81">
            <v>80</v>
          </cell>
          <cell r="B81">
            <v>1.3000000000000001E-2</v>
          </cell>
          <cell r="C81">
            <v>7.0000000000000001E-3</v>
          </cell>
          <cell r="D81">
            <v>1.2E-2</v>
          </cell>
        </row>
        <row r="82">
          <cell r="A82">
            <v>81</v>
          </cell>
          <cell r="B82">
            <v>1.3000000000000001E-2</v>
          </cell>
          <cell r="C82">
            <v>7.0000000000000001E-3</v>
          </cell>
          <cell r="D82">
            <v>1.2E-2</v>
          </cell>
        </row>
        <row r="83">
          <cell r="A83">
            <v>82</v>
          </cell>
          <cell r="B83">
            <v>1.3000000000000001E-2</v>
          </cell>
          <cell r="C83">
            <v>7.0000000000000001E-3</v>
          </cell>
          <cell r="D83">
            <v>1.2E-2</v>
          </cell>
        </row>
        <row r="84">
          <cell r="A84">
            <v>83</v>
          </cell>
          <cell r="B84">
            <v>1.3000000000000001E-2</v>
          </cell>
          <cell r="C84">
            <v>7.0000000000000001E-3</v>
          </cell>
          <cell r="D84">
            <v>1.2E-2</v>
          </cell>
        </row>
        <row r="85">
          <cell r="A85">
            <v>84</v>
          </cell>
          <cell r="B85">
            <v>1.2E-2</v>
          </cell>
          <cell r="C85">
            <v>6.0000000000000001E-3</v>
          </cell>
          <cell r="D85">
            <v>1.0999999999999999E-2</v>
          </cell>
        </row>
        <row r="86">
          <cell r="A86">
            <v>85</v>
          </cell>
          <cell r="B86">
            <v>1.2E-2</v>
          </cell>
          <cell r="C86">
            <v>6.0000000000000001E-3</v>
          </cell>
          <cell r="D86">
            <v>1.0999999999999999E-2</v>
          </cell>
        </row>
        <row r="87">
          <cell r="A87">
            <v>86</v>
          </cell>
          <cell r="B87">
            <v>1.2E-2</v>
          </cell>
          <cell r="C87">
            <v>6.0000000000000001E-3</v>
          </cell>
          <cell r="D87">
            <v>1.0999999999999999E-2</v>
          </cell>
        </row>
        <row r="88">
          <cell r="A88">
            <v>87</v>
          </cell>
          <cell r="B88">
            <v>1.2E-2</v>
          </cell>
          <cell r="C88">
            <v>6.0000000000000001E-3</v>
          </cell>
          <cell r="D88">
            <v>1.0999999999999999E-2</v>
          </cell>
        </row>
        <row r="89">
          <cell r="A89">
            <v>88</v>
          </cell>
          <cell r="B89">
            <v>1.2E-2</v>
          </cell>
          <cell r="C89">
            <v>6.0000000000000001E-3</v>
          </cell>
          <cell r="D89">
            <v>1.0999999999999999E-2</v>
          </cell>
        </row>
        <row r="90">
          <cell r="A90">
            <v>89</v>
          </cell>
          <cell r="B90">
            <v>1.2E-2</v>
          </cell>
          <cell r="C90">
            <v>6.0000000000000001E-3</v>
          </cell>
          <cell r="D90">
            <v>1.0999999999999999E-2</v>
          </cell>
        </row>
        <row r="91">
          <cell r="A91">
            <v>90</v>
          </cell>
          <cell r="B91">
            <v>1.2E-2</v>
          </cell>
          <cell r="C91">
            <v>6.0000000000000001E-3</v>
          </cell>
          <cell r="D91">
            <v>1.0999999999999999E-2</v>
          </cell>
        </row>
        <row r="92">
          <cell r="A92">
            <v>91</v>
          </cell>
          <cell r="B92">
            <v>1.0999999999999999E-2</v>
          </cell>
          <cell r="C92">
            <v>6.0000000000000001E-3</v>
          </cell>
          <cell r="D92">
            <v>1.0999999999999999E-2</v>
          </cell>
        </row>
        <row r="93">
          <cell r="A93">
            <v>92</v>
          </cell>
          <cell r="B93">
            <v>1.0999999999999999E-2</v>
          </cell>
          <cell r="C93">
            <v>6.0000000000000001E-3</v>
          </cell>
          <cell r="D93">
            <v>1.0999999999999999E-2</v>
          </cell>
        </row>
        <row r="94">
          <cell r="A94">
            <v>93</v>
          </cell>
          <cell r="B94">
            <v>1.0999999999999999E-2</v>
          </cell>
          <cell r="C94">
            <v>6.0000000000000001E-3</v>
          </cell>
          <cell r="D94">
            <v>1.0999999999999999E-2</v>
          </cell>
        </row>
        <row r="95">
          <cell r="A95">
            <v>94</v>
          </cell>
          <cell r="B95">
            <v>1.0999999999999999E-2</v>
          </cell>
          <cell r="C95">
            <v>6.0000000000000001E-3</v>
          </cell>
          <cell r="D95">
            <v>1.0999999999999999E-2</v>
          </cell>
        </row>
        <row r="96">
          <cell r="A96">
            <v>95</v>
          </cell>
          <cell r="B96">
            <v>1.0999999999999999E-2</v>
          </cell>
          <cell r="C96">
            <v>6.0000000000000001E-3</v>
          </cell>
          <cell r="D96">
            <v>1.0999999999999999E-2</v>
          </cell>
        </row>
        <row r="97">
          <cell r="A97">
            <v>96</v>
          </cell>
          <cell r="B97">
            <v>1.0999999999999999E-2</v>
          </cell>
          <cell r="C97">
            <v>6.0000000000000001E-3</v>
          </cell>
          <cell r="D97">
            <v>1.0999999999999999E-2</v>
          </cell>
        </row>
        <row r="98">
          <cell r="A98">
            <v>97</v>
          </cell>
          <cell r="B98">
            <v>1.0999999999999999E-2</v>
          </cell>
          <cell r="C98">
            <v>6.0000000000000001E-3</v>
          </cell>
          <cell r="D98">
            <v>1.0999999999999999E-2</v>
          </cell>
        </row>
        <row r="99">
          <cell r="A99">
            <v>98</v>
          </cell>
          <cell r="B99">
            <v>1.0999999999999999E-2</v>
          </cell>
          <cell r="C99">
            <v>6.0000000000000001E-3</v>
          </cell>
          <cell r="D99">
            <v>1.0999999999999999E-2</v>
          </cell>
        </row>
        <row r="100">
          <cell r="A100">
            <v>99</v>
          </cell>
          <cell r="B100">
            <v>1.0999999999999999E-2</v>
          </cell>
          <cell r="C100">
            <v>6.0000000000000001E-3</v>
          </cell>
          <cell r="D100">
            <v>1.0999999999999999E-2</v>
          </cell>
        </row>
        <row r="101">
          <cell r="A101">
            <v>100</v>
          </cell>
          <cell r="B101">
            <v>0.01</v>
          </cell>
          <cell r="C101">
            <v>5.0000000000000001E-3</v>
          </cell>
          <cell r="D101">
            <v>9.9999999999999985E-3</v>
          </cell>
        </row>
      </sheetData>
      <sheetData sheetId="7"/>
      <sheetData sheetId="8"/>
      <sheetData sheetId="9">
        <row r="7">
          <cell r="A7">
            <v>1</v>
          </cell>
          <cell r="B7" t="str">
            <v>投資法人</v>
          </cell>
        </row>
        <row r="8">
          <cell r="A8">
            <v>1001</v>
          </cell>
          <cell r="B8" t="str">
            <v>レジディア赤坂檜町</v>
          </cell>
        </row>
        <row r="9">
          <cell r="A9">
            <v>1002</v>
          </cell>
          <cell r="B9" t="str">
            <v>レジディア島津山</v>
          </cell>
        </row>
        <row r="10">
          <cell r="A10">
            <v>1003</v>
          </cell>
          <cell r="B10" t="str">
            <v>レジディア中目黒</v>
          </cell>
        </row>
        <row r="11">
          <cell r="A11">
            <v>1004</v>
          </cell>
          <cell r="B11" t="str">
            <v>レジディア世田谷弦巻</v>
          </cell>
        </row>
        <row r="12">
          <cell r="A12">
            <v>1005</v>
          </cell>
          <cell r="B12" t="str">
            <v>レジディア麻布十番</v>
          </cell>
        </row>
        <row r="13">
          <cell r="A13">
            <v>1006</v>
          </cell>
          <cell r="B13" t="str">
            <v>レジディア渋谷代官山</v>
          </cell>
        </row>
        <row r="14">
          <cell r="A14">
            <v>1007</v>
          </cell>
          <cell r="B14" t="str">
            <v>レジディア池尻大橋</v>
          </cell>
        </row>
        <row r="15">
          <cell r="A15">
            <v>1008</v>
          </cell>
          <cell r="B15" t="str">
            <v>アルティス下落合</v>
          </cell>
        </row>
        <row r="16">
          <cell r="A16">
            <v>1009</v>
          </cell>
          <cell r="B16" t="str">
            <v>レジディア九段下</v>
          </cell>
        </row>
        <row r="17">
          <cell r="A17">
            <v>1010</v>
          </cell>
          <cell r="B17" t="str">
            <v>レジディア幡ヶ谷</v>
          </cell>
        </row>
        <row r="18">
          <cell r="A18">
            <v>1011</v>
          </cell>
          <cell r="B18" t="str">
            <v>レジディア不動前</v>
          </cell>
        </row>
        <row r="19">
          <cell r="A19">
            <v>1012</v>
          </cell>
          <cell r="B19" t="str">
            <v>レジディア都立大学</v>
          </cell>
        </row>
        <row r="20">
          <cell r="A20">
            <v>1013</v>
          </cell>
          <cell r="B20" t="str">
            <v>レジディア桜上水</v>
          </cell>
        </row>
        <row r="21">
          <cell r="A21">
            <v>1014</v>
          </cell>
          <cell r="B21" t="str">
            <v>レジディア北品川</v>
          </cell>
        </row>
        <row r="22">
          <cell r="A22">
            <v>1015</v>
          </cell>
          <cell r="B22" t="str">
            <v>レジディア代々木の杜</v>
          </cell>
        </row>
        <row r="23">
          <cell r="A23">
            <v>1016</v>
          </cell>
          <cell r="B23" t="str">
            <v>レジディア新宿イーストⅢ</v>
          </cell>
        </row>
        <row r="24">
          <cell r="A24">
            <v>1017</v>
          </cell>
          <cell r="B24" t="str">
            <v>レジディア芝大門</v>
          </cell>
        </row>
        <row r="25">
          <cell r="A25">
            <v>1018</v>
          </cell>
          <cell r="B25" t="str">
            <v>レジディア参宮橋</v>
          </cell>
        </row>
        <row r="26">
          <cell r="A26">
            <v>1019</v>
          </cell>
          <cell r="B26" t="str">
            <v>レオパレス宇田川町マンション</v>
          </cell>
        </row>
        <row r="27">
          <cell r="A27">
            <v>1020</v>
          </cell>
          <cell r="B27" t="str">
            <v>パシフィックリビュー白金台</v>
          </cell>
        </row>
        <row r="28">
          <cell r="A28">
            <v>1021</v>
          </cell>
          <cell r="B28" t="str">
            <v>レジディア新宿イーストⅡ</v>
          </cell>
        </row>
        <row r="29">
          <cell r="A29">
            <v>1022</v>
          </cell>
          <cell r="B29" t="str">
            <v>レジディア新宿イースト</v>
          </cell>
        </row>
        <row r="30">
          <cell r="A30">
            <v>1023</v>
          </cell>
          <cell r="B30" t="str">
            <v>レジディア神田岩本町</v>
          </cell>
        </row>
        <row r="31">
          <cell r="A31">
            <v>1024</v>
          </cell>
          <cell r="B31" t="str">
            <v>レジディア麻布十番Ⅱ</v>
          </cell>
        </row>
        <row r="32">
          <cell r="A32">
            <v>1025</v>
          </cell>
          <cell r="B32" t="str">
            <v>レジディア恵比寿</v>
          </cell>
        </row>
        <row r="33">
          <cell r="A33">
            <v>1026</v>
          </cell>
          <cell r="B33" t="str">
            <v>レジディア目黒</v>
          </cell>
        </row>
        <row r="34">
          <cell r="A34">
            <v>1027</v>
          </cell>
          <cell r="B34" t="str">
            <v>レジディア広尾</v>
          </cell>
        </row>
        <row r="35">
          <cell r="A35">
            <v>1028</v>
          </cell>
          <cell r="B35" t="str">
            <v>レジディア赤坂Ⅱ</v>
          </cell>
        </row>
        <row r="36">
          <cell r="A36">
            <v>1029</v>
          </cell>
          <cell r="B36" t="str">
            <v>レジディア広尾Ⅱ</v>
          </cell>
        </row>
        <row r="37">
          <cell r="A37">
            <v>1030</v>
          </cell>
          <cell r="B37" t="str">
            <v>ピアネッタ汐留</v>
          </cell>
        </row>
        <row r="38">
          <cell r="A38">
            <v>1031</v>
          </cell>
          <cell r="B38" t="str">
            <v>レジディア駒沢大学</v>
          </cell>
        </row>
        <row r="39">
          <cell r="A39">
            <v>1032</v>
          </cell>
          <cell r="B39" t="str">
            <v>レジディア代々木</v>
          </cell>
        </row>
        <row r="40">
          <cell r="A40">
            <v>1033</v>
          </cell>
          <cell r="B40" t="str">
            <v>レジディア西新宿</v>
          </cell>
        </row>
        <row r="41">
          <cell r="A41">
            <v>1034</v>
          </cell>
          <cell r="B41" t="str">
            <v>レジディア経堂</v>
          </cell>
        </row>
        <row r="42">
          <cell r="A42">
            <v>1035</v>
          </cell>
          <cell r="B42" t="str">
            <v>レジディア大井町</v>
          </cell>
        </row>
        <row r="43">
          <cell r="A43">
            <v>1036</v>
          </cell>
          <cell r="B43" t="str">
            <v>レジディア恵比寿Ⅱ</v>
          </cell>
        </row>
        <row r="44">
          <cell r="A44">
            <v>1037</v>
          </cell>
          <cell r="B44" t="str">
            <v>レジディア上落合</v>
          </cell>
        </row>
        <row r="45">
          <cell r="A45">
            <v>1038</v>
          </cell>
          <cell r="B45" t="str">
            <v>レジディア東品川</v>
          </cell>
        </row>
        <row r="46">
          <cell r="A46">
            <v>1039</v>
          </cell>
          <cell r="B46" t="str">
            <v>レジディア目黒Ⅱ</v>
          </cell>
        </row>
        <row r="47">
          <cell r="A47">
            <v>1040</v>
          </cell>
          <cell r="B47" t="str">
            <v>レジディア虎ノ門</v>
          </cell>
        </row>
        <row r="48">
          <cell r="A48">
            <v>1041</v>
          </cell>
          <cell r="B48" t="str">
            <v>レジディア新御茶ノ水</v>
          </cell>
        </row>
        <row r="49">
          <cell r="A49">
            <v>1042</v>
          </cell>
          <cell r="B49" t="str">
            <v>レジディア神楽坂</v>
          </cell>
        </row>
        <row r="50">
          <cell r="A50">
            <v>1043</v>
          </cell>
          <cell r="B50" t="str">
            <v>レジディア大井町Ⅱ</v>
          </cell>
        </row>
        <row r="51">
          <cell r="A51">
            <v>1044</v>
          </cell>
          <cell r="B51" t="str">
            <v>レジディア大岡山</v>
          </cell>
        </row>
        <row r="52">
          <cell r="A52">
            <v>1045</v>
          </cell>
          <cell r="B52" t="str">
            <v>レジディア自由が丘</v>
          </cell>
        </row>
        <row r="53">
          <cell r="A53">
            <v>1046</v>
          </cell>
          <cell r="B53" t="str">
            <v>パシフィックリビュー永田町</v>
          </cell>
        </row>
        <row r="54">
          <cell r="A54">
            <v>1047</v>
          </cell>
          <cell r="B54" t="str">
            <v>レジディア水道橋</v>
          </cell>
        </row>
        <row r="55">
          <cell r="A55">
            <v>1048</v>
          </cell>
          <cell r="B55" t="str">
            <v>レジディアタワー乃木坂</v>
          </cell>
        </row>
        <row r="56">
          <cell r="A56">
            <v>1049</v>
          </cell>
          <cell r="B56" t="str">
            <v>レジディア赤坂</v>
          </cell>
        </row>
        <row r="57">
          <cell r="A57">
            <v>1050</v>
          </cell>
          <cell r="B57" t="str">
            <v>レジディア西麻布</v>
          </cell>
        </row>
        <row r="58">
          <cell r="A58">
            <v>1051</v>
          </cell>
          <cell r="B58" t="str">
            <v>レジディア代官山</v>
          </cell>
        </row>
        <row r="59">
          <cell r="A59">
            <v>1052</v>
          </cell>
          <cell r="B59" t="str">
            <v>レジディア市ヶ谷</v>
          </cell>
        </row>
        <row r="60">
          <cell r="A60">
            <v>1053</v>
          </cell>
          <cell r="B60" t="str">
            <v>レジディア六本木檜町公園</v>
          </cell>
        </row>
        <row r="61">
          <cell r="A61">
            <v>1054</v>
          </cell>
          <cell r="B61" t="str">
            <v>パシフィックレジデンス高輪</v>
          </cell>
        </row>
        <row r="62">
          <cell r="A62">
            <v>1055</v>
          </cell>
          <cell r="B62" t="str">
            <v>レジディアタワー目黒不動前</v>
          </cell>
        </row>
        <row r="63">
          <cell r="A63">
            <v>1056</v>
          </cell>
          <cell r="B63" t="str">
            <v>レジディア三軒茶屋</v>
          </cell>
        </row>
        <row r="64">
          <cell r="A64">
            <v>1057</v>
          </cell>
          <cell r="B64" t="str">
            <v>パシフィックリビュー長者丸</v>
          </cell>
        </row>
        <row r="65">
          <cell r="A65">
            <v>1058</v>
          </cell>
          <cell r="B65" t="str">
            <v>レジディア南青山</v>
          </cell>
        </row>
        <row r="66">
          <cell r="A66">
            <v>1059</v>
          </cell>
          <cell r="B66" t="str">
            <v>レジディア神田東</v>
          </cell>
        </row>
        <row r="67">
          <cell r="A67">
            <v>1060</v>
          </cell>
          <cell r="B67" t="str">
            <v>レジディア東麻布</v>
          </cell>
        </row>
        <row r="68">
          <cell r="A68">
            <v>1061</v>
          </cell>
          <cell r="B68" t="str">
            <v>レジディア恵比寿南</v>
          </cell>
        </row>
        <row r="69">
          <cell r="A69">
            <v>1062</v>
          </cell>
          <cell r="B69" t="str">
            <v>レジディアタワー麻布十番</v>
          </cell>
        </row>
        <row r="70">
          <cell r="A70">
            <v>1063</v>
          </cell>
          <cell r="B70" t="str">
            <v>レジディア渋谷</v>
          </cell>
        </row>
        <row r="71">
          <cell r="A71">
            <v>1064</v>
          </cell>
          <cell r="B71" t="str">
            <v>レジディア中延</v>
          </cell>
        </row>
        <row r="72">
          <cell r="A72">
            <v>1065</v>
          </cell>
          <cell r="B72" t="str">
            <v>レジディア麻布台</v>
          </cell>
        </row>
        <row r="73">
          <cell r="A73">
            <v>1066</v>
          </cell>
          <cell r="B73" t="str">
            <v>レジディア芝大門Ⅱ</v>
          </cell>
        </row>
        <row r="74">
          <cell r="A74">
            <v>1067</v>
          </cell>
          <cell r="B74" t="str">
            <v>レジディア神田</v>
          </cell>
        </row>
        <row r="75">
          <cell r="A75">
            <v>1068</v>
          </cell>
          <cell r="B75" t="str">
            <v>レジディア三軒茶屋Ⅱ</v>
          </cell>
        </row>
        <row r="76">
          <cell r="A76">
            <v>1069</v>
          </cell>
          <cell r="B76" t="str">
            <v>レジディア西新宿Ⅱ</v>
          </cell>
        </row>
        <row r="77">
          <cell r="A77">
            <v>1070</v>
          </cell>
          <cell r="B77" t="str">
            <v>レジディア広尾南</v>
          </cell>
        </row>
        <row r="78">
          <cell r="A78">
            <v>1071</v>
          </cell>
          <cell r="B78" t="str">
            <v>レジディア渋谷桜丘</v>
          </cell>
        </row>
        <row r="79">
          <cell r="A79">
            <v>1072</v>
          </cell>
          <cell r="B79" t="str">
            <v>レジディア目白御留山</v>
          </cell>
        </row>
        <row r="80">
          <cell r="A80">
            <v>1073</v>
          </cell>
          <cell r="B80" t="str">
            <v>レジディア芝浦</v>
          </cell>
        </row>
        <row r="81">
          <cell r="A81">
            <v>1074</v>
          </cell>
          <cell r="B81" t="str">
            <v>レジディア御殿山</v>
          </cell>
        </row>
        <row r="82">
          <cell r="A82">
            <v>1075</v>
          </cell>
          <cell r="B82" t="str">
            <v>レジディア祐天寺</v>
          </cell>
        </row>
        <row r="83">
          <cell r="A83">
            <v>1076</v>
          </cell>
          <cell r="B83" t="str">
            <v>パークタワー芝浦ベイワード　アーバンウイング</v>
          </cell>
        </row>
        <row r="84">
          <cell r="A84">
            <v>1077</v>
          </cell>
          <cell r="B84" t="str">
            <v>元麻布プレイス</v>
          </cell>
        </row>
        <row r="85">
          <cell r="A85">
            <v>1078</v>
          </cell>
          <cell r="B85" t="str">
            <v>レジディアタワー六本木</v>
          </cell>
        </row>
        <row r="86">
          <cell r="A86">
            <v>1079</v>
          </cell>
          <cell r="B86" t="str">
            <v>レジディア上目黒</v>
          </cell>
        </row>
        <row r="87">
          <cell r="A87">
            <v>1080</v>
          </cell>
          <cell r="B87" t="str">
            <v>レジディア代々木公園</v>
          </cell>
        </row>
        <row r="88">
          <cell r="A88">
            <v>1081</v>
          </cell>
          <cell r="B88" t="str">
            <v>ウインザーハウス広尾</v>
          </cell>
        </row>
        <row r="89">
          <cell r="A89">
            <v>1082</v>
          </cell>
          <cell r="B89" t="str">
            <v>レジディア大井</v>
          </cell>
        </row>
        <row r="90">
          <cell r="A90">
            <v>1083</v>
          </cell>
          <cell r="B90" t="str">
            <v>レジディア代官山猿楽町/代官山パークサイドビレッジ</v>
          </cell>
        </row>
        <row r="91">
          <cell r="A91">
            <v>1084</v>
          </cell>
          <cell r="B91" t="str">
            <v>レジディア北新宿</v>
          </cell>
        </row>
        <row r="92">
          <cell r="A92">
            <v>1085</v>
          </cell>
          <cell r="B92" t="str">
            <v>レジディア駒沢</v>
          </cell>
        </row>
        <row r="93">
          <cell r="A93">
            <v>1086</v>
          </cell>
          <cell r="B93" t="str">
            <v>レジディア芝浦KAIGAN</v>
          </cell>
        </row>
        <row r="94">
          <cell r="A94">
            <v>1087</v>
          </cell>
          <cell r="B94" t="str">
            <v>レジディア市谷薬王寺</v>
          </cell>
        </row>
        <row r="95">
          <cell r="A95">
            <v>1088</v>
          </cell>
          <cell r="B95" t="str">
            <v>レジディア用賀</v>
          </cell>
        </row>
        <row r="96">
          <cell r="A96">
            <v>1089</v>
          </cell>
          <cell r="B96" t="str">
            <v>レジディアタワー中目黒</v>
          </cell>
        </row>
        <row r="97">
          <cell r="A97">
            <v>1090</v>
          </cell>
          <cell r="B97" t="str">
            <v>レジディア笹塚Ⅱ</v>
          </cell>
        </row>
        <row r="98">
          <cell r="A98">
            <v>1091</v>
          </cell>
          <cell r="B98" t="str">
            <v>レジディア目黒Ⅲ</v>
          </cell>
        </row>
        <row r="99">
          <cell r="A99">
            <v>1092</v>
          </cell>
          <cell r="B99" t="str">
            <v>レジディア自由が丘Ⅱ</v>
          </cell>
        </row>
        <row r="100">
          <cell r="A100">
            <v>1093</v>
          </cell>
          <cell r="B100" t="str">
            <v>レジディア九段下Ⅱ</v>
          </cell>
        </row>
        <row r="101">
          <cell r="A101">
            <v>1094</v>
          </cell>
          <cell r="B101" t="str">
            <v>レジディア大森Ⅱ</v>
          </cell>
        </row>
        <row r="102">
          <cell r="A102">
            <v>1095</v>
          </cell>
          <cell r="B102" t="str">
            <v>レジディア白金高輪</v>
          </cell>
        </row>
        <row r="103">
          <cell r="A103">
            <v>1096</v>
          </cell>
          <cell r="B103" t="str">
            <v>レジディア中落合</v>
          </cell>
        </row>
        <row r="104">
          <cell r="A104">
            <v>1097</v>
          </cell>
          <cell r="B104" t="str">
            <v>レジディア中目黒Ⅱ</v>
          </cell>
        </row>
        <row r="105">
          <cell r="A105">
            <v>1098</v>
          </cell>
          <cell r="B105" t="str">
            <v>アルティスコート南青山</v>
          </cell>
        </row>
        <row r="106">
          <cell r="A106">
            <v>1099</v>
          </cell>
          <cell r="B106" t="str">
            <v>レジディア四谷三丁目</v>
          </cell>
        </row>
        <row r="107">
          <cell r="A107">
            <v>2001</v>
          </cell>
          <cell r="B107" t="str">
            <v>レジディア三越前</v>
          </cell>
        </row>
        <row r="108">
          <cell r="A108">
            <v>2002</v>
          </cell>
          <cell r="B108" t="str">
            <v>レジディア蒲田</v>
          </cell>
        </row>
        <row r="109">
          <cell r="A109">
            <v>2003</v>
          </cell>
          <cell r="B109" t="str">
            <v>レジディア池袋</v>
          </cell>
        </row>
        <row r="110">
          <cell r="A110">
            <v>2004</v>
          </cell>
          <cell r="B110" t="str">
            <v>レジディア文京本郷</v>
          </cell>
        </row>
        <row r="111">
          <cell r="A111">
            <v>2005</v>
          </cell>
          <cell r="B111" t="str">
            <v>レジディア浅草橋</v>
          </cell>
        </row>
        <row r="112">
          <cell r="A112">
            <v>2006</v>
          </cell>
          <cell r="B112" t="str">
            <v>メゾンエクレーレ江古田</v>
          </cell>
        </row>
        <row r="113">
          <cell r="A113">
            <v>2007</v>
          </cell>
          <cell r="B113" t="str">
            <v>レジディア上野御徒町</v>
          </cell>
        </row>
        <row r="114">
          <cell r="A114">
            <v>2008</v>
          </cell>
          <cell r="B114" t="str">
            <v>レジディア文京本郷Ⅱ</v>
          </cell>
        </row>
        <row r="115">
          <cell r="A115">
            <v>2009</v>
          </cell>
          <cell r="B115" t="str">
            <v>レジディア両国</v>
          </cell>
        </row>
        <row r="116">
          <cell r="A116">
            <v>2010</v>
          </cell>
          <cell r="B116" t="str">
            <v>レジディア東銀座</v>
          </cell>
        </row>
        <row r="117">
          <cell r="A117">
            <v>2011</v>
          </cell>
          <cell r="B117" t="str">
            <v>レジディア上野</v>
          </cell>
        </row>
        <row r="118">
          <cell r="A118">
            <v>2012</v>
          </cell>
          <cell r="B118" t="str">
            <v>レジディア日本橋人形町Ⅱ</v>
          </cell>
        </row>
        <row r="119">
          <cell r="A119">
            <v>2013</v>
          </cell>
          <cell r="B119" t="str">
            <v>レジディア大森東</v>
          </cell>
        </row>
        <row r="120">
          <cell r="A120">
            <v>2014</v>
          </cell>
          <cell r="B120" t="str">
            <v>レジデンス大山</v>
          </cell>
        </row>
        <row r="121">
          <cell r="A121">
            <v>2015</v>
          </cell>
          <cell r="B121" t="str">
            <v>レジディア錦糸町</v>
          </cell>
        </row>
        <row r="122">
          <cell r="A122">
            <v>2016</v>
          </cell>
          <cell r="B122" t="str">
            <v>レジディア根岸</v>
          </cell>
        </row>
        <row r="123">
          <cell r="A123">
            <v>2017</v>
          </cell>
          <cell r="B123" t="str">
            <v>レジディア新川</v>
          </cell>
        </row>
        <row r="124">
          <cell r="A124">
            <v>2018</v>
          </cell>
          <cell r="B124" t="str">
            <v>レジディア上池袋</v>
          </cell>
        </row>
        <row r="125">
          <cell r="A125">
            <v>2019</v>
          </cell>
          <cell r="B125" t="str">
            <v>レジディア新中野</v>
          </cell>
        </row>
        <row r="126">
          <cell r="A126">
            <v>2020</v>
          </cell>
          <cell r="B126" t="str">
            <v>レジディア方南町</v>
          </cell>
        </row>
        <row r="127">
          <cell r="A127">
            <v>2021</v>
          </cell>
          <cell r="B127" t="str">
            <v>レジディア文京湯島Ⅱ</v>
          </cell>
        </row>
        <row r="128">
          <cell r="A128">
            <v>2022</v>
          </cell>
          <cell r="B128" t="str">
            <v>レジディア築地</v>
          </cell>
        </row>
        <row r="129">
          <cell r="A129">
            <v>2023</v>
          </cell>
          <cell r="B129" t="str">
            <v>レジディア笹塚</v>
          </cell>
        </row>
        <row r="130">
          <cell r="A130">
            <v>2024</v>
          </cell>
          <cell r="B130" t="str">
            <v>レジディア京橋</v>
          </cell>
        </row>
        <row r="131">
          <cell r="A131">
            <v>2025</v>
          </cell>
          <cell r="B131" t="str">
            <v>レジディア多摩川</v>
          </cell>
        </row>
        <row r="132">
          <cell r="A132">
            <v>2026</v>
          </cell>
          <cell r="B132" t="str">
            <v>レジディア後楽園</v>
          </cell>
        </row>
        <row r="133">
          <cell r="A133">
            <v>2027</v>
          </cell>
          <cell r="B133" t="str">
            <v>レジディア銀座東</v>
          </cell>
        </row>
        <row r="134">
          <cell r="A134">
            <v>2028</v>
          </cell>
          <cell r="B134" t="str">
            <v>レジディア王子</v>
          </cell>
        </row>
        <row r="135">
          <cell r="A135">
            <v>2029</v>
          </cell>
          <cell r="B135" t="str">
            <v>レジディア目白Ⅱ</v>
          </cell>
        </row>
        <row r="136">
          <cell r="A136">
            <v>2030</v>
          </cell>
          <cell r="B136" t="str">
            <v>K2</v>
          </cell>
        </row>
        <row r="137">
          <cell r="A137">
            <v>2031</v>
          </cell>
          <cell r="B137" t="str">
            <v>レジディア月島</v>
          </cell>
        </row>
        <row r="138">
          <cell r="A138">
            <v>2032</v>
          </cell>
          <cell r="B138" t="str">
            <v>レジディア蒲田Ⅱ</v>
          </cell>
        </row>
        <row r="139">
          <cell r="A139">
            <v>2033</v>
          </cell>
          <cell r="B139" t="str">
            <v>レジディア月島Ⅱ</v>
          </cell>
        </row>
        <row r="140">
          <cell r="A140">
            <v>2034</v>
          </cell>
          <cell r="B140" t="str">
            <v>レジディア錦糸町Ⅱ</v>
          </cell>
        </row>
        <row r="141">
          <cell r="A141">
            <v>2035</v>
          </cell>
          <cell r="B141" t="str">
            <v>レジディア文京音羽</v>
          </cell>
        </row>
        <row r="142">
          <cell r="A142">
            <v>2036</v>
          </cell>
          <cell r="B142" t="str">
            <v>レジディア文京千石</v>
          </cell>
        </row>
        <row r="143">
          <cell r="A143">
            <v>2037</v>
          </cell>
          <cell r="B143" t="str">
            <v>レジディア文京湯島</v>
          </cell>
        </row>
        <row r="144">
          <cell r="A144">
            <v>2038</v>
          </cell>
          <cell r="B144" t="str">
            <v>レジディア池上</v>
          </cell>
        </row>
        <row r="145">
          <cell r="A145">
            <v>2039</v>
          </cell>
          <cell r="B145" t="str">
            <v>レジディア日本橋人形町</v>
          </cell>
        </row>
        <row r="146">
          <cell r="A146">
            <v>2040</v>
          </cell>
          <cell r="B146" t="str">
            <v>レジディア文京千石Ⅱ</v>
          </cell>
        </row>
        <row r="147">
          <cell r="A147">
            <v>2041</v>
          </cell>
          <cell r="B147" t="str">
            <v>レジディア入谷</v>
          </cell>
        </row>
        <row r="148">
          <cell r="A148">
            <v>2042</v>
          </cell>
          <cell r="B148" t="str">
            <v>レジディア日本橋浜町</v>
          </cell>
        </row>
        <row r="149">
          <cell r="A149">
            <v>2043</v>
          </cell>
          <cell r="B149" t="str">
            <v>レジディア新御徒町</v>
          </cell>
        </row>
        <row r="150">
          <cell r="A150">
            <v>2044</v>
          </cell>
          <cell r="B150" t="str">
            <v>レジディア千鳥町</v>
          </cell>
        </row>
        <row r="151">
          <cell r="A151">
            <v>2045</v>
          </cell>
          <cell r="B151" t="str">
            <v>レジディア新川Ⅱ</v>
          </cell>
        </row>
        <row r="152">
          <cell r="A152">
            <v>2046</v>
          </cell>
          <cell r="B152" t="str">
            <v>レジディア目白</v>
          </cell>
        </row>
        <row r="153">
          <cell r="A153">
            <v>2047</v>
          </cell>
          <cell r="B153" t="str">
            <v>レジディア葛西</v>
          </cell>
        </row>
        <row r="154">
          <cell r="A154">
            <v>2048</v>
          </cell>
          <cell r="B154" t="str">
            <v>レジディア日本橋馬喰町</v>
          </cell>
        </row>
        <row r="155">
          <cell r="A155">
            <v>2049</v>
          </cell>
          <cell r="B155" t="str">
            <v>レジディア杉並方南町</v>
          </cell>
        </row>
        <row r="156">
          <cell r="A156">
            <v>2050</v>
          </cell>
          <cell r="B156" t="str">
            <v>レジディア新板橋</v>
          </cell>
        </row>
        <row r="157">
          <cell r="A157">
            <v>2051</v>
          </cell>
          <cell r="B157" t="str">
            <v>レジディア木場</v>
          </cell>
        </row>
        <row r="158">
          <cell r="A158">
            <v>2052</v>
          </cell>
          <cell r="B158" t="str">
            <v>レジディア文京湯島Ⅲ</v>
          </cell>
        </row>
        <row r="159">
          <cell r="A159">
            <v>2053</v>
          </cell>
          <cell r="B159" t="str">
            <v>レジディア文京本駒込</v>
          </cell>
        </row>
        <row r="160">
          <cell r="A160">
            <v>2054</v>
          </cell>
          <cell r="B160" t="str">
            <v>レジディア月島Ⅲ</v>
          </cell>
        </row>
        <row r="161">
          <cell r="A161">
            <v>2055</v>
          </cell>
          <cell r="B161" t="str">
            <v>レジディア南千住</v>
          </cell>
        </row>
        <row r="162">
          <cell r="A162">
            <v>2056</v>
          </cell>
          <cell r="B162" t="str">
            <v>レジディア荻窪</v>
          </cell>
        </row>
        <row r="163">
          <cell r="A163">
            <v>2057</v>
          </cell>
          <cell r="B163" t="str">
            <v>レジディア門前仲町</v>
          </cell>
        </row>
        <row r="164">
          <cell r="A164">
            <v>2058</v>
          </cell>
          <cell r="B164" t="str">
            <v>レジディア御茶ノ水</v>
          </cell>
        </row>
        <row r="165">
          <cell r="A165">
            <v>2059</v>
          </cell>
          <cell r="B165" t="str">
            <v>レジディア大森</v>
          </cell>
        </row>
        <row r="166">
          <cell r="A166">
            <v>2060</v>
          </cell>
          <cell r="B166" t="str">
            <v>レジディア中村橋</v>
          </cell>
        </row>
        <row r="167">
          <cell r="A167">
            <v>2061</v>
          </cell>
          <cell r="B167" t="str">
            <v>レジディア勝どき</v>
          </cell>
        </row>
        <row r="168">
          <cell r="A168">
            <v>2062</v>
          </cell>
          <cell r="B168" t="str">
            <v>レジディア文京音羽Ⅱ</v>
          </cell>
        </row>
        <row r="169">
          <cell r="A169">
            <v>2063</v>
          </cell>
          <cell r="B169" t="str">
            <v>レジディア錦糸町Ⅲ</v>
          </cell>
        </row>
        <row r="170">
          <cell r="A170">
            <v>2064</v>
          </cell>
          <cell r="B170" t="str">
            <v>レジディア蒲田Ⅲ</v>
          </cell>
        </row>
        <row r="171">
          <cell r="A171">
            <v>2065</v>
          </cell>
          <cell r="B171" t="str">
            <v>レジディアタワー上池袋</v>
          </cell>
        </row>
        <row r="172">
          <cell r="A172">
            <v>2066</v>
          </cell>
          <cell r="B172" t="str">
            <v>レジディア高島平</v>
          </cell>
        </row>
        <row r="173">
          <cell r="A173">
            <v>2067</v>
          </cell>
          <cell r="B173" t="str">
            <v>レジディア志村坂上</v>
          </cell>
        </row>
        <row r="174">
          <cell r="A174">
            <v>2068</v>
          </cell>
          <cell r="B174" t="str">
            <v xml:space="preserve">レジディア志村坂上Ⅱ </v>
          </cell>
        </row>
        <row r="175">
          <cell r="A175">
            <v>2069</v>
          </cell>
          <cell r="B175" t="str">
            <v xml:space="preserve">レジディア志村坂上Ⅲ </v>
          </cell>
        </row>
        <row r="176">
          <cell r="A176">
            <v>2070</v>
          </cell>
          <cell r="B176" t="str">
            <v>レジディア池袋ウエスト</v>
          </cell>
        </row>
        <row r="177">
          <cell r="A177">
            <v>2071</v>
          </cell>
          <cell r="B177" t="str">
            <v>レジディア大島</v>
          </cell>
        </row>
        <row r="178">
          <cell r="A178">
            <v>3001</v>
          </cell>
          <cell r="B178" t="str">
            <v>日吉台学生ハイツ</v>
          </cell>
        </row>
        <row r="179">
          <cell r="A179">
            <v>3002</v>
          </cell>
          <cell r="B179" t="str">
            <v>チェスターハウス川口</v>
          </cell>
        </row>
        <row r="180">
          <cell r="A180">
            <v>3003</v>
          </cell>
          <cell r="B180" t="str">
            <v>レジディア柏</v>
          </cell>
        </row>
        <row r="181">
          <cell r="A181">
            <v>3004</v>
          </cell>
          <cell r="B181" t="str">
            <v>レジディア東松戸</v>
          </cell>
        </row>
        <row r="182">
          <cell r="A182">
            <v>3005</v>
          </cell>
          <cell r="B182" t="str">
            <v>レジディア新横浜</v>
          </cell>
        </row>
        <row r="183">
          <cell r="A183">
            <v>3006</v>
          </cell>
          <cell r="B183" t="str">
            <v>レジディア南生田</v>
          </cell>
        </row>
        <row r="184">
          <cell r="A184">
            <v>3007</v>
          </cell>
          <cell r="B184" t="str">
            <v>レジディア調布</v>
          </cell>
        </row>
        <row r="185">
          <cell r="A185">
            <v>3008</v>
          </cell>
          <cell r="B185" t="str">
            <v>レジディア国立</v>
          </cell>
        </row>
        <row r="186">
          <cell r="A186">
            <v>3009</v>
          </cell>
          <cell r="B186" t="str">
            <v>レジディア川崎元木</v>
          </cell>
        </row>
        <row r="187">
          <cell r="A187">
            <v>3010</v>
          </cell>
          <cell r="B187" t="str">
            <v>レジディア国領</v>
          </cell>
        </row>
        <row r="188">
          <cell r="A188">
            <v>3011</v>
          </cell>
          <cell r="B188" t="str">
            <v>和光学生ハイツ</v>
          </cell>
        </row>
        <row r="189">
          <cell r="A189">
            <v>3012</v>
          </cell>
          <cell r="B189" t="str">
            <v>レジディア国分寺</v>
          </cell>
        </row>
        <row r="190">
          <cell r="A190">
            <v>3013</v>
          </cell>
          <cell r="B190" t="str">
            <v>コスモ西船橋Ⅱ</v>
          </cell>
        </row>
        <row r="191">
          <cell r="A191">
            <v>3014</v>
          </cell>
          <cell r="B191" t="str">
            <v>レジディア横濱関内</v>
          </cell>
        </row>
        <row r="192">
          <cell r="A192">
            <v>3015</v>
          </cell>
          <cell r="B192" t="str">
            <v>レジディア大倉山</v>
          </cell>
        </row>
        <row r="193">
          <cell r="A193">
            <v>3016</v>
          </cell>
          <cell r="B193" t="str">
            <v>レジディア武蔵小杉</v>
          </cell>
        </row>
        <row r="194">
          <cell r="A194">
            <v>3017</v>
          </cell>
          <cell r="B194" t="str">
            <v>レジディア船橋Ⅰ・Ⅱ</v>
          </cell>
        </row>
        <row r="195">
          <cell r="A195">
            <v>3018</v>
          </cell>
          <cell r="B195" t="str">
            <v>レジディア八王子</v>
          </cell>
        </row>
        <row r="196">
          <cell r="A196">
            <v>3019</v>
          </cell>
          <cell r="B196" t="str">
            <v>レジディア吉祥寺</v>
          </cell>
        </row>
        <row r="197">
          <cell r="A197">
            <v>3020</v>
          </cell>
          <cell r="B197" t="str">
            <v>パシフィックロイヤルコートみなとみらい　オーシャンタワー</v>
          </cell>
        </row>
        <row r="198">
          <cell r="A198">
            <v>3021</v>
          </cell>
          <cell r="B198" t="str">
            <v>メゾン八千代台</v>
          </cell>
        </row>
        <row r="199">
          <cell r="A199">
            <v>3022</v>
          </cell>
          <cell r="B199" t="str">
            <v>ライフ＆シニアハウス港北２</v>
          </cell>
        </row>
        <row r="200">
          <cell r="A200">
            <v>3023</v>
          </cell>
          <cell r="B200" t="str">
            <v>カレッジコート田無</v>
          </cell>
        </row>
        <row r="201">
          <cell r="A201">
            <v>3024</v>
          </cell>
          <cell r="B201" t="str">
            <v>レジディア浦安</v>
          </cell>
        </row>
        <row r="202">
          <cell r="A202">
            <v>3025</v>
          </cell>
          <cell r="B202" t="str">
            <v>レジディア南行徳</v>
          </cell>
        </row>
        <row r="203">
          <cell r="A203">
            <v>3026</v>
          </cell>
          <cell r="B203" t="str">
            <v>レジディア浦安Ⅱ</v>
          </cell>
        </row>
        <row r="204">
          <cell r="A204">
            <v>3027</v>
          </cell>
          <cell r="B204" t="str">
            <v>レジディア行徳</v>
          </cell>
        </row>
        <row r="205">
          <cell r="A205">
            <v>3028</v>
          </cell>
          <cell r="B205" t="str">
            <v>レジディア川崎</v>
          </cell>
        </row>
        <row r="206">
          <cell r="A206">
            <v>3029</v>
          </cell>
          <cell r="B206" t="str">
            <v>ココファン日吉</v>
          </cell>
        </row>
        <row r="207">
          <cell r="A207">
            <v>4001</v>
          </cell>
          <cell r="B207" t="str">
            <v>レジディア西本町</v>
          </cell>
        </row>
        <row r="208">
          <cell r="A208">
            <v>4002</v>
          </cell>
          <cell r="B208" t="str">
            <v>レジディア今出川</v>
          </cell>
        </row>
        <row r="209">
          <cell r="A209">
            <v>4003</v>
          </cell>
          <cell r="B209" t="str">
            <v>オ・ドミール南郷街</v>
          </cell>
        </row>
        <row r="210">
          <cell r="A210">
            <v>4004</v>
          </cell>
          <cell r="B210" t="str">
            <v>レジディア東桜</v>
          </cell>
        </row>
        <row r="211">
          <cell r="A211">
            <v>4005</v>
          </cell>
          <cell r="B211" t="str">
            <v>レジディア亀山</v>
          </cell>
        </row>
        <row r="212">
          <cell r="A212">
            <v>4006</v>
          </cell>
          <cell r="B212" t="str">
            <v>Zeus緑地PREMIUM</v>
          </cell>
        </row>
        <row r="213">
          <cell r="A213">
            <v>4007</v>
          </cell>
          <cell r="B213" t="str">
            <v>グラスホッパー</v>
          </cell>
        </row>
        <row r="214">
          <cell r="A214">
            <v>4008</v>
          </cell>
          <cell r="B214" t="str">
            <v>レジディア神戸ポートアイランド</v>
          </cell>
        </row>
        <row r="215">
          <cell r="A215">
            <v>4009</v>
          </cell>
          <cell r="B215" t="str">
            <v>吉塚AGビル6号館・7号館</v>
          </cell>
        </row>
        <row r="216">
          <cell r="A216">
            <v>4010</v>
          </cell>
          <cell r="B216" t="str">
            <v>レジディア博多</v>
          </cell>
        </row>
        <row r="217">
          <cell r="A217">
            <v>4011</v>
          </cell>
          <cell r="B217" t="str">
            <v>レジディア天神橋</v>
          </cell>
        </row>
        <row r="218">
          <cell r="A218">
            <v>4012</v>
          </cell>
          <cell r="B218" t="str">
            <v>レジディア三宮東</v>
          </cell>
        </row>
        <row r="219">
          <cell r="A219">
            <v>4013</v>
          </cell>
          <cell r="B219" t="str">
            <v>KC21ビル</v>
          </cell>
        </row>
        <row r="220">
          <cell r="A220">
            <v>4014</v>
          </cell>
          <cell r="B220" t="str">
            <v>レジディア靭公園</v>
          </cell>
        </row>
        <row r="221">
          <cell r="A221">
            <v>4015</v>
          </cell>
          <cell r="B221" t="str">
            <v>レジディア京都駅前</v>
          </cell>
        </row>
        <row r="222">
          <cell r="A222">
            <v>4016</v>
          </cell>
          <cell r="B222" t="str">
            <v>レジディア高岳</v>
          </cell>
        </row>
        <row r="223">
          <cell r="A223">
            <v>4017</v>
          </cell>
          <cell r="B223" t="str">
            <v>レジディア日比野</v>
          </cell>
        </row>
        <row r="224">
          <cell r="A224">
            <v>4018</v>
          </cell>
          <cell r="B224" t="str">
            <v>パシフィックレジデンス向陽町</v>
          </cell>
        </row>
        <row r="225">
          <cell r="A225">
            <v>4019</v>
          </cell>
          <cell r="B225" t="str">
            <v>レジディア天神南</v>
          </cell>
        </row>
        <row r="226">
          <cell r="A226">
            <v>4020</v>
          </cell>
          <cell r="B226" t="str">
            <v>レジディア博多駅南</v>
          </cell>
        </row>
        <row r="227">
          <cell r="A227">
            <v>4021</v>
          </cell>
          <cell r="B227" t="str">
            <v>マーレ</v>
          </cell>
        </row>
        <row r="228">
          <cell r="A228">
            <v>4022</v>
          </cell>
          <cell r="B228" t="str">
            <v>メロディハイム新大阪</v>
          </cell>
        </row>
        <row r="229">
          <cell r="A229">
            <v>4023</v>
          </cell>
          <cell r="B229" t="str">
            <v>メロディハイム松原</v>
          </cell>
        </row>
        <row r="230">
          <cell r="A230">
            <v>4024</v>
          </cell>
          <cell r="B230" t="str">
            <v>レジディア南一条</v>
          </cell>
        </row>
        <row r="231">
          <cell r="A231">
            <v>4025</v>
          </cell>
          <cell r="B231" t="str">
            <v>レジディア大通西</v>
          </cell>
        </row>
        <row r="232">
          <cell r="A232">
            <v>4026</v>
          </cell>
          <cell r="B232" t="str">
            <v>レジディア北三条</v>
          </cell>
        </row>
        <row r="233">
          <cell r="A233">
            <v>4027</v>
          </cell>
          <cell r="B233" t="str">
            <v>レジディア白壁東</v>
          </cell>
        </row>
        <row r="234">
          <cell r="A234">
            <v>4028</v>
          </cell>
          <cell r="B234" t="str">
            <v>レジディア堺東</v>
          </cell>
        </row>
        <row r="235">
          <cell r="A235">
            <v>4029</v>
          </cell>
          <cell r="B235" t="str">
            <v>レジディア太秦</v>
          </cell>
        </row>
        <row r="236">
          <cell r="A236">
            <v>4030</v>
          </cell>
          <cell r="B236" t="str">
            <v>レジディア泉</v>
          </cell>
        </row>
        <row r="237">
          <cell r="A237">
            <v>4031</v>
          </cell>
          <cell r="B237" t="str">
            <v>レジディア円山北五条</v>
          </cell>
        </row>
        <row r="238">
          <cell r="A238">
            <v>4032</v>
          </cell>
          <cell r="B238" t="str">
            <v>レジディア徳川</v>
          </cell>
        </row>
        <row r="239">
          <cell r="A239">
            <v>4033</v>
          </cell>
          <cell r="B239" t="str">
            <v>パシフィックレジデンス東山元町</v>
          </cell>
        </row>
        <row r="240">
          <cell r="A240">
            <v>4034</v>
          </cell>
          <cell r="B240" t="str">
            <v>レジディア大通公園</v>
          </cell>
        </row>
        <row r="241">
          <cell r="A241">
            <v>4035</v>
          </cell>
          <cell r="B241" t="str">
            <v>レジディア谷町</v>
          </cell>
        </row>
        <row r="242">
          <cell r="A242">
            <v>4036</v>
          </cell>
          <cell r="B242" t="str">
            <v>レジディア久屋大通</v>
          </cell>
        </row>
        <row r="243">
          <cell r="A243">
            <v>4037</v>
          </cell>
          <cell r="B243" t="str">
            <v>レジディア仙台宮町</v>
          </cell>
        </row>
        <row r="244">
          <cell r="A244">
            <v>4038</v>
          </cell>
          <cell r="B244" t="str">
            <v>レジディア広瀬通</v>
          </cell>
        </row>
        <row r="245">
          <cell r="A245">
            <v>4039</v>
          </cell>
          <cell r="B245" t="str">
            <v>レジディア江戸堀</v>
          </cell>
        </row>
        <row r="246">
          <cell r="A246">
            <v>4040</v>
          </cell>
          <cell r="B246" t="str">
            <v>レジディア京町堀</v>
          </cell>
        </row>
        <row r="247">
          <cell r="A247">
            <v>4041</v>
          </cell>
          <cell r="B247" t="str">
            <v>レジディア江坂</v>
          </cell>
        </row>
        <row r="248">
          <cell r="A248">
            <v>4042</v>
          </cell>
          <cell r="B248" t="str">
            <v>レジディア西新</v>
          </cell>
        </row>
        <row r="249">
          <cell r="A249">
            <v>4043</v>
          </cell>
          <cell r="B249" t="str">
            <v>レジディア鶴舞</v>
          </cell>
        </row>
        <row r="250">
          <cell r="A250">
            <v>4044</v>
          </cell>
          <cell r="B250" t="str">
            <v>レジディア神戸磯上</v>
          </cell>
        </row>
        <row r="251">
          <cell r="A251">
            <v>4045</v>
          </cell>
          <cell r="B251" t="str">
            <v>レジディア北二条イースト</v>
          </cell>
        </row>
        <row r="252">
          <cell r="A252">
            <v>4046</v>
          </cell>
          <cell r="B252" t="str">
            <v>レジディア心斎橋ウエスト</v>
          </cell>
        </row>
        <row r="253">
          <cell r="A253">
            <v>4047</v>
          </cell>
          <cell r="B253" t="str">
            <v>レジディア丸の内</v>
          </cell>
        </row>
        <row r="254">
          <cell r="A254">
            <v>4048</v>
          </cell>
          <cell r="B254" t="str">
            <v>レジディア札幌駅前</v>
          </cell>
        </row>
        <row r="255">
          <cell r="A255">
            <v>4049</v>
          </cell>
          <cell r="B255" t="str">
            <v>レジディア御所東</v>
          </cell>
        </row>
        <row r="256">
          <cell r="A256">
            <v>4050</v>
          </cell>
          <cell r="B256" t="str">
            <v>レジディア洛北</v>
          </cell>
        </row>
        <row r="257">
          <cell r="A257">
            <v>4051</v>
          </cell>
          <cell r="B257" t="str">
            <v>レジディア都島Ⅰ・Ⅱ</v>
          </cell>
        </row>
        <row r="258">
          <cell r="A258">
            <v>4052</v>
          </cell>
          <cell r="B258" t="str">
            <v>レジディアタワー仙台</v>
          </cell>
        </row>
        <row r="259">
          <cell r="A259">
            <v>4053</v>
          </cell>
          <cell r="B259" t="str">
            <v>レジディア東桜Ⅱ</v>
          </cell>
        </row>
        <row r="260">
          <cell r="A260">
            <v>4054</v>
          </cell>
          <cell r="B260" t="str">
            <v>レジディア榴岡</v>
          </cell>
        </row>
        <row r="261">
          <cell r="A261">
            <v>4055</v>
          </cell>
          <cell r="B261" t="str">
            <v>レジディア神戸元町</v>
          </cell>
        </row>
        <row r="262">
          <cell r="A262">
            <v>4056</v>
          </cell>
          <cell r="B262" t="str">
            <v>レジディア仙台本町</v>
          </cell>
        </row>
        <row r="263">
          <cell r="A263">
            <v>4057</v>
          </cell>
          <cell r="B263" t="str">
            <v>レジディア仙台原ノ町</v>
          </cell>
        </row>
        <row r="264">
          <cell r="A264">
            <v>4058</v>
          </cell>
          <cell r="B264" t="str">
            <v>レジディア南一条イースト</v>
          </cell>
        </row>
        <row r="265">
          <cell r="A265">
            <v>4059</v>
          </cell>
          <cell r="B265" t="str">
            <v>レジディア新大阪</v>
          </cell>
        </row>
      </sheetData>
      <sheetData sheetId="10"/>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図書本紙"/>
      <sheetName val="仕訳明細"/>
      <sheetName val="建仮"/>
      <sheetName val="信託建仮"/>
      <sheetName val="【償却奉行データ】"/>
      <sheetName val="計算シート"/>
      <sheetName val="償却率一覧"/>
      <sheetName val="償却奉行モジュール"/>
      <sheetName val="勘定科目_補助科目マトリックス"/>
      <sheetName val="部門・消費税コード"/>
      <sheetName val="仕訳登録（大量登録用）"/>
    </sheetNames>
    <sheetDataSet>
      <sheetData sheetId="0"/>
      <sheetData sheetId="1"/>
      <sheetData sheetId="2"/>
      <sheetData sheetId="3"/>
      <sheetData sheetId="4"/>
      <sheetData sheetId="5"/>
      <sheetData sheetId="6">
        <row r="3">
          <cell r="A3">
            <v>2</v>
          </cell>
          <cell r="B3">
            <v>0.5</v>
          </cell>
          <cell r="C3">
            <v>0.25</v>
          </cell>
          <cell r="D3">
            <v>0.45900000000000002</v>
          </cell>
        </row>
        <row r="4">
          <cell r="A4">
            <v>3</v>
          </cell>
          <cell r="B4">
            <v>0.33400000000000002</v>
          </cell>
          <cell r="C4">
            <v>0.16700000000000001</v>
          </cell>
          <cell r="D4">
            <v>0.307</v>
          </cell>
        </row>
        <row r="5">
          <cell r="A5">
            <v>4</v>
          </cell>
          <cell r="B5">
            <v>0.25</v>
          </cell>
          <cell r="C5">
            <v>0.125</v>
          </cell>
          <cell r="D5">
            <v>0.23</v>
          </cell>
        </row>
        <row r="6">
          <cell r="A6">
            <v>5</v>
          </cell>
          <cell r="B6">
            <v>0.2</v>
          </cell>
          <cell r="C6">
            <v>0.1</v>
          </cell>
          <cell r="D6">
            <v>0.184</v>
          </cell>
        </row>
        <row r="7">
          <cell r="A7">
            <v>6</v>
          </cell>
          <cell r="B7">
            <v>0.16700000000000001</v>
          </cell>
          <cell r="C7">
            <v>8.4000000000000005E-2</v>
          </cell>
          <cell r="D7">
            <v>0.154</v>
          </cell>
        </row>
        <row r="8">
          <cell r="A8">
            <v>7</v>
          </cell>
          <cell r="B8">
            <v>0.14299999999999999</v>
          </cell>
          <cell r="C8">
            <v>7.1999999999999995E-2</v>
          </cell>
          <cell r="D8">
            <v>0.13200000000000001</v>
          </cell>
        </row>
        <row r="9">
          <cell r="A9">
            <v>8</v>
          </cell>
          <cell r="B9">
            <v>0.125</v>
          </cell>
          <cell r="C9">
            <v>6.3E-2</v>
          </cell>
          <cell r="D9">
            <v>0.115</v>
          </cell>
        </row>
        <row r="10">
          <cell r="A10">
            <v>9</v>
          </cell>
          <cell r="B10">
            <v>0.112</v>
          </cell>
          <cell r="C10">
            <v>5.6000000000000001E-2</v>
          </cell>
          <cell r="D10">
            <v>0.10299999999999999</v>
          </cell>
        </row>
        <row r="11">
          <cell r="A11">
            <v>10</v>
          </cell>
          <cell r="B11">
            <v>0.1</v>
          </cell>
          <cell r="C11">
            <v>0.05</v>
          </cell>
          <cell r="D11">
            <v>9.1999999999999998E-2</v>
          </cell>
        </row>
        <row r="12">
          <cell r="A12">
            <v>11</v>
          </cell>
          <cell r="B12">
            <v>9.0999999999999998E-2</v>
          </cell>
          <cell r="C12">
            <v>4.5999999999999999E-2</v>
          </cell>
          <cell r="D12">
            <v>8.4000000000000005E-2</v>
          </cell>
        </row>
        <row r="13">
          <cell r="A13">
            <v>12</v>
          </cell>
          <cell r="B13">
            <v>8.4000000000000005E-2</v>
          </cell>
          <cell r="C13">
            <v>4.2000000000000003E-2</v>
          </cell>
          <cell r="D13">
            <v>7.6999999999999999E-2</v>
          </cell>
        </row>
        <row r="14">
          <cell r="A14">
            <v>13</v>
          </cell>
          <cell r="B14">
            <v>7.6999999999999999E-2</v>
          </cell>
          <cell r="C14">
            <v>3.9E-2</v>
          </cell>
          <cell r="D14">
            <v>7.1000000000000008E-2</v>
          </cell>
        </row>
        <row r="15">
          <cell r="A15">
            <v>14</v>
          </cell>
          <cell r="B15">
            <v>7.1999999999999995E-2</v>
          </cell>
          <cell r="C15">
            <v>3.5999999999999997E-2</v>
          </cell>
          <cell r="D15">
            <v>6.6000000000000003E-2</v>
          </cell>
        </row>
        <row r="16">
          <cell r="A16">
            <v>15</v>
          </cell>
          <cell r="B16">
            <v>6.7000000000000004E-2</v>
          </cell>
          <cell r="C16">
            <v>3.4000000000000002E-2</v>
          </cell>
          <cell r="D16">
            <v>6.2E-2</v>
          </cell>
        </row>
        <row r="17">
          <cell r="A17">
            <v>16</v>
          </cell>
          <cell r="B17">
            <v>6.3E-2</v>
          </cell>
          <cell r="C17">
            <v>3.2000000000000001E-2</v>
          </cell>
          <cell r="D17">
            <v>5.8000000000000003E-2</v>
          </cell>
        </row>
        <row r="18">
          <cell r="A18">
            <v>17</v>
          </cell>
          <cell r="B18">
            <v>5.9000000000000004E-2</v>
          </cell>
          <cell r="C18">
            <v>3.0000000000000002E-2</v>
          </cell>
          <cell r="D18">
            <v>5.5E-2</v>
          </cell>
        </row>
        <row r="19">
          <cell r="A19">
            <v>18</v>
          </cell>
          <cell r="B19">
            <v>5.6000000000000001E-2</v>
          </cell>
          <cell r="C19">
            <v>2.8000000000000001E-2</v>
          </cell>
          <cell r="D19">
            <v>5.1999999999999998E-2</v>
          </cell>
        </row>
        <row r="20">
          <cell r="A20">
            <v>19</v>
          </cell>
          <cell r="B20">
            <v>5.2999999999999999E-2</v>
          </cell>
          <cell r="C20">
            <v>2.7E-2</v>
          </cell>
          <cell r="D20">
            <v>4.9000000000000002E-2</v>
          </cell>
        </row>
        <row r="21">
          <cell r="A21">
            <v>20</v>
          </cell>
          <cell r="B21">
            <v>0.05</v>
          </cell>
          <cell r="C21">
            <v>2.5000000000000001E-2</v>
          </cell>
          <cell r="D21">
            <v>4.5999999999999999E-2</v>
          </cell>
        </row>
        <row r="22">
          <cell r="A22">
            <v>21</v>
          </cell>
          <cell r="B22">
            <v>4.8000000000000001E-2</v>
          </cell>
          <cell r="C22">
            <v>2.4E-2</v>
          </cell>
          <cell r="D22">
            <v>4.3999999999999997E-2</v>
          </cell>
        </row>
        <row r="23">
          <cell r="A23">
            <v>22</v>
          </cell>
          <cell r="B23">
            <v>4.5999999999999999E-2</v>
          </cell>
          <cell r="C23">
            <v>2.3E-2</v>
          </cell>
          <cell r="D23">
            <v>4.3000000000000003E-2</v>
          </cell>
        </row>
        <row r="24">
          <cell r="A24">
            <v>23</v>
          </cell>
          <cell r="B24">
            <v>4.3999999999999997E-2</v>
          </cell>
          <cell r="C24">
            <v>2.1999999999999999E-2</v>
          </cell>
          <cell r="D24">
            <v>4.1000000000000002E-2</v>
          </cell>
        </row>
        <row r="25">
          <cell r="A25">
            <v>24</v>
          </cell>
          <cell r="B25">
            <v>4.2000000000000003E-2</v>
          </cell>
          <cell r="C25">
            <v>2.1000000000000001E-2</v>
          </cell>
          <cell r="D25">
            <v>3.9E-2</v>
          </cell>
        </row>
        <row r="26">
          <cell r="A26">
            <v>25</v>
          </cell>
          <cell r="B26">
            <v>0.04</v>
          </cell>
          <cell r="C26">
            <v>0.02</v>
          </cell>
          <cell r="D26">
            <v>3.6999999999999998E-2</v>
          </cell>
        </row>
        <row r="27">
          <cell r="A27">
            <v>26</v>
          </cell>
          <cell r="B27">
            <v>3.9E-2</v>
          </cell>
          <cell r="C27">
            <v>0.02</v>
          </cell>
          <cell r="D27">
            <v>3.6000000000000004E-2</v>
          </cell>
        </row>
        <row r="28">
          <cell r="A28">
            <v>27</v>
          </cell>
          <cell r="B28">
            <v>3.7999999999999999E-2</v>
          </cell>
          <cell r="C28">
            <v>1.9E-2</v>
          </cell>
          <cell r="D28">
            <v>3.5000000000000003E-2</v>
          </cell>
        </row>
        <row r="29">
          <cell r="A29">
            <v>28</v>
          </cell>
          <cell r="B29">
            <v>3.6000000000000004E-2</v>
          </cell>
          <cell r="C29">
            <v>1.7999999999999999E-2</v>
          </cell>
          <cell r="D29">
            <v>3.3000000000000002E-2</v>
          </cell>
        </row>
        <row r="30">
          <cell r="A30">
            <v>29</v>
          </cell>
          <cell r="B30">
            <v>3.5000000000000003E-2</v>
          </cell>
          <cell r="C30">
            <v>1.8000000000000002E-2</v>
          </cell>
          <cell r="D30">
            <v>3.3000000000000002E-2</v>
          </cell>
        </row>
        <row r="31">
          <cell r="A31">
            <v>30</v>
          </cell>
          <cell r="B31">
            <v>3.4000000000000002E-2</v>
          </cell>
          <cell r="C31">
            <v>1.7000000000000001E-2</v>
          </cell>
          <cell r="D31">
            <v>3.2000000000000001E-2</v>
          </cell>
        </row>
        <row r="32">
          <cell r="A32">
            <v>31</v>
          </cell>
          <cell r="B32">
            <v>3.3000000000000002E-2</v>
          </cell>
          <cell r="C32">
            <v>1.7000000000000001E-2</v>
          </cell>
          <cell r="D32">
            <v>3.1E-2</v>
          </cell>
        </row>
        <row r="33">
          <cell r="A33">
            <v>32</v>
          </cell>
          <cell r="B33">
            <v>3.2000000000000001E-2</v>
          </cell>
          <cell r="C33">
            <v>1.6E-2</v>
          </cell>
          <cell r="D33">
            <v>3.0000000000000002E-2</v>
          </cell>
        </row>
        <row r="34">
          <cell r="A34">
            <v>33</v>
          </cell>
          <cell r="B34">
            <v>3.1E-2</v>
          </cell>
          <cell r="C34">
            <v>1.6E-2</v>
          </cell>
          <cell r="D34">
            <v>2.9000000000000001E-2</v>
          </cell>
        </row>
        <row r="35">
          <cell r="A35">
            <v>34</v>
          </cell>
          <cell r="B35">
            <v>3.0000000000000002E-2</v>
          </cell>
          <cell r="C35">
            <v>1.4999999999999999E-2</v>
          </cell>
          <cell r="D35">
            <v>2.8000000000000001E-2</v>
          </cell>
        </row>
        <row r="36">
          <cell r="A36">
            <v>35</v>
          </cell>
          <cell r="B36">
            <v>2.9000000000000001E-2</v>
          </cell>
          <cell r="C36">
            <v>1.4999999999999999E-2</v>
          </cell>
          <cell r="D36">
            <v>2.7E-2</v>
          </cell>
        </row>
        <row r="37">
          <cell r="A37">
            <v>36</v>
          </cell>
          <cell r="B37">
            <v>2.8000000000000001E-2</v>
          </cell>
          <cell r="C37">
            <v>1.4E-2</v>
          </cell>
          <cell r="D37">
            <v>2.6000000000000002E-2</v>
          </cell>
        </row>
        <row r="38">
          <cell r="A38">
            <v>37</v>
          </cell>
          <cell r="B38">
            <v>2.8000000000000001E-2</v>
          </cell>
          <cell r="C38">
            <v>1.4E-2</v>
          </cell>
          <cell r="D38">
            <v>2.6000000000000002E-2</v>
          </cell>
        </row>
        <row r="39">
          <cell r="A39">
            <v>38</v>
          </cell>
          <cell r="B39">
            <v>2.7E-2</v>
          </cell>
          <cell r="C39">
            <v>1.3999999999999999E-2</v>
          </cell>
          <cell r="D39">
            <v>2.5000000000000001E-2</v>
          </cell>
        </row>
        <row r="40">
          <cell r="A40">
            <v>39</v>
          </cell>
          <cell r="B40">
            <v>2.6000000000000002E-2</v>
          </cell>
          <cell r="C40">
            <v>1.2999999999999999E-2</v>
          </cell>
          <cell r="D40">
            <v>2.4E-2</v>
          </cell>
        </row>
        <row r="41">
          <cell r="A41">
            <v>40</v>
          </cell>
          <cell r="B41">
            <v>2.5000000000000001E-2</v>
          </cell>
          <cell r="C41">
            <v>1.3000000000000001E-2</v>
          </cell>
          <cell r="D41">
            <v>2.3E-2</v>
          </cell>
        </row>
        <row r="42">
          <cell r="A42">
            <v>41</v>
          </cell>
          <cell r="B42">
            <v>2.5000000000000001E-2</v>
          </cell>
          <cell r="C42">
            <v>1.3000000000000001E-2</v>
          </cell>
          <cell r="D42">
            <v>2.3E-2</v>
          </cell>
        </row>
        <row r="43">
          <cell r="A43">
            <v>42</v>
          </cell>
          <cell r="B43">
            <v>2.4E-2</v>
          </cell>
          <cell r="C43">
            <v>1.2E-2</v>
          </cell>
          <cell r="D43">
            <v>2.1999999999999999E-2</v>
          </cell>
        </row>
        <row r="44">
          <cell r="A44">
            <v>43</v>
          </cell>
          <cell r="B44">
            <v>2.4E-2</v>
          </cell>
          <cell r="C44">
            <v>1.2E-2</v>
          </cell>
          <cell r="D44">
            <v>2.1999999999999999E-2</v>
          </cell>
        </row>
        <row r="45">
          <cell r="A45">
            <v>44</v>
          </cell>
          <cell r="B45">
            <v>2.3E-2</v>
          </cell>
          <cell r="C45">
            <v>1.2E-2</v>
          </cell>
          <cell r="D45">
            <v>2.2000000000000002E-2</v>
          </cell>
        </row>
        <row r="46">
          <cell r="A46">
            <v>45</v>
          </cell>
          <cell r="B46">
            <v>2.3E-2</v>
          </cell>
          <cell r="C46">
            <v>1.2E-2</v>
          </cell>
          <cell r="D46">
            <v>2.2000000000000002E-2</v>
          </cell>
        </row>
        <row r="47">
          <cell r="A47">
            <v>46</v>
          </cell>
          <cell r="B47">
            <v>2.2000000000000002E-2</v>
          </cell>
          <cell r="C47">
            <v>1.0999999999999999E-2</v>
          </cell>
          <cell r="D47">
            <v>2.1000000000000001E-2</v>
          </cell>
        </row>
        <row r="48">
          <cell r="A48">
            <v>47</v>
          </cell>
          <cell r="B48">
            <v>2.2000000000000002E-2</v>
          </cell>
          <cell r="C48">
            <v>1.0999999999999999E-2</v>
          </cell>
          <cell r="D48">
            <v>2.1000000000000001E-2</v>
          </cell>
        </row>
        <row r="49">
          <cell r="A49">
            <v>48</v>
          </cell>
          <cell r="B49">
            <v>2.1000000000000001E-2</v>
          </cell>
          <cell r="C49">
            <v>1.0999999999999999E-2</v>
          </cell>
          <cell r="D49">
            <v>0.02</v>
          </cell>
        </row>
        <row r="50">
          <cell r="A50">
            <v>49</v>
          </cell>
          <cell r="B50">
            <v>2.1000000000000001E-2</v>
          </cell>
          <cell r="C50">
            <v>1.0999999999999999E-2</v>
          </cell>
          <cell r="D50">
            <v>0.02</v>
          </cell>
        </row>
        <row r="51">
          <cell r="A51">
            <v>50</v>
          </cell>
          <cell r="B51">
            <v>0.02</v>
          </cell>
          <cell r="C51">
            <v>0.01</v>
          </cell>
          <cell r="D51">
            <v>1.9E-2</v>
          </cell>
        </row>
        <row r="52">
          <cell r="A52">
            <v>51</v>
          </cell>
          <cell r="B52">
            <v>0.02</v>
          </cell>
          <cell r="C52">
            <v>0.01</v>
          </cell>
          <cell r="D52">
            <v>1.9E-2</v>
          </cell>
        </row>
        <row r="53">
          <cell r="A53">
            <v>52</v>
          </cell>
          <cell r="B53">
            <v>0.02</v>
          </cell>
          <cell r="C53">
            <v>0.01</v>
          </cell>
          <cell r="D53">
            <v>1.9E-2</v>
          </cell>
        </row>
        <row r="54">
          <cell r="A54">
            <v>53</v>
          </cell>
          <cell r="B54">
            <v>1.9E-2</v>
          </cell>
          <cell r="C54">
            <v>9.9999999999999985E-3</v>
          </cell>
          <cell r="D54">
            <v>1.8000000000000002E-2</v>
          </cell>
        </row>
        <row r="55">
          <cell r="A55">
            <v>54</v>
          </cell>
          <cell r="B55">
            <v>1.9E-2</v>
          </cell>
          <cell r="C55">
            <v>9.9999999999999985E-3</v>
          </cell>
          <cell r="D55">
            <v>1.8000000000000002E-2</v>
          </cell>
        </row>
        <row r="56">
          <cell r="A56">
            <v>55</v>
          </cell>
          <cell r="B56">
            <v>1.9E-2</v>
          </cell>
          <cell r="C56">
            <v>9.9999999999999985E-3</v>
          </cell>
          <cell r="D56">
            <v>1.8000000000000002E-2</v>
          </cell>
        </row>
        <row r="57">
          <cell r="A57">
            <v>56</v>
          </cell>
          <cell r="B57">
            <v>1.8000000000000002E-2</v>
          </cell>
          <cell r="C57">
            <v>8.9999999999999993E-3</v>
          </cell>
          <cell r="D57">
            <v>1.7000000000000001E-2</v>
          </cell>
        </row>
        <row r="58">
          <cell r="A58">
            <v>57</v>
          </cell>
          <cell r="B58">
            <v>1.8000000000000002E-2</v>
          </cell>
          <cell r="C58">
            <v>8.9999999999999993E-3</v>
          </cell>
          <cell r="D58">
            <v>1.7000000000000001E-2</v>
          </cell>
        </row>
        <row r="59">
          <cell r="A59">
            <v>58</v>
          </cell>
          <cell r="B59">
            <v>1.8000000000000002E-2</v>
          </cell>
          <cell r="C59">
            <v>8.9999999999999993E-3</v>
          </cell>
          <cell r="D59">
            <v>1.7000000000000001E-2</v>
          </cell>
        </row>
        <row r="60">
          <cell r="A60">
            <v>59</v>
          </cell>
          <cell r="B60">
            <v>1.7000000000000001E-2</v>
          </cell>
          <cell r="C60">
            <v>9.0000000000000011E-3</v>
          </cell>
          <cell r="D60">
            <v>1.6E-2</v>
          </cell>
        </row>
        <row r="61">
          <cell r="A61">
            <v>60</v>
          </cell>
          <cell r="B61">
            <v>1.7000000000000001E-2</v>
          </cell>
          <cell r="C61">
            <v>9.0000000000000011E-3</v>
          </cell>
          <cell r="D61">
            <v>1.6E-2</v>
          </cell>
        </row>
        <row r="62">
          <cell r="A62">
            <v>61</v>
          </cell>
          <cell r="B62">
            <v>1.7000000000000001E-2</v>
          </cell>
          <cell r="C62">
            <v>9.0000000000000011E-3</v>
          </cell>
          <cell r="D62">
            <v>1.6E-2</v>
          </cell>
        </row>
        <row r="63">
          <cell r="A63">
            <v>62</v>
          </cell>
          <cell r="B63">
            <v>1.7000000000000001E-2</v>
          </cell>
          <cell r="C63">
            <v>9.0000000000000011E-3</v>
          </cell>
          <cell r="D63">
            <v>1.6E-2</v>
          </cell>
        </row>
        <row r="64">
          <cell r="A64">
            <v>63</v>
          </cell>
          <cell r="B64">
            <v>1.6E-2</v>
          </cell>
          <cell r="C64">
            <v>8.0000000000000002E-3</v>
          </cell>
          <cell r="D64">
            <v>1.4999999999999999E-2</v>
          </cell>
        </row>
        <row r="65">
          <cell r="A65">
            <v>64</v>
          </cell>
          <cell r="B65">
            <v>1.6E-2</v>
          </cell>
          <cell r="C65">
            <v>8.0000000000000002E-3</v>
          </cell>
          <cell r="D65">
            <v>1.4999999999999999E-2</v>
          </cell>
        </row>
        <row r="66">
          <cell r="A66">
            <v>65</v>
          </cell>
          <cell r="B66">
            <v>1.6E-2</v>
          </cell>
          <cell r="C66">
            <v>8.0000000000000002E-3</v>
          </cell>
          <cell r="D66">
            <v>1.4999999999999999E-2</v>
          </cell>
        </row>
        <row r="67">
          <cell r="A67">
            <v>66</v>
          </cell>
          <cell r="B67">
            <v>1.6E-2</v>
          </cell>
          <cell r="C67">
            <v>8.0000000000000002E-3</v>
          </cell>
          <cell r="D67">
            <v>1.4999999999999999E-2</v>
          </cell>
        </row>
        <row r="68">
          <cell r="A68">
            <v>67</v>
          </cell>
          <cell r="B68">
            <v>1.4999999999999999E-2</v>
          </cell>
          <cell r="C68">
            <v>8.0000000000000002E-3</v>
          </cell>
          <cell r="D68">
            <v>1.3999999999999999E-2</v>
          </cell>
        </row>
        <row r="69">
          <cell r="A69">
            <v>68</v>
          </cell>
          <cell r="B69">
            <v>1.4999999999999999E-2</v>
          </cell>
          <cell r="C69">
            <v>8.0000000000000002E-3</v>
          </cell>
          <cell r="D69">
            <v>1.3999999999999999E-2</v>
          </cell>
        </row>
        <row r="70">
          <cell r="A70">
            <v>69</v>
          </cell>
          <cell r="B70">
            <v>1.4999999999999999E-2</v>
          </cell>
          <cell r="C70">
            <v>8.0000000000000002E-3</v>
          </cell>
          <cell r="D70">
            <v>1.3999999999999999E-2</v>
          </cell>
        </row>
        <row r="71">
          <cell r="A71">
            <v>70</v>
          </cell>
          <cell r="B71">
            <v>1.4999999999999999E-2</v>
          </cell>
          <cell r="C71">
            <v>8.0000000000000002E-3</v>
          </cell>
          <cell r="D71">
            <v>1.3999999999999999E-2</v>
          </cell>
        </row>
        <row r="72">
          <cell r="A72">
            <v>71</v>
          </cell>
          <cell r="B72">
            <v>1.4999999999999999E-2</v>
          </cell>
          <cell r="C72">
            <v>8.0000000000000002E-3</v>
          </cell>
          <cell r="D72">
            <v>1.3999999999999999E-2</v>
          </cell>
        </row>
        <row r="73">
          <cell r="A73">
            <v>72</v>
          </cell>
          <cell r="B73">
            <v>1.3999999999999999E-2</v>
          </cell>
          <cell r="C73">
            <v>7.0000000000000001E-3</v>
          </cell>
          <cell r="D73">
            <v>1.3000000000000001E-2</v>
          </cell>
        </row>
        <row r="74">
          <cell r="A74">
            <v>73</v>
          </cell>
          <cell r="B74">
            <v>1.3999999999999999E-2</v>
          </cell>
          <cell r="C74">
            <v>7.0000000000000001E-3</v>
          </cell>
          <cell r="D74">
            <v>1.3000000000000001E-2</v>
          </cell>
        </row>
        <row r="75">
          <cell r="A75">
            <v>74</v>
          </cell>
          <cell r="B75">
            <v>1.3999999999999999E-2</v>
          </cell>
          <cell r="C75">
            <v>7.0000000000000001E-3</v>
          </cell>
          <cell r="D75">
            <v>1.3000000000000001E-2</v>
          </cell>
        </row>
        <row r="76">
          <cell r="A76">
            <v>75</v>
          </cell>
          <cell r="B76">
            <v>1.3999999999999999E-2</v>
          </cell>
          <cell r="C76">
            <v>7.0000000000000001E-3</v>
          </cell>
          <cell r="D76">
            <v>1.3000000000000001E-2</v>
          </cell>
        </row>
        <row r="77">
          <cell r="A77">
            <v>76</v>
          </cell>
          <cell r="B77">
            <v>1.3999999999999999E-2</v>
          </cell>
          <cell r="C77">
            <v>7.0000000000000001E-3</v>
          </cell>
          <cell r="D77">
            <v>1.3000000000000001E-2</v>
          </cell>
        </row>
        <row r="78">
          <cell r="A78">
            <v>77</v>
          </cell>
          <cell r="B78">
            <v>1.3000000000000001E-2</v>
          </cell>
          <cell r="C78">
            <v>7.0000000000000001E-3</v>
          </cell>
          <cell r="D78">
            <v>1.2E-2</v>
          </cell>
        </row>
        <row r="79">
          <cell r="A79">
            <v>78</v>
          </cell>
          <cell r="B79">
            <v>1.3000000000000001E-2</v>
          </cell>
          <cell r="C79">
            <v>7.0000000000000001E-3</v>
          </cell>
          <cell r="D79">
            <v>1.2E-2</v>
          </cell>
        </row>
        <row r="80">
          <cell r="A80">
            <v>79</v>
          </cell>
          <cell r="B80">
            <v>1.3000000000000001E-2</v>
          </cell>
          <cell r="C80">
            <v>7.0000000000000001E-3</v>
          </cell>
          <cell r="D80">
            <v>1.2E-2</v>
          </cell>
        </row>
        <row r="81">
          <cell r="A81">
            <v>80</v>
          </cell>
          <cell r="B81">
            <v>1.3000000000000001E-2</v>
          </cell>
          <cell r="C81">
            <v>7.0000000000000001E-3</v>
          </cell>
          <cell r="D81">
            <v>1.2E-2</v>
          </cell>
        </row>
        <row r="82">
          <cell r="A82">
            <v>81</v>
          </cell>
          <cell r="B82">
            <v>1.3000000000000001E-2</v>
          </cell>
          <cell r="C82">
            <v>7.0000000000000001E-3</v>
          </cell>
          <cell r="D82">
            <v>1.2E-2</v>
          </cell>
        </row>
        <row r="83">
          <cell r="A83">
            <v>82</v>
          </cell>
          <cell r="B83">
            <v>1.3000000000000001E-2</v>
          </cell>
          <cell r="C83">
            <v>7.0000000000000001E-3</v>
          </cell>
          <cell r="D83">
            <v>1.2E-2</v>
          </cell>
        </row>
        <row r="84">
          <cell r="A84">
            <v>83</v>
          </cell>
          <cell r="B84">
            <v>1.3000000000000001E-2</v>
          </cell>
          <cell r="C84">
            <v>7.0000000000000001E-3</v>
          </cell>
          <cell r="D84">
            <v>1.2E-2</v>
          </cell>
        </row>
        <row r="85">
          <cell r="A85">
            <v>84</v>
          </cell>
          <cell r="B85">
            <v>1.2E-2</v>
          </cell>
          <cell r="C85">
            <v>6.0000000000000001E-3</v>
          </cell>
          <cell r="D85">
            <v>1.0999999999999999E-2</v>
          </cell>
        </row>
        <row r="86">
          <cell r="A86">
            <v>85</v>
          </cell>
          <cell r="B86">
            <v>1.2E-2</v>
          </cell>
          <cell r="C86">
            <v>6.0000000000000001E-3</v>
          </cell>
          <cell r="D86">
            <v>1.0999999999999999E-2</v>
          </cell>
        </row>
        <row r="87">
          <cell r="A87">
            <v>86</v>
          </cell>
          <cell r="B87">
            <v>1.2E-2</v>
          </cell>
          <cell r="C87">
            <v>6.0000000000000001E-3</v>
          </cell>
          <cell r="D87">
            <v>1.0999999999999999E-2</v>
          </cell>
        </row>
        <row r="88">
          <cell r="A88">
            <v>87</v>
          </cell>
          <cell r="B88">
            <v>1.2E-2</v>
          </cell>
          <cell r="C88">
            <v>6.0000000000000001E-3</v>
          </cell>
          <cell r="D88">
            <v>1.0999999999999999E-2</v>
          </cell>
        </row>
        <row r="89">
          <cell r="A89">
            <v>88</v>
          </cell>
          <cell r="B89">
            <v>1.2E-2</v>
          </cell>
          <cell r="C89">
            <v>6.0000000000000001E-3</v>
          </cell>
          <cell r="D89">
            <v>1.0999999999999999E-2</v>
          </cell>
        </row>
        <row r="90">
          <cell r="A90">
            <v>89</v>
          </cell>
          <cell r="B90">
            <v>1.2E-2</v>
          </cell>
          <cell r="C90">
            <v>6.0000000000000001E-3</v>
          </cell>
          <cell r="D90">
            <v>1.0999999999999999E-2</v>
          </cell>
        </row>
        <row r="91">
          <cell r="A91">
            <v>90</v>
          </cell>
          <cell r="B91">
            <v>1.2E-2</v>
          </cell>
          <cell r="C91">
            <v>6.0000000000000001E-3</v>
          </cell>
          <cell r="D91">
            <v>1.0999999999999999E-2</v>
          </cell>
        </row>
        <row r="92">
          <cell r="A92">
            <v>91</v>
          </cell>
          <cell r="B92">
            <v>1.0999999999999999E-2</v>
          </cell>
          <cell r="C92">
            <v>6.0000000000000001E-3</v>
          </cell>
          <cell r="D92">
            <v>1.0999999999999999E-2</v>
          </cell>
        </row>
        <row r="93">
          <cell r="A93">
            <v>92</v>
          </cell>
          <cell r="B93">
            <v>1.0999999999999999E-2</v>
          </cell>
          <cell r="C93">
            <v>6.0000000000000001E-3</v>
          </cell>
          <cell r="D93">
            <v>1.0999999999999999E-2</v>
          </cell>
        </row>
        <row r="94">
          <cell r="A94">
            <v>93</v>
          </cell>
          <cell r="B94">
            <v>1.0999999999999999E-2</v>
          </cell>
          <cell r="C94">
            <v>6.0000000000000001E-3</v>
          </cell>
          <cell r="D94">
            <v>1.0999999999999999E-2</v>
          </cell>
        </row>
        <row r="95">
          <cell r="A95">
            <v>94</v>
          </cell>
          <cell r="B95">
            <v>1.0999999999999999E-2</v>
          </cell>
          <cell r="C95">
            <v>6.0000000000000001E-3</v>
          </cell>
          <cell r="D95">
            <v>1.0999999999999999E-2</v>
          </cell>
        </row>
        <row r="96">
          <cell r="A96">
            <v>95</v>
          </cell>
          <cell r="B96">
            <v>1.0999999999999999E-2</v>
          </cell>
          <cell r="C96">
            <v>6.0000000000000001E-3</v>
          </cell>
          <cell r="D96">
            <v>1.0999999999999999E-2</v>
          </cell>
        </row>
        <row r="97">
          <cell r="A97">
            <v>96</v>
          </cell>
          <cell r="B97">
            <v>1.0999999999999999E-2</v>
          </cell>
          <cell r="C97">
            <v>6.0000000000000001E-3</v>
          </cell>
          <cell r="D97">
            <v>1.0999999999999999E-2</v>
          </cell>
        </row>
        <row r="98">
          <cell r="A98">
            <v>97</v>
          </cell>
          <cell r="B98">
            <v>1.0999999999999999E-2</v>
          </cell>
          <cell r="C98">
            <v>6.0000000000000001E-3</v>
          </cell>
          <cell r="D98">
            <v>1.0999999999999999E-2</v>
          </cell>
        </row>
        <row r="99">
          <cell r="A99">
            <v>98</v>
          </cell>
          <cell r="B99">
            <v>1.0999999999999999E-2</v>
          </cell>
          <cell r="C99">
            <v>6.0000000000000001E-3</v>
          </cell>
          <cell r="D99">
            <v>1.0999999999999999E-2</v>
          </cell>
        </row>
        <row r="100">
          <cell r="A100">
            <v>99</v>
          </cell>
          <cell r="B100">
            <v>1.0999999999999999E-2</v>
          </cell>
          <cell r="C100">
            <v>6.0000000000000001E-3</v>
          </cell>
          <cell r="D100">
            <v>1.0999999999999999E-2</v>
          </cell>
        </row>
        <row r="101">
          <cell r="A101">
            <v>100</v>
          </cell>
          <cell r="B101">
            <v>0.01</v>
          </cell>
          <cell r="C101">
            <v>5.0000000000000001E-3</v>
          </cell>
          <cell r="D101">
            <v>9.9999999999999985E-3</v>
          </cell>
        </row>
      </sheetData>
      <sheetData sheetId="7"/>
      <sheetData sheetId="8"/>
      <sheetData sheetId="9">
        <row r="7">
          <cell r="A7">
            <v>1</v>
          </cell>
          <cell r="B7" t="str">
            <v>投資法人</v>
          </cell>
        </row>
        <row r="8">
          <cell r="A8">
            <v>1001</v>
          </cell>
          <cell r="B8" t="str">
            <v>レジディア赤坂檜町</v>
          </cell>
        </row>
        <row r="9">
          <cell r="A9">
            <v>1002</v>
          </cell>
          <cell r="B9" t="str">
            <v>レジディア島津山</v>
          </cell>
        </row>
        <row r="10">
          <cell r="A10">
            <v>1003</v>
          </cell>
          <cell r="B10" t="str">
            <v>レジディア中目黒</v>
          </cell>
        </row>
        <row r="11">
          <cell r="A11">
            <v>1004</v>
          </cell>
          <cell r="B11" t="str">
            <v>レジディア世田谷弦巻</v>
          </cell>
        </row>
        <row r="12">
          <cell r="A12">
            <v>1005</v>
          </cell>
          <cell r="B12" t="str">
            <v>レジディア麻布十番</v>
          </cell>
        </row>
        <row r="13">
          <cell r="A13">
            <v>1006</v>
          </cell>
          <cell r="B13" t="str">
            <v>レジディア渋谷代官山</v>
          </cell>
        </row>
        <row r="14">
          <cell r="A14">
            <v>1007</v>
          </cell>
          <cell r="B14" t="str">
            <v>レジディア池尻大橋</v>
          </cell>
        </row>
        <row r="15">
          <cell r="A15">
            <v>1008</v>
          </cell>
          <cell r="B15" t="str">
            <v>アルティス下落合</v>
          </cell>
        </row>
        <row r="16">
          <cell r="A16">
            <v>1009</v>
          </cell>
          <cell r="B16" t="str">
            <v>レジディア九段下</v>
          </cell>
        </row>
        <row r="17">
          <cell r="A17">
            <v>1010</v>
          </cell>
          <cell r="B17" t="str">
            <v>レジディア幡ヶ谷</v>
          </cell>
        </row>
        <row r="18">
          <cell r="A18">
            <v>1011</v>
          </cell>
          <cell r="B18" t="str">
            <v>レジディア不動前</v>
          </cell>
        </row>
        <row r="19">
          <cell r="A19">
            <v>1012</v>
          </cell>
          <cell r="B19" t="str">
            <v>レジディア都立大学</v>
          </cell>
        </row>
        <row r="20">
          <cell r="A20">
            <v>1013</v>
          </cell>
          <cell r="B20" t="str">
            <v>レジディア桜上水</v>
          </cell>
        </row>
        <row r="21">
          <cell r="A21">
            <v>1014</v>
          </cell>
          <cell r="B21" t="str">
            <v>レジディア北品川</v>
          </cell>
        </row>
        <row r="22">
          <cell r="A22">
            <v>1015</v>
          </cell>
          <cell r="B22" t="str">
            <v>レジディア代々木の杜</v>
          </cell>
        </row>
        <row r="23">
          <cell r="A23">
            <v>1016</v>
          </cell>
          <cell r="B23" t="str">
            <v>レジディア新宿イーストⅢ</v>
          </cell>
        </row>
        <row r="24">
          <cell r="A24">
            <v>1017</v>
          </cell>
          <cell r="B24" t="str">
            <v>レジディア芝大門</v>
          </cell>
        </row>
        <row r="25">
          <cell r="A25">
            <v>1018</v>
          </cell>
          <cell r="B25" t="str">
            <v>レジディア参宮橋</v>
          </cell>
        </row>
        <row r="26">
          <cell r="A26">
            <v>1019</v>
          </cell>
          <cell r="B26" t="str">
            <v>レオパレス宇田川町マンション</v>
          </cell>
        </row>
        <row r="27">
          <cell r="A27">
            <v>1020</v>
          </cell>
          <cell r="B27" t="str">
            <v>パシフィックリビュー白金台</v>
          </cell>
        </row>
        <row r="28">
          <cell r="A28">
            <v>1021</v>
          </cell>
          <cell r="B28" t="str">
            <v>レジディア新宿イーストⅡ</v>
          </cell>
        </row>
        <row r="29">
          <cell r="A29">
            <v>1022</v>
          </cell>
          <cell r="B29" t="str">
            <v>レジディア新宿イースト</v>
          </cell>
        </row>
        <row r="30">
          <cell r="A30">
            <v>1023</v>
          </cell>
          <cell r="B30" t="str">
            <v>レジディア神田岩本町</v>
          </cell>
        </row>
        <row r="31">
          <cell r="A31">
            <v>1024</v>
          </cell>
          <cell r="B31" t="str">
            <v>レジディア麻布十番Ⅱ</v>
          </cell>
        </row>
        <row r="32">
          <cell r="A32">
            <v>1025</v>
          </cell>
          <cell r="B32" t="str">
            <v>レジディア恵比寿</v>
          </cell>
        </row>
        <row r="33">
          <cell r="A33">
            <v>1026</v>
          </cell>
          <cell r="B33" t="str">
            <v>レジディア目黒</v>
          </cell>
        </row>
        <row r="34">
          <cell r="A34">
            <v>1027</v>
          </cell>
          <cell r="B34" t="str">
            <v>レジディア広尾</v>
          </cell>
        </row>
        <row r="35">
          <cell r="A35">
            <v>1028</v>
          </cell>
          <cell r="B35" t="str">
            <v>レジディア赤坂Ⅱ</v>
          </cell>
        </row>
        <row r="36">
          <cell r="A36">
            <v>1029</v>
          </cell>
          <cell r="B36" t="str">
            <v>レジディア広尾Ⅱ</v>
          </cell>
        </row>
        <row r="37">
          <cell r="A37">
            <v>1030</v>
          </cell>
          <cell r="B37" t="str">
            <v>ピアネッタ汐留</v>
          </cell>
        </row>
        <row r="38">
          <cell r="A38">
            <v>1031</v>
          </cell>
          <cell r="B38" t="str">
            <v>レジディア駒沢大学</v>
          </cell>
        </row>
        <row r="39">
          <cell r="A39">
            <v>1032</v>
          </cell>
          <cell r="B39" t="str">
            <v>レジディア代々木</v>
          </cell>
        </row>
        <row r="40">
          <cell r="A40">
            <v>1033</v>
          </cell>
          <cell r="B40" t="str">
            <v>レジディア西新宿</v>
          </cell>
        </row>
        <row r="41">
          <cell r="A41">
            <v>1034</v>
          </cell>
          <cell r="B41" t="str">
            <v>レジディア経堂</v>
          </cell>
        </row>
        <row r="42">
          <cell r="A42">
            <v>1035</v>
          </cell>
          <cell r="B42" t="str">
            <v>レジディア大井町</v>
          </cell>
        </row>
        <row r="43">
          <cell r="A43">
            <v>1036</v>
          </cell>
          <cell r="B43" t="str">
            <v>レジディア恵比寿Ⅱ</v>
          </cell>
        </row>
        <row r="44">
          <cell r="A44">
            <v>1037</v>
          </cell>
          <cell r="B44" t="str">
            <v>レジディア上落合</v>
          </cell>
        </row>
        <row r="45">
          <cell r="A45">
            <v>1038</v>
          </cell>
          <cell r="B45" t="str">
            <v>レジディア東品川</v>
          </cell>
        </row>
        <row r="46">
          <cell r="A46">
            <v>1039</v>
          </cell>
          <cell r="B46" t="str">
            <v>レジディア目黒Ⅱ</v>
          </cell>
        </row>
        <row r="47">
          <cell r="A47">
            <v>1040</v>
          </cell>
          <cell r="B47" t="str">
            <v>レジディア虎ノ門</v>
          </cell>
        </row>
        <row r="48">
          <cell r="A48">
            <v>1041</v>
          </cell>
          <cell r="B48" t="str">
            <v>レジディア新御茶ノ水</v>
          </cell>
        </row>
        <row r="49">
          <cell r="A49">
            <v>1042</v>
          </cell>
          <cell r="B49" t="str">
            <v>レジディア神楽坂</v>
          </cell>
        </row>
        <row r="50">
          <cell r="A50">
            <v>1043</v>
          </cell>
          <cell r="B50" t="str">
            <v>レジディア大井町Ⅱ</v>
          </cell>
        </row>
        <row r="51">
          <cell r="A51">
            <v>1044</v>
          </cell>
          <cell r="B51" t="str">
            <v>レジディア大岡山</v>
          </cell>
        </row>
        <row r="52">
          <cell r="A52">
            <v>1045</v>
          </cell>
          <cell r="B52" t="str">
            <v>レジディア自由が丘</v>
          </cell>
        </row>
        <row r="53">
          <cell r="A53">
            <v>1046</v>
          </cell>
          <cell r="B53" t="str">
            <v>パシフィックリビュー永田町</v>
          </cell>
        </row>
        <row r="54">
          <cell r="A54">
            <v>1047</v>
          </cell>
          <cell r="B54" t="str">
            <v>レジディア水道橋</v>
          </cell>
        </row>
        <row r="55">
          <cell r="A55">
            <v>1048</v>
          </cell>
          <cell r="B55" t="str">
            <v>レジディアタワー乃木坂</v>
          </cell>
        </row>
        <row r="56">
          <cell r="A56">
            <v>1049</v>
          </cell>
          <cell r="B56" t="str">
            <v>レジディア赤坂</v>
          </cell>
        </row>
        <row r="57">
          <cell r="A57">
            <v>1050</v>
          </cell>
          <cell r="B57" t="str">
            <v>レジディア西麻布</v>
          </cell>
        </row>
        <row r="58">
          <cell r="A58">
            <v>1051</v>
          </cell>
          <cell r="B58" t="str">
            <v>レジディア代官山</v>
          </cell>
        </row>
        <row r="59">
          <cell r="A59">
            <v>1052</v>
          </cell>
          <cell r="B59" t="str">
            <v>レジディア市ヶ谷</v>
          </cell>
        </row>
        <row r="60">
          <cell r="A60">
            <v>1053</v>
          </cell>
          <cell r="B60" t="str">
            <v>レジディア六本木檜町公園</v>
          </cell>
        </row>
        <row r="61">
          <cell r="A61">
            <v>1054</v>
          </cell>
          <cell r="B61" t="str">
            <v>パシフィックレジデンス高輪</v>
          </cell>
        </row>
        <row r="62">
          <cell r="A62">
            <v>1055</v>
          </cell>
          <cell r="B62" t="str">
            <v>レジディアタワー目黒不動前</v>
          </cell>
        </row>
        <row r="63">
          <cell r="A63">
            <v>1056</v>
          </cell>
          <cell r="B63" t="str">
            <v>レジディア三軒茶屋</v>
          </cell>
        </row>
        <row r="64">
          <cell r="A64">
            <v>1057</v>
          </cell>
          <cell r="B64" t="str">
            <v>パシフィックリビュー長者丸</v>
          </cell>
        </row>
        <row r="65">
          <cell r="A65">
            <v>1058</v>
          </cell>
          <cell r="B65" t="str">
            <v>レジディア南青山</v>
          </cell>
        </row>
        <row r="66">
          <cell r="A66">
            <v>1059</v>
          </cell>
          <cell r="B66" t="str">
            <v>レジディア神田東</v>
          </cell>
        </row>
        <row r="67">
          <cell r="A67">
            <v>1060</v>
          </cell>
          <cell r="B67" t="str">
            <v>レジディア東麻布</v>
          </cell>
        </row>
        <row r="68">
          <cell r="A68">
            <v>1061</v>
          </cell>
          <cell r="B68" t="str">
            <v>レジディア恵比寿南</v>
          </cell>
        </row>
        <row r="69">
          <cell r="A69">
            <v>1062</v>
          </cell>
          <cell r="B69" t="str">
            <v>レジディアタワー麻布十番</v>
          </cell>
        </row>
        <row r="70">
          <cell r="A70">
            <v>1063</v>
          </cell>
          <cell r="B70" t="str">
            <v>レジディア渋谷</v>
          </cell>
        </row>
        <row r="71">
          <cell r="A71">
            <v>1064</v>
          </cell>
          <cell r="B71" t="str">
            <v>レジディア中延</v>
          </cell>
        </row>
        <row r="72">
          <cell r="A72">
            <v>1065</v>
          </cell>
          <cell r="B72" t="str">
            <v>レジディア麻布台</v>
          </cell>
        </row>
        <row r="73">
          <cell r="A73">
            <v>1066</v>
          </cell>
          <cell r="B73" t="str">
            <v>レジディア芝大門Ⅱ</v>
          </cell>
        </row>
        <row r="74">
          <cell r="A74">
            <v>1067</v>
          </cell>
          <cell r="B74" t="str">
            <v>レジディア神田</v>
          </cell>
        </row>
        <row r="75">
          <cell r="A75">
            <v>1068</v>
          </cell>
          <cell r="B75" t="str">
            <v>レジディア三軒茶屋Ⅱ</v>
          </cell>
        </row>
        <row r="76">
          <cell r="A76">
            <v>1069</v>
          </cell>
          <cell r="B76" t="str">
            <v>レジディア西新宿Ⅱ</v>
          </cell>
        </row>
        <row r="77">
          <cell r="A77">
            <v>1070</v>
          </cell>
          <cell r="B77" t="str">
            <v>レジディア広尾南</v>
          </cell>
        </row>
        <row r="78">
          <cell r="A78">
            <v>1071</v>
          </cell>
          <cell r="B78" t="str">
            <v>レジディア渋谷桜丘</v>
          </cell>
        </row>
        <row r="79">
          <cell r="A79">
            <v>1072</v>
          </cell>
          <cell r="B79" t="str">
            <v>レジディア目白御留山</v>
          </cell>
        </row>
        <row r="80">
          <cell r="A80">
            <v>1073</v>
          </cell>
          <cell r="B80" t="str">
            <v>レジディア芝浦</v>
          </cell>
        </row>
        <row r="81">
          <cell r="A81">
            <v>1074</v>
          </cell>
          <cell r="B81" t="str">
            <v>レジディア御殿山</v>
          </cell>
        </row>
        <row r="82">
          <cell r="A82">
            <v>1075</v>
          </cell>
          <cell r="B82" t="str">
            <v>レジディア祐天寺</v>
          </cell>
        </row>
        <row r="83">
          <cell r="A83">
            <v>1076</v>
          </cell>
          <cell r="B83" t="str">
            <v>パークタワー芝浦ベイワード　アーバンウイング</v>
          </cell>
        </row>
        <row r="84">
          <cell r="A84">
            <v>1077</v>
          </cell>
          <cell r="B84" t="str">
            <v>元麻布プレイス</v>
          </cell>
        </row>
        <row r="85">
          <cell r="A85">
            <v>1078</v>
          </cell>
          <cell r="B85" t="str">
            <v>レジディアタワー六本木</v>
          </cell>
        </row>
        <row r="86">
          <cell r="A86">
            <v>1079</v>
          </cell>
          <cell r="B86" t="str">
            <v>レジディア上目黒</v>
          </cell>
        </row>
        <row r="87">
          <cell r="A87">
            <v>1080</v>
          </cell>
          <cell r="B87" t="str">
            <v>レジディア代々木公園</v>
          </cell>
        </row>
        <row r="88">
          <cell r="A88">
            <v>1081</v>
          </cell>
          <cell r="B88" t="str">
            <v>ウインザーハウス広尾</v>
          </cell>
        </row>
        <row r="89">
          <cell r="A89">
            <v>1082</v>
          </cell>
          <cell r="B89" t="str">
            <v>レジディア大井</v>
          </cell>
        </row>
        <row r="90">
          <cell r="A90">
            <v>1083</v>
          </cell>
          <cell r="B90" t="str">
            <v>レジディア代官山猿楽町/代官山パークサイドビレッジ</v>
          </cell>
        </row>
        <row r="91">
          <cell r="A91">
            <v>1084</v>
          </cell>
          <cell r="B91" t="str">
            <v>レジディア北新宿</v>
          </cell>
        </row>
        <row r="92">
          <cell r="A92">
            <v>1085</v>
          </cell>
          <cell r="B92" t="str">
            <v>レジディア駒沢</v>
          </cell>
        </row>
        <row r="93">
          <cell r="A93">
            <v>1086</v>
          </cell>
          <cell r="B93" t="str">
            <v>レジディア芝浦KAIGAN</v>
          </cell>
        </row>
        <row r="94">
          <cell r="A94">
            <v>1087</v>
          </cell>
          <cell r="B94" t="str">
            <v>レジディア市谷薬王寺</v>
          </cell>
        </row>
        <row r="95">
          <cell r="A95">
            <v>1088</v>
          </cell>
          <cell r="B95" t="str">
            <v>レジディア用賀</v>
          </cell>
        </row>
        <row r="96">
          <cell r="A96">
            <v>1089</v>
          </cell>
          <cell r="B96" t="str">
            <v>レジディアタワー中目黒</v>
          </cell>
        </row>
        <row r="97">
          <cell r="A97">
            <v>1090</v>
          </cell>
          <cell r="B97" t="str">
            <v>レジディア笹塚Ⅱ</v>
          </cell>
        </row>
        <row r="98">
          <cell r="A98">
            <v>1091</v>
          </cell>
          <cell r="B98" t="str">
            <v>レジディア目黒Ⅲ</v>
          </cell>
        </row>
        <row r="99">
          <cell r="A99">
            <v>1092</v>
          </cell>
          <cell r="B99" t="str">
            <v>レジディア自由が丘Ⅱ</v>
          </cell>
        </row>
        <row r="100">
          <cell r="A100">
            <v>1093</v>
          </cell>
          <cell r="B100" t="str">
            <v>レジディア九段下Ⅱ</v>
          </cell>
        </row>
        <row r="101">
          <cell r="A101">
            <v>1094</v>
          </cell>
          <cell r="B101" t="str">
            <v>レジディア大森Ⅱ</v>
          </cell>
        </row>
        <row r="102">
          <cell r="A102">
            <v>1095</v>
          </cell>
          <cell r="B102" t="str">
            <v>レジディア白金高輪</v>
          </cell>
        </row>
        <row r="103">
          <cell r="A103">
            <v>1096</v>
          </cell>
          <cell r="B103" t="str">
            <v>レジディア中落合</v>
          </cell>
        </row>
        <row r="104">
          <cell r="A104">
            <v>1097</v>
          </cell>
          <cell r="B104" t="str">
            <v>レジディア中目黒Ⅱ</v>
          </cell>
        </row>
        <row r="105">
          <cell r="A105">
            <v>1098</v>
          </cell>
          <cell r="B105" t="str">
            <v>アルティスコート南青山</v>
          </cell>
        </row>
        <row r="106">
          <cell r="A106">
            <v>1099</v>
          </cell>
          <cell r="B106" t="str">
            <v>レジディア四谷三丁目</v>
          </cell>
        </row>
        <row r="107">
          <cell r="A107">
            <v>2001</v>
          </cell>
          <cell r="B107" t="str">
            <v>レジディア三越前</v>
          </cell>
        </row>
        <row r="108">
          <cell r="A108">
            <v>2002</v>
          </cell>
          <cell r="B108" t="str">
            <v>レジディア蒲田</v>
          </cell>
        </row>
        <row r="109">
          <cell r="A109">
            <v>2003</v>
          </cell>
          <cell r="B109" t="str">
            <v>レジディア池袋</v>
          </cell>
        </row>
        <row r="110">
          <cell r="A110">
            <v>2004</v>
          </cell>
          <cell r="B110" t="str">
            <v>レジディア文京本郷</v>
          </cell>
        </row>
        <row r="111">
          <cell r="A111">
            <v>2005</v>
          </cell>
          <cell r="B111" t="str">
            <v>レジディア浅草橋</v>
          </cell>
        </row>
        <row r="112">
          <cell r="A112">
            <v>2006</v>
          </cell>
          <cell r="B112" t="str">
            <v>メゾンエクレーレ江古田</v>
          </cell>
        </row>
        <row r="113">
          <cell r="A113">
            <v>2007</v>
          </cell>
          <cell r="B113" t="str">
            <v>レジディア上野御徒町</v>
          </cell>
        </row>
        <row r="114">
          <cell r="A114">
            <v>2008</v>
          </cell>
          <cell r="B114" t="str">
            <v>レジディア文京本郷Ⅱ</v>
          </cell>
        </row>
        <row r="115">
          <cell r="A115">
            <v>2009</v>
          </cell>
          <cell r="B115" t="str">
            <v>レジディア両国</v>
          </cell>
        </row>
        <row r="116">
          <cell r="A116">
            <v>2010</v>
          </cell>
          <cell r="B116" t="str">
            <v>レジディア東銀座</v>
          </cell>
        </row>
        <row r="117">
          <cell r="A117">
            <v>2011</v>
          </cell>
          <cell r="B117" t="str">
            <v>レジディア上野</v>
          </cell>
        </row>
        <row r="118">
          <cell r="A118">
            <v>2012</v>
          </cell>
          <cell r="B118" t="str">
            <v>レジディア日本橋人形町Ⅱ</v>
          </cell>
        </row>
        <row r="119">
          <cell r="A119">
            <v>2013</v>
          </cell>
          <cell r="B119" t="str">
            <v>レジディア大森東</v>
          </cell>
        </row>
        <row r="120">
          <cell r="A120">
            <v>2014</v>
          </cell>
          <cell r="B120" t="str">
            <v>レジデンス大山</v>
          </cell>
        </row>
        <row r="121">
          <cell r="A121">
            <v>2015</v>
          </cell>
          <cell r="B121" t="str">
            <v>レジディア錦糸町</v>
          </cell>
        </row>
        <row r="122">
          <cell r="A122">
            <v>2016</v>
          </cell>
          <cell r="B122" t="str">
            <v>レジディア根岸</v>
          </cell>
        </row>
        <row r="123">
          <cell r="A123">
            <v>2017</v>
          </cell>
          <cell r="B123" t="str">
            <v>レジディア新川</v>
          </cell>
        </row>
        <row r="124">
          <cell r="A124">
            <v>2018</v>
          </cell>
          <cell r="B124" t="str">
            <v>レジディア上池袋</v>
          </cell>
        </row>
        <row r="125">
          <cell r="A125">
            <v>2019</v>
          </cell>
          <cell r="B125" t="str">
            <v>レジディア新中野</v>
          </cell>
        </row>
        <row r="126">
          <cell r="A126">
            <v>2020</v>
          </cell>
          <cell r="B126" t="str">
            <v>レジディア方南町</v>
          </cell>
        </row>
        <row r="127">
          <cell r="A127">
            <v>2021</v>
          </cell>
          <cell r="B127" t="str">
            <v>レジディア文京湯島Ⅱ</v>
          </cell>
        </row>
        <row r="128">
          <cell r="A128">
            <v>2022</v>
          </cell>
          <cell r="B128" t="str">
            <v>レジディア築地</v>
          </cell>
        </row>
        <row r="129">
          <cell r="A129">
            <v>2023</v>
          </cell>
          <cell r="B129" t="str">
            <v>レジディア笹塚</v>
          </cell>
        </row>
        <row r="130">
          <cell r="A130">
            <v>2024</v>
          </cell>
          <cell r="B130" t="str">
            <v>レジディア京橋</v>
          </cell>
        </row>
        <row r="131">
          <cell r="A131">
            <v>2025</v>
          </cell>
          <cell r="B131" t="str">
            <v>レジディア多摩川</v>
          </cell>
        </row>
        <row r="132">
          <cell r="A132">
            <v>2026</v>
          </cell>
          <cell r="B132" t="str">
            <v>レジディア後楽園</v>
          </cell>
        </row>
        <row r="133">
          <cell r="A133">
            <v>2027</v>
          </cell>
          <cell r="B133" t="str">
            <v>レジディア銀座東</v>
          </cell>
        </row>
        <row r="134">
          <cell r="A134">
            <v>2028</v>
          </cell>
          <cell r="B134" t="str">
            <v>レジディア王子</v>
          </cell>
        </row>
        <row r="135">
          <cell r="A135">
            <v>2029</v>
          </cell>
          <cell r="B135" t="str">
            <v>レジディア目白Ⅱ</v>
          </cell>
        </row>
        <row r="136">
          <cell r="A136">
            <v>2030</v>
          </cell>
          <cell r="B136" t="str">
            <v>K2</v>
          </cell>
        </row>
        <row r="137">
          <cell r="A137">
            <v>2031</v>
          </cell>
          <cell r="B137" t="str">
            <v>レジディア月島</v>
          </cell>
        </row>
        <row r="138">
          <cell r="A138">
            <v>2032</v>
          </cell>
          <cell r="B138" t="str">
            <v>レジディア蒲田Ⅱ</v>
          </cell>
        </row>
        <row r="139">
          <cell r="A139">
            <v>2033</v>
          </cell>
          <cell r="B139" t="str">
            <v>レジディア月島Ⅱ</v>
          </cell>
        </row>
        <row r="140">
          <cell r="A140">
            <v>2034</v>
          </cell>
          <cell r="B140" t="str">
            <v>レジディア錦糸町Ⅱ</v>
          </cell>
        </row>
        <row r="141">
          <cell r="A141">
            <v>2035</v>
          </cell>
          <cell r="B141" t="str">
            <v>レジディア文京音羽</v>
          </cell>
        </row>
        <row r="142">
          <cell r="A142">
            <v>2036</v>
          </cell>
          <cell r="B142" t="str">
            <v>レジディア文京千石</v>
          </cell>
        </row>
        <row r="143">
          <cell r="A143">
            <v>2037</v>
          </cell>
          <cell r="B143" t="str">
            <v>レジディア文京湯島</v>
          </cell>
        </row>
        <row r="144">
          <cell r="A144">
            <v>2038</v>
          </cell>
          <cell r="B144" t="str">
            <v>レジディア池上</v>
          </cell>
        </row>
        <row r="145">
          <cell r="A145">
            <v>2039</v>
          </cell>
          <cell r="B145" t="str">
            <v>レジディア日本橋人形町</v>
          </cell>
        </row>
        <row r="146">
          <cell r="A146">
            <v>2040</v>
          </cell>
          <cell r="B146" t="str">
            <v>レジディア文京千石Ⅱ</v>
          </cell>
        </row>
        <row r="147">
          <cell r="A147">
            <v>2041</v>
          </cell>
          <cell r="B147" t="str">
            <v>レジディア入谷</v>
          </cell>
        </row>
        <row r="148">
          <cell r="A148">
            <v>2042</v>
          </cell>
          <cell r="B148" t="str">
            <v>レジディア日本橋浜町</v>
          </cell>
        </row>
        <row r="149">
          <cell r="A149">
            <v>2043</v>
          </cell>
          <cell r="B149" t="str">
            <v>レジディア新御徒町</v>
          </cell>
        </row>
        <row r="150">
          <cell r="A150">
            <v>2044</v>
          </cell>
          <cell r="B150" t="str">
            <v>レジディア千鳥町</v>
          </cell>
        </row>
        <row r="151">
          <cell r="A151">
            <v>2045</v>
          </cell>
          <cell r="B151" t="str">
            <v>レジディア新川Ⅱ</v>
          </cell>
        </row>
        <row r="152">
          <cell r="A152">
            <v>2046</v>
          </cell>
          <cell r="B152" t="str">
            <v>レジディア目白</v>
          </cell>
        </row>
        <row r="153">
          <cell r="A153">
            <v>2047</v>
          </cell>
          <cell r="B153" t="str">
            <v>レジディア葛西</v>
          </cell>
        </row>
        <row r="154">
          <cell r="A154">
            <v>2048</v>
          </cell>
          <cell r="B154" t="str">
            <v>レジディア日本橋馬喰町</v>
          </cell>
        </row>
        <row r="155">
          <cell r="A155">
            <v>2049</v>
          </cell>
          <cell r="B155" t="str">
            <v>レジディア杉並方南町</v>
          </cell>
        </row>
        <row r="156">
          <cell r="A156">
            <v>2050</v>
          </cell>
          <cell r="B156" t="str">
            <v>レジディア新板橋</v>
          </cell>
        </row>
        <row r="157">
          <cell r="A157">
            <v>2051</v>
          </cell>
          <cell r="B157" t="str">
            <v>レジディア木場</v>
          </cell>
        </row>
        <row r="158">
          <cell r="A158">
            <v>2052</v>
          </cell>
          <cell r="B158" t="str">
            <v>レジディア文京湯島Ⅲ</v>
          </cell>
        </row>
        <row r="159">
          <cell r="A159">
            <v>2053</v>
          </cell>
          <cell r="B159" t="str">
            <v>レジディア文京本駒込</v>
          </cell>
        </row>
        <row r="160">
          <cell r="A160">
            <v>2054</v>
          </cell>
          <cell r="B160" t="str">
            <v>レジディア月島Ⅲ</v>
          </cell>
        </row>
        <row r="161">
          <cell r="A161">
            <v>2055</v>
          </cell>
          <cell r="B161" t="str">
            <v>レジディア南千住</v>
          </cell>
        </row>
        <row r="162">
          <cell r="A162">
            <v>2056</v>
          </cell>
          <cell r="B162" t="str">
            <v>レジディア荻窪</v>
          </cell>
        </row>
        <row r="163">
          <cell r="A163">
            <v>2057</v>
          </cell>
          <cell r="B163" t="str">
            <v>レジディア門前仲町</v>
          </cell>
        </row>
        <row r="164">
          <cell r="A164">
            <v>2058</v>
          </cell>
          <cell r="B164" t="str">
            <v>レジディア御茶ノ水</v>
          </cell>
        </row>
        <row r="165">
          <cell r="A165">
            <v>2059</v>
          </cell>
          <cell r="B165" t="str">
            <v>レジディア大森</v>
          </cell>
        </row>
        <row r="166">
          <cell r="A166">
            <v>2060</v>
          </cell>
          <cell r="B166" t="str">
            <v>レジディア中村橋</v>
          </cell>
        </row>
        <row r="167">
          <cell r="A167">
            <v>2061</v>
          </cell>
          <cell r="B167" t="str">
            <v>レジディア勝どき</v>
          </cell>
        </row>
        <row r="168">
          <cell r="A168">
            <v>2062</v>
          </cell>
          <cell r="B168" t="str">
            <v>レジディア文京音羽Ⅱ</v>
          </cell>
        </row>
        <row r="169">
          <cell r="A169">
            <v>2063</v>
          </cell>
          <cell r="B169" t="str">
            <v>レジディア錦糸町Ⅲ</v>
          </cell>
        </row>
        <row r="170">
          <cell r="A170">
            <v>2064</v>
          </cell>
          <cell r="B170" t="str">
            <v>レジディア蒲田Ⅲ</v>
          </cell>
        </row>
        <row r="171">
          <cell r="A171">
            <v>2065</v>
          </cell>
          <cell r="B171" t="str">
            <v>レジディアタワー上池袋</v>
          </cell>
        </row>
        <row r="172">
          <cell r="A172">
            <v>2066</v>
          </cell>
          <cell r="B172" t="str">
            <v>レジディア高島平</v>
          </cell>
        </row>
        <row r="173">
          <cell r="A173">
            <v>2067</v>
          </cell>
          <cell r="B173" t="str">
            <v>レジディア志村坂上</v>
          </cell>
        </row>
        <row r="174">
          <cell r="A174">
            <v>2068</v>
          </cell>
          <cell r="B174" t="str">
            <v xml:space="preserve">レジディア志村坂上Ⅱ </v>
          </cell>
        </row>
        <row r="175">
          <cell r="A175">
            <v>2069</v>
          </cell>
          <cell r="B175" t="str">
            <v xml:space="preserve">レジディア志村坂上Ⅲ </v>
          </cell>
        </row>
        <row r="176">
          <cell r="A176">
            <v>2070</v>
          </cell>
          <cell r="B176" t="str">
            <v>レジディア池袋ウエスト</v>
          </cell>
        </row>
        <row r="177">
          <cell r="A177">
            <v>2071</v>
          </cell>
          <cell r="B177" t="str">
            <v>レジディア大島</v>
          </cell>
        </row>
        <row r="178">
          <cell r="A178">
            <v>2072</v>
          </cell>
          <cell r="B178" t="str">
            <v>レジディア町屋</v>
          </cell>
        </row>
        <row r="179">
          <cell r="A179">
            <v>3001</v>
          </cell>
          <cell r="B179" t="str">
            <v>日吉台学生ハイツ</v>
          </cell>
        </row>
        <row r="180">
          <cell r="A180">
            <v>3002</v>
          </cell>
          <cell r="B180" t="str">
            <v>チェスターハウス川口</v>
          </cell>
        </row>
        <row r="181">
          <cell r="A181">
            <v>3003</v>
          </cell>
          <cell r="B181" t="str">
            <v>レジディア柏</v>
          </cell>
        </row>
        <row r="182">
          <cell r="A182">
            <v>3004</v>
          </cell>
          <cell r="B182" t="str">
            <v>レジディア東松戸</v>
          </cell>
        </row>
        <row r="183">
          <cell r="A183">
            <v>3005</v>
          </cell>
          <cell r="B183" t="str">
            <v>レジディア新横浜</v>
          </cell>
        </row>
        <row r="184">
          <cell r="A184">
            <v>3006</v>
          </cell>
          <cell r="B184" t="str">
            <v>レジディア南生田</v>
          </cell>
        </row>
        <row r="185">
          <cell r="A185">
            <v>3007</v>
          </cell>
          <cell r="B185" t="str">
            <v>レジディア調布</v>
          </cell>
        </row>
        <row r="186">
          <cell r="A186">
            <v>3008</v>
          </cell>
          <cell r="B186" t="str">
            <v>レジディア国立</v>
          </cell>
        </row>
        <row r="187">
          <cell r="A187">
            <v>3009</v>
          </cell>
          <cell r="B187" t="str">
            <v>レジディア川崎元木</v>
          </cell>
        </row>
        <row r="188">
          <cell r="A188">
            <v>3010</v>
          </cell>
          <cell r="B188" t="str">
            <v>レジディア国領</v>
          </cell>
        </row>
        <row r="189">
          <cell r="A189">
            <v>3011</v>
          </cell>
          <cell r="B189" t="str">
            <v>和光学生ハイツ</v>
          </cell>
        </row>
        <row r="190">
          <cell r="A190">
            <v>3012</v>
          </cell>
          <cell r="B190" t="str">
            <v>レジディア国分寺</v>
          </cell>
        </row>
        <row r="191">
          <cell r="A191">
            <v>3013</v>
          </cell>
          <cell r="B191" t="str">
            <v>コスモ西船橋Ⅱ</v>
          </cell>
        </row>
        <row r="192">
          <cell r="A192">
            <v>3014</v>
          </cell>
          <cell r="B192" t="str">
            <v>レジディア横濱関内</v>
          </cell>
        </row>
        <row r="193">
          <cell r="A193">
            <v>3015</v>
          </cell>
          <cell r="B193" t="str">
            <v>レジディア大倉山</v>
          </cell>
        </row>
        <row r="194">
          <cell r="A194">
            <v>3016</v>
          </cell>
          <cell r="B194" t="str">
            <v>レジディア武蔵小杉</v>
          </cell>
        </row>
        <row r="195">
          <cell r="A195">
            <v>3017</v>
          </cell>
          <cell r="B195" t="str">
            <v>レジディア船橋Ⅰ・Ⅱ</v>
          </cell>
        </row>
        <row r="196">
          <cell r="A196">
            <v>3018</v>
          </cell>
          <cell r="B196" t="str">
            <v>レジディア八王子</v>
          </cell>
        </row>
        <row r="197">
          <cell r="A197">
            <v>3019</v>
          </cell>
          <cell r="B197" t="str">
            <v>レジディア吉祥寺</v>
          </cell>
        </row>
        <row r="198">
          <cell r="A198">
            <v>3020</v>
          </cell>
          <cell r="B198" t="str">
            <v>パシフィックロイヤルコートみなとみらい　オーシャンタワー</v>
          </cell>
        </row>
        <row r="199">
          <cell r="A199">
            <v>3021</v>
          </cell>
          <cell r="B199" t="str">
            <v>メゾン八千代台</v>
          </cell>
        </row>
        <row r="200">
          <cell r="A200">
            <v>3022</v>
          </cell>
          <cell r="B200" t="str">
            <v>ライフ＆シニアハウス港北２</v>
          </cell>
        </row>
        <row r="201">
          <cell r="A201">
            <v>3023</v>
          </cell>
          <cell r="B201" t="str">
            <v>カレッジコート田無</v>
          </cell>
        </row>
        <row r="202">
          <cell r="A202">
            <v>3024</v>
          </cell>
          <cell r="B202" t="str">
            <v>レジディア浦安</v>
          </cell>
        </row>
        <row r="203">
          <cell r="A203">
            <v>3025</v>
          </cell>
          <cell r="B203" t="str">
            <v>レジディア南行徳</v>
          </cell>
        </row>
        <row r="204">
          <cell r="A204">
            <v>3026</v>
          </cell>
          <cell r="B204" t="str">
            <v>レジディア浦安Ⅱ</v>
          </cell>
        </row>
        <row r="205">
          <cell r="A205">
            <v>3027</v>
          </cell>
          <cell r="B205" t="str">
            <v>レジディア行徳</v>
          </cell>
        </row>
        <row r="206">
          <cell r="A206">
            <v>3028</v>
          </cell>
          <cell r="B206" t="str">
            <v>レジディア川崎</v>
          </cell>
        </row>
        <row r="207">
          <cell r="A207">
            <v>3029</v>
          </cell>
          <cell r="B207" t="str">
            <v>ココファン日吉</v>
          </cell>
        </row>
        <row r="208">
          <cell r="A208">
            <v>4001</v>
          </cell>
          <cell r="B208" t="str">
            <v>レジディア西本町</v>
          </cell>
        </row>
        <row r="209">
          <cell r="A209">
            <v>4002</v>
          </cell>
          <cell r="B209" t="str">
            <v>レジディア今出川</v>
          </cell>
        </row>
        <row r="210">
          <cell r="A210">
            <v>4003</v>
          </cell>
          <cell r="B210" t="str">
            <v>オ・ドミール南郷街</v>
          </cell>
        </row>
        <row r="211">
          <cell r="A211">
            <v>4004</v>
          </cell>
          <cell r="B211" t="str">
            <v>レジディア東桜</v>
          </cell>
        </row>
        <row r="212">
          <cell r="A212">
            <v>4005</v>
          </cell>
          <cell r="B212" t="str">
            <v>レジディア亀山</v>
          </cell>
        </row>
        <row r="213">
          <cell r="A213">
            <v>4006</v>
          </cell>
          <cell r="B213" t="str">
            <v>Zeus緑地PREMIUM</v>
          </cell>
        </row>
        <row r="214">
          <cell r="A214">
            <v>4007</v>
          </cell>
          <cell r="B214" t="str">
            <v>グラスホッパー</v>
          </cell>
        </row>
        <row r="215">
          <cell r="A215">
            <v>4008</v>
          </cell>
          <cell r="B215" t="str">
            <v>レジディア神戸ポートアイランド</v>
          </cell>
        </row>
        <row r="216">
          <cell r="A216">
            <v>4009</v>
          </cell>
          <cell r="B216" t="str">
            <v>吉塚AGビル6号館・7号館</v>
          </cell>
        </row>
        <row r="217">
          <cell r="A217">
            <v>4010</v>
          </cell>
          <cell r="B217" t="str">
            <v>レジディア博多</v>
          </cell>
        </row>
        <row r="218">
          <cell r="A218">
            <v>4011</v>
          </cell>
          <cell r="B218" t="str">
            <v>レジディア天神橋</v>
          </cell>
        </row>
        <row r="219">
          <cell r="A219">
            <v>4012</v>
          </cell>
          <cell r="B219" t="str">
            <v>レジディア三宮東</v>
          </cell>
        </row>
        <row r="220">
          <cell r="A220">
            <v>4013</v>
          </cell>
          <cell r="B220" t="str">
            <v>KC21ビル</v>
          </cell>
        </row>
        <row r="221">
          <cell r="A221">
            <v>4014</v>
          </cell>
          <cell r="B221" t="str">
            <v>レジディア靭公園</v>
          </cell>
        </row>
        <row r="222">
          <cell r="A222">
            <v>4015</v>
          </cell>
          <cell r="B222" t="str">
            <v>レジディア京都駅前</v>
          </cell>
        </row>
        <row r="223">
          <cell r="A223">
            <v>4016</v>
          </cell>
          <cell r="B223" t="str">
            <v>レジディア高岳</v>
          </cell>
        </row>
        <row r="224">
          <cell r="A224">
            <v>4017</v>
          </cell>
          <cell r="B224" t="str">
            <v>レジディア日比野</v>
          </cell>
        </row>
        <row r="225">
          <cell r="A225">
            <v>4018</v>
          </cell>
          <cell r="B225" t="str">
            <v>パシフィックレジデンス向陽町</v>
          </cell>
        </row>
        <row r="226">
          <cell r="A226">
            <v>4019</v>
          </cell>
          <cell r="B226" t="str">
            <v>レジディア天神南</v>
          </cell>
        </row>
        <row r="227">
          <cell r="A227">
            <v>4020</v>
          </cell>
          <cell r="B227" t="str">
            <v>レジディア博多駅南</v>
          </cell>
        </row>
        <row r="228">
          <cell r="A228">
            <v>4021</v>
          </cell>
          <cell r="B228" t="str">
            <v>マーレ</v>
          </cell>
        </row>
        <row r="229">
          <cell r="A229">
            <v>4022</v>
          </cell>
          <cell r="B229" t="str">
            <v>メロディハイム新大阪</v>
          </cell>
        </row>
        <row r="230">
          <cell r="A230">
            <v>4023</v>
          </cell>
          <cell r="B230" t="str">
            <v>メロディハイム松原</v>
          </cell>
        </row>
        <row r="231">
          <cell r="A231">
            <v>4024</v>
          </cell>
          <cell r="B231" t="str">
            <v>レジディア南一条</v>
          </cell>
        </row>
        <row r="232">
          <cell r="A232">
            <v>4025</v>
          </cell>
          <cell r="B232" t="str">
            <v>レジディア大通西</v>
          </cell>
        </row>
        <row r="233">
          <cell r="A233">
            <v>4026</v>
          </cell>
          <cell r="B233" t="str">
            <v>レジディア北三条</v>
          </cell>
        </row>
        <row r="234">
          <cell r="A234">
            <v>4027</v>
          </cell>
          <cell r="B234" t="str">
            <v>レジディア白壁東</v>
          </cell>
        </row>
        <row r="235">
          <cell r="A235">
            <v>4028</v>
          </cell>
          <cell r="B235" t="str">
            <v>レジディア堺東</v>
          </cell>
        </row>
        <row r="236">
          <cell r="A236">
            <v>4029</v>
          </cell>
          <cell r="B236" t="str">
            <v>レジディア太秦</v>
          </cell>
        </row>
        <row r="237">
          <cell r="A237">
            <v>4030</v>
          </cell>
          <cell r="B237" t="str">
            <v>レジディア泉</v>
          </cell>
        </row>
        <row r="238">
          <cell r="A238">
            <v>4031</v>
          </cell>
          <cell r="B238" t="str">
            <v>レジディア円山北五条</v>
          </cell>
        </row>
        <row r="239">
          <cell r="A239">
            <v>4032</v>
          </cell>
          <cell r="B239" t="str">
            <v>レジディア徳川</v>
          </cell>
        </row>
        <row r="240">
          <cell r="A240">
            <v>4033</v>
          </cell>
          <cell r="B240" t="str">
            <v>パシフィックレジデンス東山元町</v>
          </cell>
        </row>
        <row r="241">
          <cell r="A241">
            <v>4034</v>
          </cell>
          <cell r="B241" t="str">
            <v>レジディア大通公園</v>
          </cell>
        </row>
        <row r="242">
          <cell r="A242">
            <v>4035</v>
          </cell>
          <cell r="B242" t="str">
            <v>レジディア谷町</v>
          </cell>
        </row>
        <row r="243">
          <cell r="A243">
            <v>4036</v>
          </cell>
          <cell r="B243" t="str">
            <v>レジディア久屋大通</v>
          </cell>
        </row>
        <row r="244">
          <cell r="A244">
            <v>4037</v>
          </cell>
          <cell r="B244" t="str">
            <v>レジディア仙台宮町</v>
          </cell>
        </row>
        <row r="245">
          <cell r="A245">
            <v>4038</v>
          </cell>
          <cell r="B245" t="str">
            <v>レジディア広瀬通</v>
          </cell>
        </row>
        <row r="246">
          <cell r="A246">
            <v>4039</v>
          </cell>
          <cell r="B246" t="str">
            <v>レジディア江戸堀</v>
          </cell>
        </row>
        <row r="247">
          <cell r="A247">
            <v>4040</v>
          </cell>
          <cell r="B247" t="str">
            <v>レジディア京町堀</v>
          </cell>
        </row>
        <row r="248">
          <cell r="A248">
            <v>4041</v>
          </cell>
          <cell r="B248" t="str">
            <v>レジディア江坂</v>
          </cell>
        </row>
        <row r="249">
          <cell r="A249">
            <v>4042</v>
          </cell>
          <cell r="B249" t="str">
            <v>レジディア西新</v>
          </cell>
        </row>
        <row r="250">
          <cell r="A250">
            <v>4043</v>
          </cell>
          <cell r="B250" t="str">
            <v>レジディア鶴舞</v>
          </cell>
        </row>
        <row r="251">
          <cell r="A251">
            <v>4044</v>
          </cell>
          <cell r="B251" t="str">
            <v>レジディア神戸磯上</v>
          </cell>
        </row>
        <row r="252">
          <cell r="A252">
            <v>4045</v>
          </cell>
          <cell r="B252" t="str">
            <v>レジディア北二条イースト</v>
          </cell>
        </row>
        <row r="253">
          <cell r="A253">
            <v>4046</v>
          </cell>
          <cell r="B253" t="str">
            <v>レジディア心斎橋ウエスト</v>
          </cell>
        </row>
        <row r="254">
          <cell r="A254">
            <v>4047</v>
          </cell>
          <cell r="B254" t="str">
            <v>レジディア丸の内</v>
          </cell>
        </row>
        <row r="255">
          <cell r="A255">
            <v>4048</v>
          </cell>
          <cell r="B255" t="str">
            <v>レジディア札幌駅前</v>
          </cell>
        </row>
        <row r="256">
          <cell r="A256">
            <v>4049</v>
          </cell>
          <cell r="B256" t="str">
            <v>レジディア御所東</v>
          </cell>
        </row>
        <row r="257">
          <cell r="A257">
            <v>4050</v>
          </cell>
          <cell r="B257" t="str">
            <v>レジディア洛北</v>
          </cell>
        </row>
        <row r="258">
          <cell r="A258">
            <v>4051</v>
          </cell>
          <cell r="B258" t="str">
            <v>レジディア都島Ⅰ・Ⅱ</v>
          </cell>
        </row>
        <row r="259">
          <cell r="A259">
            <v>4052</v>
          </cell>
          <cell r="B259" t="str">
            <v>レジディアタワー仙台</v>
          </cell>
        </row>
        <row r="260">
          <cell r="A260">
            <v>4053</v>
          </cell>
          <cell r="B260" t="str">
            <v>レジディア東桜Ⅱ</v>
          </cell>
        </row>
        <row r="261">
          <cell r="A261">
            <v>4054</v>
          </cell>
          <cell r="B261" t="str">
            <v>レジディア榴岡</v>
          </cell>
        </row>
        <row r="262">
          <cell r="A262">
            <v>4055</v>
          </cell>
          <cell r="B262" t="str">
            <v>レジディア神戸元町</v>
          </cell>
        </row>
        <row r="263">
          <cell r="A263">
            <v>4056</v>
          </cell>
          <cell r="B263" t="str">
            <v>レジディア仙台本町</v>
          </cell>
        </row>
        <row r="264">
          <cell r="A264">
            <v>4057</v>
          </cell>
          <cell r="B264" t="str">
            <v>レジディア仙台原ノ町</v>
          </cell>
        </row>
        <row r="265">
          <cell r="A265">
            <v>4058</v>
          </cell>
          <cell r="B265" t="str">
            <v>レジディア南一条イースト</v>
          </cell>
        </row>
        <row r="266">
          <cell r="A266">
            <v>4059</v>
          </cell>
          <cell r="B266" t="str">
            <v>レジディア新大阪</v>
          </cell>
        </row>
      </sheetData>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底地価格"/>
      <sheetName val="更地査定 (2)"/>
      <sheetName val="更地査定"/>
      <sheetName val="限定査定"/>
      <sheetName val="基準地"/>
      <sheetName val="比準－１"/>
      <sheetName val="比準－２"/>
      <sheetName val="試算価格の調整と鑑定評価額の決定"/>
      <sheetName val="評価対象地の個別的要因格差"/>
      <sheetName val="平均分譲単価の査定"/>
      <sheetName val="造成後標準価格"/>
      <sheetName val="開発法造成費の査定"/>
      <sheetName val="建設工事ﾃﾞﾌﾚｰﾀｰ"/>
      <sheetName val="データ整理"/>
      <sheetName val="検討資料"/>
      <sheetName val="注意書き"/>
      <sheetName val="収益還元法の考え方"/>
      <sheetName val="作業１（試算価格の査定）"/>
      <sheetName val="作業２（現行賃貸借契約及び自用・空室部分の査定賃料一覧）"/>
      <sheetName val="作業３（簡易ＤＣＦ；スプレッド計測用）"/>
      <sheetName val="作業４（収支項目対応表）"/>
      <sheetName val="作業５（現価率査定シート）"/>
      <sheetName val="データ１（収支の推移）"/>
      <sheetName val="データ２（空室率の推移）"/>
      <sheetName val="事例入力ｼｰﾄ"/>
      <sheetName val="作業１"/>
      <sheetName val="作業５"/>
      <sheetName val="入力画面時点修正"/>
      <sheetName val="要因"/>
      <sheetName val="待ち表示"/>
      <sheetName val="公示・基準地１"/>
      <sheetName val="公示・基準地２"/>
      <sheetName val="比準－１Ｂ"/>
      <sheetName val="比準－２Ｂ"/>
      <sheetName val="建設工事デフレーター"/>
      <sheetName val="事例入力シート"/>
      <sheetName val="Sheet2"/>
      <sheetName val="Lookup"/>
      <sheetName val="更地査定_(2)"/>
      <sheetName val="MENU"/>
      <sheetName val="路線別駅順乗降者数"/>
      <sheetName val="⑤収支&amp;利回り査定"/>
      <sheetName val="②現行契約・潜在総収益"/>
      <sheetName val="Ⅰ-3賃料等一覧"/>
      <sheetName val="任意ﾏｽﾀ"/>
      <sheetName val="1.物件概要"/>
      <sheetName val="2限定"/>
      <sheetName val="ﾚｷｼﾝﾄﾝ"/>
      <sheetName val="Sheet7"/>
      <sheetName val="値保存(チェックボタンの情報保存用シート)"/>
      <sheetName val="Sheet1"/>
      <sheetName val="Replacement"/>
      <sheetName val="Rent Roll"/>
      <sheetName val="Collateral"/>
      <sheetName val="Artis"/>
      <sheetName val="運用年"/>
      <sheetName val="CASHPROJ"/>
      <sheetName val="比率"/>
      <sheetName val="【変更NG】"/>
      <sheetName val="Ikoma Data"/>
      <sheetName val="Main Assumptions"/>
      <sheetName val="Revenue Assumptions"/>
      <sheetName val="Refere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図書本紙"/>
      <sheetName val="仕訳明細"/>
      <sheetName val="建仮"/>
      <sheetName val="信託建仮"/>
      <sheetName val="【償却奉行データ】"/>
      <sheetName val="計算シート"/>
      <sheetName val="償却率一覧"/>
      <sheetName val="償却奉行モジュール"/>
      <sheetName val="勘定科目_補助科目マトリックス"/>
      <sheetName val="部門・消費税コード"/>
      <sheetName val="仕訳登録（大量登録用）"/>
    </sheetNames>
    <sheetDataSet>
      <sheetData sheetId="0"/>
      <sheetData sheetId="1"/>
      <sheetData sheetId="2"/>
      <sheetData sheetId="3"/>
      <sheetData sheetId="4"/>
      <sheetData sheetId="5"/>
      <sheetData sheetId="6">
        <row r="3">
          <cell r="A3">
            <v>2</v>
          </cell>
          <cell r="B3">
            <v>0.5</v>
          </cell>
          <cell r="C3">
            <v>0.25</v>
          </cell>
          <cell r="D3">
            <v>0.45900000000000002</v>
          </cell>
        </row>
        <row r="4">
          <cell r="A4">
            <v>3</v>
          </cell>
          <cell r="B4">
            <v>0.33400000000000002</v>
          </cell>
          <cell r="C4">
            <v>0.16700000000000001</v>
          </cell>
          <cell r="D4">
            <v>0.307</v>
          </cell>
        </row>
        <row r="5">
          <cell r="A5">
            <v>4</v>
          </cell>
          <cell r="B5">
            <v>0.25</v>
          </cell>
          <cell r="C5">
            <v>0.125</v>
          </cell>
          <cell r="D5">
            <v>0.23</v>
          </cell>
        </row>
        <row r="6">
          <cell r="A6">
            <v>5</v>
          </cell>
          <cell r="B6">
            <v>0.2</v>
          </cell>
          <cell r="C6">
            <v>0.1</v>
          </cell>
          <cell r="D6">
            <v>0.184</v>
          </cell>
        </row>
        <row r="7">
          <cell r="A7">
            <v>6</v>
          </cell>
          <cell r="B7">
            <v>0.16700000000000001</v>
          </cell>
          <cell r="C7">
            <v>8.4000000000000005E-2</v>
          </cell>
          <cell r="D7">
            <v>0.154</v>
          </cell>
        </row>
        <row r="8">
          <cell r="A8">
            <v>7</v>
          </cell>
          <cell r="B8">
            <v>0.14299999999999999</v>
          </cell>
          <cell r="C8">
            <v>7.1999999999999995E-2</v>
          </cell>
          <cell r="D8">
            <v>0.13200000000000001</v>
          </cell>
        </row>
        <row r="9">
          <cell r="A9">
            <v>8</v>
          </cell>
          <cell r="B9">
            <v>0.125</v>
          </cell>
          <cell r="C9">
            <v>6.3E-2</v>
          </cell>
          <cell r="D9">
            <v>0.115</v>
          </cell>
        </row>
        <row r="10">
          <cell r="A10">
            <v>9</v>
          </cell>
          <cell r="B10">
            <v>0.112</v>
          </cell>
          <cell r="C10">
            <v>5.6000000000000001E-2</v>
          </cell>
          <cell r="D10">
            <v>0.10299999999999999</v>
          </cell>
        </row>
        <row r="11">
          <cell r="A11">
            <v>10</v>
          </cell>
          <cell r="B11">
            <v>0.1</v>
          </cell>
          <cell r="C11">
            <v>0.05</v>
          </cell>
          <cell r="D11">
            <v>9.1999999999999998E-2</v>
          </cell>
        </row>
        <row r="12">
          <cell r="A12">
            <v>11</v>
          </cell>
          <cell r="B12">
            <v>9.0999999999999998E-2</v>
          </cell>
          <cell r="C12">
            <v>4.5999999999999999E-2</v>
          </cell>
          <cell r="D12">
            <v>8.4000000000000005E-2</v>
          </cell>
        </row>
        <row r="13">
          <cell r="A13">
            <v>12</v>
          </cell>
          <cell r="B13">
            <v>8.4000000000000005E-2</v>
          </cell>
          <cell r="C13">
            <v>4.2000000000000003E-2</v>
          </cell>
          <cell r="D13">
            <v>7.6999999999999999E-2</v>
          </cell>
        </row>
        <row r="14">
          <cell r="A14">
            <v>13</v>
          </cell>
          <cell r="B14">
            <v>7.6999999999999999E-2</v>
          </cell>
          <cell r="C14">
            <v>3.9E-2</v>
          </cell>
          <cell r="D14">
            <v>7.1000000000000008E-2</v>
          </cell>
        </row>
        <row r="15">
          <cell r="A15">
            <v>14</v>
          </cell>
          <cell r="B15">
            <v>7.1999999999999995E-2</v>
          </cell>
          <cell r="C15">
            <v>3.5999999999999997E-2</v>
          </cell>
          <cell r="D15">
            <v>6.6000000000000003E-2</v>
          </cell>
        </row>
        <row r="16">
          <cell r="A16">
            <v>15</v>
          </cell>
          <cell r="B16">
            <v>6.7000000000000004E-2</v>
          </cell>
          <cell r="C16">
            <v>3.4000000000000002E-2</v>
          </cell>
          <cell r="D16">
            <v>6.2E-2</v>
          </cell>
        </row>
        <row r="17">
          <cell r="A17">
            <v>16</v>
          </cell>
          <cell r="B17">
            <v>6.3E-2</v>
          </cell>
          <cell r="C17">
            <v>3.2000000000000001E-2</v>
          </cell>
          <cell r="D17">
            <v>5.8000000000000003E-2</v>
          </cell>
        </row>
        <row r="18">
          <cell r="A18">
            <v>17</v>
          </cell>
          <cell r="B18">
            <v>5.9000000000000004E-2</v>
          </cell>
          <cell r="C18">
            <v>3.0000000000000002E-2</v>
          </cell>
          <cell r="D18">
            <v>5.5E-2</v>
          </cell>
        </row>
        <row r="19">
          <cell r="A19">
            <v>18</v>
          </cell>
          <cell r="B19">
            <v>5.6000000000000001E-2</v>
          </cell>
          <cell r="C19">
            <v>2.8000000000000001E-2</v>
          </cell>
          <cell r="D19">
            <v>5.1999999999999998E-2</v>
          </cell>
        </row>
        <row r="20">
          <cell r="A20">
            <v>19</v>
          </cell>
          <cell r="B20">
            <v>5.2999999999999999E-2</v>
          </cell>
          <cell r="C20">
            <v>2.7E-2</v>
          </cell>
          <cell r="D20">
            <v>4.9000000000000002E-2</v>
          </cell>
        </row>
        <row r="21">
          <cell r="A21">
            <v>20</v>
          </cell>
          <cell r="B21">
            <v>0.05</v>
          </cell>
          <cell r="C21">
            <v>2.5000000000000001E-2</v>
          </cell>
          <cell r="D21">
            <v>4.5999999999999999E-2</v>
          </cell>
        </row>
        <row r="22">
          <cell r="A22">
            <v>21</v>
          </cell>
          <cell r="B22">
            <v>4.8000000000000001E-2</v>
          </cell>
          <cell r="C22">
            <v>2.4E-2</v>
          </cell>
          <cell r="D22">
            <v>4.3999999999999997E-2</v>
          </cell>
        </row>
        <row r="23">
          <cell r="A23">
            <v>22</v>
          </cell>
          <cell r="B23">
            <v>4.5999999999999999E-2</v>
          </cell>
          <cell r="C23">
            <v>2.3E-2</v>
          </cell>
          <cell r="D23">
            <v>4.3000000000000003E-2</v>
          </cell>
        </row>
        <row r="24">
          <cell r="A24">
            <v>23</v>
          </cell>
          <cell r="B24">
            <v>4.3999999999999997E-2</v>
          </cell>
          <cell r="C24">
            <v>2.1999999999999999E-2</v>
          </cell>
          <cell r="D24">
            <v>4.1000000000000002E-2</v>
          </cell>
        </row>
        <row r="25">
          <cell r="A25">
            <v>24</v>
          </cell>
          <cell r="B25">
            <v>4.2000000000000003E-2</v>
          </cell>
          <cell r="C25">
            <v>2.1000000000000001E-2</v>
          </cell>
          <cell r="D25">
            <v>3.9E-2</v>
          </cell>
        </row>
        <row r="26">
          <cell r="A26">
            <v>25</v>
          </cell>
          <cell r="B26">
            <v>0.04</v>
          </cell>
          <cell r="C26">
            <v>0.02</v>
          </cell>
          <cell r="D26">
            <v>3.6999999999999998E-2</v>
          </cell>
        </row>
        <row r="27">
          <cell r="A27">
            <v>26</v>
          </cell>
          <cell r="B27">
            <v>3.9E-2</v>
          </cell>
          <cell r="C27">
            <v>0.02</v>
          </cell>
          <cell r="D27">
            <v>3.6000000000000004E-2</v>
          </cell>
        </row>
        <row r="28">
          <cell r="A28">
            <v>27</v>
          </cell>
          <cell r="B28">
            <v>3.7999999999999999E-2</v>
          </cell>
          <cell r="C28">
            <v>1.9E-2</v>
          </cell>
          <cell r="D28">
            <v>3.5000000000000003E-2</v>
          </cell>
        </row>
        <row r="29">
          <cell r="A29">
            <v>28</v>
          </cell>
          <cell r="B29">
            <v>3.6000000000000004E-2</v>
          </cell>
          <cell r="C29">
            <v>1.7999999999999999E-2</v>
          </cell>
          <cell r="D29">
            <v>3.3000000000000002E-2</v>
          </cell>
        </row>
        <row r="30">
          <cell r="A30">
            <v>29</v>
          </cell>
          <cell r="B30">
            <v>3.5000000000000003E-2</v>
          </cell>
          <cell r="C30">
            <v>1.8000000000000002E-2</v>
          </cell>
          <cell r="D30">
            <v>3.3000000000000002E-2</v>
          </cell>
        </row>
        <row r="31">
          <cell r="A31">
            <v>30</v>
          </cell>
          <cell r="B31">
            <v>3.4000000000000002E-2</v>
          </cell>
          <cell r="C31">
            <v>1.7000000000000001E-2</v>
          </cell>
          <cell r="D31">
            <v>3.2000000000000001E-2</v>
          </cell>
        </row>
        <row r="32">
          <cell r="A32">
            <v>31</v>
          </cell>
          <cell r="B32">
            <v>3.3000000000000002E-2</v>
          </cell>
          <cell r="C32">
            <v>1.7000000000000001E-2</v>
          </cell>
          <cell r="D32">
            <v>3.1E-2</v>
          </cell>
        </row>
        <row r="33">
          <cell r="A33">
            <v>32</v>
          </cell>
          <cell r="B33">
            <v>3.2000000000000001E-2</v>
          </cell>
          <cell r="C33">
            <v>1.6E-2</v>
          </cell>
          <cell r="D33">
            <v>3.0000000000000002E-2</v>
          </cell>
        </row>
        <row r="34">
          <cell r="A34">
            <v>33</v>
          </cell>
          <cell r="B34">
            <v>3.1E-2</v>
          </cell>
          <cell r="C34">
            <v>1.6E-2</v>
          </cell>
          <cell r="D34">
            <v>2.9000000000000001E-2</v>
          </cell>
        </row>
        <row r="35">
          <cell r="A35">
            <v>34</v>
          </cell>
          <cell r="B35">
            <v>3.0000000000000002E-2</v>
          </cell>
          <cell r="C35">
            <v>1.4999999999999999E-2</v>
          </cell>
          <cell r="D35">
            <v>2.8000000000000001E-2</v>
          </cell>
        </row>
        <row r="36">
          <cell r="A36">
            <v>35</v>
          </cell>
          <cell r="B36">
            <v>2.9000000000000001E-2</v>
          </cell>
          <cell r="C36">
            <v>1.4999999999999999E-2</v>
          </cell>
          <cell r="D36">
            <v>2.7E-2</v>
          </cell>
        </row>
        <row r="37">
          <cell r="A37">
            <v>36</v>
          </cell>
          <cell r="B37">
            <v>2.8000000000000001E-2</v>
          </cell>
          <cell r="C37">
            <v>1.4E-2</v>
          </cell>
          <cell r="D37">
            <v>2.6000000000000002E-2</v>
          </cell>
        </row>
        <row r="38">
          <cell r="A38">
            <v>37</v>
          </cell>
          <cell r="B38">
            <v>2.8000000000000001E-2</v>
          </cell>
          <cell r="C38">
            <v>1.4E-2</v>
          </cell>
          <cell r="D38">
            <v>2.6000000000000002E-2</v>
          </cell>
        </row>
        <row r="39">
          <cell r="A39">
            <v>38</v>
          </cell>
          <cell r="B39">
            <v>2.7E-2</v>
          </cell>
          <cell r="C39">
            <v>1.3999999999999999E-2</v>
          </cell>
          <cell r="D39">
            <v>2.5000000000000001E-2</v>
          </cell>
        </row>
        <row r="40">
          <cell r="A40">
            <v>39</v>
          </cell>
          <cell r="B40">
            <v>2.6000000000000002E-2</v>
          </cell>
          <cell r="C40">
            <v>1.2999999999999999E-2</v>
          </cell>
          <cell r="D40">
            <v>2.4E-2</v>
          </cell>
        </row>
        <row r="41">
          <cell r="A41">
            <v>40</v>
          </cell>
          <cell r="B41">
            <v>2.5000000000000001E-2</v>
          </cell>
          <cell r="C41">
            <v>1.3000000000000001E-2</v>
          </cell>
          <cell r="D41">
            <v>2.3E-2</v>
          </cell>
        </row>
        <row r="42">
          <cell r="A42">
            <v>41</v>
          </cell>
          <cell r="B42">
            <v>2.5000000000000001E-2</v>
          </cell>
          <cell r="C42">
            <v>1.3000000000000001E-2</v>
          </cell>
          <cell r="D42">
            <v>2.3E-2</v>
          </cell>
        </row>
        <row r="43">
          <cell r="A43">
            <v>42</v>
          </cell>
          <cell r="B43">
            <v>2.4E-2</v>
          </cell>
          <cell r="C43">
            <v>1.2E-2</v>
          </cell>
          <cell r="D43">
            <v>2.1999999999999999E-2</v>
          </cell>
        </row>
        <row r="44">
          <cell r="A44">
            <v>43</v>
          </cell>
          <cell r="B44">
            <v>2.4E-2</v>
          </cell>
          <cell r="C44">
            <v>1.2E-2</v>
          </cell>
          <cell r="D44">
            <v>2.1999999999999999E-2</v>
          </cell>
        </row>
        <row r="45">
          <cell r="A45">
            <v>44</v>
          </cell>
          <cell r="B45">
            <v>2.3E-2</v>
          </cell>
          <cell r="C45">
            <v>1.2E-2</v>
          </cell>
          <cell r="D45">
            <v>2.2000000000000002E-2</v>
          </cell>
        </row>
        <row r="46">
          <cell r="A46">
            <v>45</v>
          </cell>
          <cell r="B46">
            <v>2.3E-2</v>
          </cell>
          <cell r="C46">
            <v>1.2E-2</v>
          </cell>
          <cell r="D46">
            <v>2.2000000000000002E-2</v>
          </cell>
        </row>
        <row r="47">
          <cell r="A47">
            <v>46</v>
          </cell>
          <cell r="B47">
            <v>2.2000000000000002E-2</v>
          </cell>
          <cell r="C47">
            <v>1.0999999999999999E-2</v>
          </cell>
          <cell r="D47">
            <v>2.1000000000000001E-2</v>
          </cell>
        </row>
        <row r="48">
          <cell r="A48">
            <v>47</v>
          </cell>
          <cell r="B48">
            <v>2.2000000000000002E-2</v>
          </cell>
          <cell r="C48">
            <v>1.0999999999999999E-2</v>
          </cell>
          <cell r="D48">
            <v>2.1000000000000001E-2</v>
          </cell>
        </row>
        <row r="49">
          <cell r="A49">
            <v>48</v>
          </cell>
          <cell r="B49">
            <v>2.1000000000000001E-2</v>
          </cell>
          <cell r="C49">
            <v>1.0999999999999999E-2</v>
          </cell>
          <cell r="D49">
            <v>0.02</v>
          </cell>
        </row>
        <row r="50">
          <cell r="A50">
            <v>49</v>
          </cell>
          <cell r="B50">
            <v>2.1000000000000001E-2</v>
          </cell>
          <cell r="C50">
            <v>1.0999999999999999E-2</v>
          </cell>
          <cell r="D50">
            <v>0.02</v>
          </cell>
        </row>
        <row r="51">
          <cell r="A51">
            <v>50</v>
          </cell>
          <cell r="B51">
            <v>0.02</v>
          </cell>
          <cell r="C51">
            <v>0.01</v>
          </cell>
          <cell r="D51">
            <v>1.9E-2</v>
          </cell>
        </row>
        <row r="52">
          <cell r="A52">
            <v>51</v>
          </cell>
          <cell r="B52">
            <v>0.02</v>
          </cell>
          <cell r="C52">
            <v>0.01</v>
          </cell>
          <cell r="D52">
            <v>1.9E-2</v>
          </cell>
        </row>
        <row r="53">
          <cell r="A53">
            <v>52</v>
          </cell>
          <cell r="B53">
            <v>0.02</v>
          </cell>
          <cell r="C53">
            <v>0.01</v>
          </cell>
          <cell r="D53">
            <v>1.9E-2</v>
          </cell>
        </row>
        <row r="54">
          <cell r="A54">
            <v>53</v>
          </cell>
          <cell r="B54">
            <v>1.9E-2</v>
          </cell>
          <cell r="C54">
            <v>9.9999999999999985E-3</v>
          </cell>
          <cell r="D54">
            <v>1.8000000000000002E-2</v>
          </cell>
        </row>
        <row r="55">
          <cell r="A55">
            <v>54</v>
          </cell>
          <cell r="B55">
            <v>1.9E-2</v>
          </cell>
          <cell r="C55">
            <v>9.9999999999999985E-3</v>
          </cell>
          <cell r="D55">
            <v>1.8000000000000002E-2</v>
          </cell>
        </row>
        <row r="56">
          <cell r="A56">
            <v>55</v>
          </cell>
          <cell r="B56">
            <v>1.9E-2</v>
          </cell>
          <cell r="C56">
            <v>9.9999999999999985E-3</v>
          </cell>
          <cell r="D56">
            <v>1.8000000000000002E-2</v>
          </cell>
        </row>
        <row r="57">
          <cell r="A57">
            <v>56</v>
          </cell>
          <cell r="B57">
            <v>1.8000000000000002E-2</v>
          </cell>
          <cell r="C57">
            <v>8.9999999999999993E-3</v>
          </cell>
          <cell r="D57">
            <v>1.7000000000000001E-2</v>
          </cell>
        </row>
        <row r="58">
          <cell r="A58">
            <v>57</v>
          </cell>
          <cell r="B58">
            <v>1.8000000000000002E-2</v>
          </cell>
          <cell r="C58">
            <v>8.9999999999999993E-3</v>
          </cell>
          <cell r="D58">
            <v>1.7000000000000001E-2</v>
          </cell>
        </row>
        <row r="59">
          <cell r="A59">
            <v>58</v>
          </cell>
          <cell r="B59">
            <v>1.8000000000000002E-2</v>
          </cell>
          <cell r="C59">
            <v>8.9999999999999993E-3</v>
          </cell>
          <cell r="D59">
            <v>1.7000000000000001E-2</v>
          </cell>
        </row>
        <row r="60">
          <cell r="A60">
            <v>59</v>
          </cell>
          <cell r="B60">
            <v>1.7000000000000001E-2</v>
          </cell>
          <cell r="C60">
            <v>9.0000000000000011E-3</v>
          </cell>
          <cell r="D60">
            <v>1.6E-2</v>
          </cell>
        </row>
        <row r="61">
          <cell r="A61">
            <v>60</v>
          </cell>
          <cell r="B61">
            <v>1.7000000000000001E-2</v>
          </cell>
          <cell r="C61">
            <v>9.0000000000000011E-3</v>
          </cell>
          <cell r="D61">
            <v>1.6E-2</v>
          </cell>
        </row>
        <row r="62">
          <cell r="A62">
            <v>61</v>
          </cell>
          <cell r="B62">
            <v>1.7000000000000001E-2</v>
          </cell>
          <cell r="C62">
            <v>9.0000000000000011E-3</v>
          </cell>
          <cell r="D62">
            <v>1.6E-2</v>
          </cell>
        </row>
        <row r="63">
          <cell r="A63">
            <v>62</v>
          </cell>
          <cell r="B63">
            <v>1.7000000000000001E-2</v>
          </cell>
          <cell r="C63">
            <v>9.0000000000000011E-3</v>
          </cell>
          <cell r="D63">
            <v>1.6E-2</v>
          </cell>
        </row>
        <row r="64">
          <cell r="A64">
            <v>63</v>
          </cell>
          <cell r="B64">
            <v>1.6E-2</v>
          </cell>
          <cell r="C64">
            <v>8.0000000000000002E-3</v>
          </cell>
          <cell r="D64">
            <v>1.4999999999999999E-2</v>
          </cell>
        </row>
        <row r="65">
          <cell r="A65">
            <v>64</v>
          </cell>
          <cell r="B65">
            <v>1.6E-2</v>
          </cell>
          <cell r="C65">
            <v>8.0000000000000002E-3</v>
          </cell>
          <cell r="D65">
            <v>1.4999999999999999E-2</v>
          </cell>
        </row>
        <row r="66">
          <cell r="A66">
            <v>65</v>
          </cell>
          <cell r="B66">
            <v>1.6E-2</v>
          </cell>
          <cell r="C66">
            <v>8.0000000000000002E-3</v>
          </cell>
          <cell r="D66">
            <v>1.4999999999999999E-2</v>
          </cell>
        </row>
        <row r="67">
          <cell r="A67">
            <v>66</v>
          </cell>
          <cell r="B67">
            <v>1.6E-2</v>
          </cell>
          <cell r="C67">
            <v>8.0000000000000002E-3</v>
          </cell>
          <cell r="D67">
            <v>1.4999999999999999E-2</v>
          </cell>
        </row>
        <row r="68">
          <cell r="A68">
            <v>67</v>
          </cell>
          <cell r="B68">
            <v>1.4999999999999999E-2</v>
          </cell>
          <cell r="C68">
            <v>8.0000000000000002E-3</v>
          </cell>
          <cell r="D68">
            <v>1.3999999999999999E-2</v>
          </cell>
        </row>
        <row r="69">
          <cell r="A69">
            <v>68</v>
          </cell>
          <cell r="B69">
            <v>1.4999999999999999E-2</v>
          </cell>
          <cell r="C69">
            <v>8.0000000000000002E-3</v>
          </cell>
          <cell r="D69">
            <v>1.3999999999999999E-2</v>
          </cell>
        </row>
        <row r="70">
          <cell r="A70">
            <v>69</v>
          </cell>
          <cell r="B70">
            <v>1.4999999999999999E-2</v>
          </cell>
          <cell r="C70">
            <v>8.0000000000000002E-3</v>
          </cell>
          <cell r="D70">
            <v>1.3999999999999999E-2</v>
          </cell>
        </row>
        <row r="71">
          <cell r="A71">
            <v>70</v>
          </cell>
          <cell r="B71">
            <v>1.4999999999999999E-2</v>
          </cell>
          <cell r="C71">
            <v>8.0000000000000002E-3</v>
          </cell>
          <cell r="D71">
            <v>1.3999999999999999E-2</v>
          </cell>
        </row>
        <row r="72">
          <cell r="A72">
            <v>71</v>
          </cell>
          <cell r="B72">
            <v>1.4999999999999999E-2</v>
          </cell>
          <cell r="C72">
            <v>8.0000000000000002E-3</v>
          </cell>
          <cell r="D72">
            <v>1.3999999999999999E-2</v>
          </cell>
        </row>
        <row r="73">
          <cell r="A73">
            <v>72</v>
          </cell>
          <cell r="B73">
            <v>1.3999999999999999E-2</v>
          </cell>
          <cell r="C73">
            <v>7.0000000000000001E-3</v>
          </cell>
          <cell r="D73">
            <v>1.3000000000000001E-2</v>
          </cell>
        </row>
        <row r="74">
          <cell r="A74">
            <v>73</v>
          </cell>
          <cell r="B74">
            <v>1.3999999999999999E-2</v>
          </cell>
          <cell r="C74">
            <v>7.0000000000000001E-3</v>
          </cell>
          <cell r="D74">
            <v>1.3000000000000001E-2</v>
          </cell>
        </row>
        <row r="75">
          <cell r="A75">
            <v>74</v>
          </cell>
          <cell r="B75">
            <v>1.3999999999999999E-2</v>
          </cell>
          <cell r="C75">
            <v>7.0000000000000001E-3</v>
          </cell>
          <cell r="D75">
            <v>1.3000000000000001E-2</v>
          </cell>
        </row>
        <row r="76">
          <cell r="A76">
            <v>75</v>
          </cell>
          <cell r="B76">
            <v>1.3999999999999999E-2</v>
          </cell>
          <cell r="C76">
            <v>7.0000000000000001E-3</v>
          </cell>
          <cell r="D76">
            <v>1.3000000000000001E-2</v>
          </cell>
        </row>
        <row r="77">
          <cell r="A77">
            <v>76</v>
          </cell>
          <cell r="B77">
            <v>1.3999999999999999E-2</v>
          </cell>
          <cell r="C77">
            <v>7.0000000000000001E-3</v>
          </cell>
          <cell r="D77">
            <v>1.3000000000000001E-2</v>
          </cell>
        </row>
        <row r="78">
          <cell r="A78">
            <v>77</v>
          </cell>
          <cell r="B78">
            <v>1.3000000000000001E-2</v>
          </cell>
          <cell r="C78">
            <v>7.0000000000000001E-3</v>
          </cell>
          <cell r="D78">
            <v>1.2E-2</v>
          </cell>
        </row>
        <row r="79">
          <cell r="A79">
            <v>78</v>
          </cell>
          <cell r="B79">
            <v>1.3000000000000001E-2</v>
          </cell>
          <cell r="C79">
            <v>7.0000000000000001E-3</v>
          </cell>
          <cell r="D79">
            <v>1.2E-2</v>
          </cell>
        </row>
        <row r="80">
          <cell r="A80">
            <v>79</v>
          </cell>
          <cell r="B80">
            <v>1.3000000000000001E-2</v>
          </cell>
          <cell r="C80">
            <v>7.0000000000000001E-3</v>
          </cell>
          <cell r="D80">
            <v>1.2E-2</v>
          </cell>
        </row>
        <row r="81">
          <cell r="A81">
            <v>80</v>
          </cell>
          <cell r="B81">
            <v>1.3000000000000001E-2</v>
          </cell>
          <cell r="C81">
            <v>7.0000000000000001E-3</v>
          </cell>
          <cell r="D81">
            <v>1.2E-2</v>
          </cell>
        </row>
        <row r="82">
          <cell r="A82">
            <v>81</v>
          </cell>
          <cell r="B82">
            <v>1.3000000000000001E-2</v>
          </cell>
          <cell r="C82">
            <v>7.0000000000000001E-3</v>
          </cell>
          <cell r="D82">
            <v>1.2E-2</v>
          </cell>
        </row>
        <row r="83">
          <cell r="A83">
            <v>82</v>
          </cell>
          <cell r="B83">
            <v>1.3000000000000001E-2</v>
          </cell>
          <cell r="C83">
            <v>7.0000000000000001E-3</v>
          </cell>
          <cell r="D83">
            <v>1.2E-2</v>
          </cell>
        </row>
        <row r="84">
          <cell r="A84">
            <v>83</v>
          </cell>
          <cell r="B84">
            <v>1.3000000000000001E-2</v>
          </cell>
          <cell r="C84">
            <v>7.0000000000000001E-3</v>
          </cell>
          <cell r="D84">
            <v>1.2E-2</v>
          </cell>
        </row>
        <row r="85">
          <cell r="A85">
            <v>84</v>
          </cell>
          <cell r="B85">
            <v>1.2E-2</v>
          </cell>
          <cell r="C85">
            <v>6.0000000000000001E-3</v>
          </cell>
          <cell r="D85">
            <v>1.0999999999999999E-2</v>
          </cell>
        </row>
        <row r="86">
          <cell r="A86">
            <v>85</v>
          </cell>
          <cell r="B86">
            <v>1.2E-2</v>
          </cell>
          <cell r="C86">
            <v>6.0000000000000001E-3</v>
          </cell>
          <cell r="D86">
            <v>1.0999999999999999E-2</v>
          </cell>
        </row>
        <row r="87">
          <cell r="A87">
            <v>86</v>
          </cell>
          <cell r="B87">
            <v>1.2E-2</v>
          </cell>
          <cell r="C87">
            <v>6.0000000000000001E-3</v>
          </cell>
          <cell r="D87">
            <v>1.0999999999999999E-2</v>
          </cell>
        </row>
        <row r="88">
          <cell r="A88">
            <v>87</v>
          </cell>
          <cell r="B88">
            <v>1.2E-2</v>
          </cell>
          <cell r="C88">
            <v>6.0000000000000001E-3</v>
          </cell>
          <cell r="D88">
            <v>1.0999999999999999E-2</v>
          </cell>
        </row>
        <row r="89">
          <cell r="A89">
            <v>88</v>
          </cell>
          <cell r="B89">
            <v>1.2E-2</v>
          </cell>
          <cell r="C89">
            <v>6.0000000000000001E-3</v>
          </cell>
          <cell r="D89">
            <v>1.0999999999999999E-2</v>
          </cell>
        </row>
        <row r="90">
          <cell r="A90">
            <v>89</v>
          </cell>
          <cell r="B90">
            <v>1.2E-2</v>
          </cell>
          <cell r="C90">
            <v>6.0000000000000001E-3</v>
          </cell>
          <cell r="D90">
            <v>1.0999999999999999E-2</v>
          </cell>
        </row>
        <row r="91">
          <cell r="A91">
            <v>90</v>
          </cell>
          <cell r="B91">
            <v>1.2E-2</v>
          </cell>
          <cell r="C91">
            <v>6.0000000000000001E-3</v>
          </cell>
          <cell r="D91">
            <v>1.0999999999999999E-2</v>
          </cell>
        </row>
        <row r="92">
          <cell r="A92">
            <v>91</v>
          </cell>
          <cell r="B92">
            <v>1.0999999999999999E-2</v>
          </cell>
          <cell r="C92">
            <v>6.0000000000000001E-3</v>
          </cell>
          <cell r="D92">
            <v>1.0999999999999999E-2</v>
          </cell>
        </row>
        <row r="93">
          <cell r="A93">
            <v>92</v>
          </cell>
          <cell r="B93">
            <v>1.0999999999999999E-2</v>
          </cell>
          <cell r="C93">
            <v>6.0000000000000001E-3</v>
          </cell>
          <cell r="D93">
            <v>1.0999999999999999E-2</v>
          </cell>
        </row>
        <row r="94">
          <cell r="A94">
            <v>93</v>
          </cell>
          <cell r="B94">
            <v>1.0999999999999999E-2</v>
          </cell>
          <cell r="C94">
            <v>6.0000000000000001E-3</v>
          </cell>
          <cell r="D94">
            <v>1.0999999999999999E-2</v>
          </cell>
        </row>
        <row r="95">
          <cell r="A95">
            <v>94</v>
          </cell>
          <cell r="B95">
            <v>1.0999999999999999E-2</v>
          </cell>
          <cell r="C95">
            <v>6.0000000000000001E-3</v>
          </cell>
          <cell r="D95">
            <v>1.0999999999999999E-2</v>
          </cell>
        </row>
        <row r="96">
          <cell r="A96">
            <v>95</v>
          </cell>
          <cell r="B96">
            <v>1.0999999999999999E-2</v>
          </cell>
          <cell r="C96">
            <v>6.0000000000000001E-3</v>
          </cell>
          <cell r="D96">
            <v>1.0999999999999999E-2</v>
          </cell>
        </row>
        <row r="97">
          <cell r="A97">
            <v>96</v>
          </cell>
          <cell r="B97">
            <v>1.0999999999999999E-2</v>
          </cell>
          <cell r="C97">
            <v>6.0000000000000001E-3</v>
          </cell>
          <cell r="D97">
            <v>1.0999999999999999E-2</v>
          </cell>
        </row>
        <row r="98">
          <cell r="A98">
            <v>97</v>
          </cell>
          <cell r="B98">
            <v>1.0999999999999999E-2</v>
          </cell>
          <cell r="C98">
            <v>6.0000000000000001E-3</v>
          </cell>
          <cell r="D98">
            <v>1.0999999999999999E-2</v>
          </cell>
        </row>
        <row r="99">
          <cell r="A99">
            <v>98</v>
          </cell>
          <cell r="B99">
            <v>1.0999999999999999E-2</v>
          </cell>
          <cell r="C99">
            <v>6.0000000000000001E-3</v>
          </cell>
          <cell r="D99">
            <v>1.0999999999999999E-2</v>
          </cell>
        </row>
        <row r="100">
          <cell r="A100">
            <v>99</v>
          </cell>
          <cell r="B100">
            <v>1.0999999999999999E-2</v>
          </cell>
          <cell r="C100">
            <v>6.0000000000000001E-3</v>
          </cell>
          <cell r="D100">
            <v>1.0999999999999999E-2</v>
          </cell>
        </row>
        <row r="101">
          <cell r="A101">
            <v>100</v>
          </cell>
          <cell r="B101">
            <v>0.01</v>
          </cell>
          <cell r="C101">
            <v>5.0000000000000001E-3</v>
          </cell>
          <cell r="D101">
            <v>9.9999999999999985E-3</v>
          </cell>
        </row>
      </sheetData>
      <sheetData sheetId="7"/>
      <sheetData sheetId="8"/>
      <sheetData sheetId="9"/>
      <sheetData sheetId="10"/>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図書本紙"/>
      <sheetName val="仕訳明細"/>
      <sheetName val="建仮"/>
      <sheetName val="信託建仮"/>
      <sheetName val="【償却奉行データ】"/>
      <sheetName val="計算シート"/>
      <sheetName val="償却率一覧"/>
      <sheetName val="償却奉行モジュール"/>
      <sheetName val="勘定科目_補助科目マトリックス"/>
      <sheetName val="部門・消費税コード"/>
      <sheetName val="仕訳登録（大量登録用）"/>
    </sheetNames>
    <sheetDataSet>
      <sheetData sheetId="0"/>
      <sheetData sheetId="1"/>
      <sheetData sheetId="2"/>
      <sheetData sheetId="3"/>
      <sheetData sheetId="4"/>
      <sheetData sheetId="5"/>
      <sheetData sheetId="6">
        <row r="3">
          <cell r="A3">
            <v>2</v>
          </cell>
          <cell r="B3">
            <v>0.5</v>
          </cell>
          <cell r="C3">
            <v>0.25</v>
          </cell>
          <cell r="D3">
            <v>0.45900000000000002</v>
          </cell>
        </row>
        <row r="4">
          <cell r="A4">
            <v>3</v>
          </cell>
          <cell r="B4">
            <v>0.33400000000000002</v>
          </cell>
          <cell r="C4">
            <v>0.16700000000000001</v>
          </cell>
          <cell r="D4">
            <v>0.307</v>
          </cell>
        </row>
        <row r="5">
          <cell r="A5">
            <v>4</v>
          </cell>
          <cell r="B5">
            <v>0.25</v>
          </cell>
          <cell r="C5">
            <v>0.125</v>
          </cell>
          <cell r="D5">
            <v>0.23</v>
          </cell>
        </row>
        <row r="6">
          <cell r="A6">
            <v>5</v>
          </cell>
          <cell r="B6">
            <v>0.2</v>
          </cell>
          <cell r="C6">
            <v>0.1</v>
          </cell>
          <cell r="D6">
            <v>0.184</v>
          </cell>
        </row>
        <row r="7">
          <cell r="A7">
            <v>6</v>
          </cell>
          <cell r="B7">
            <v>0.16700000000000001</v>
          </cell>
          <cell r="C7">
            <v>8.4000000000000005E-2</v>
          </cell>
          <cell r="D7">
            <v>0.154</v>
          </cell>
        </row>
        <row r="8">
          <cell r="A8">
            <v>7</v>
          </cell>
          <cell r="B8">
            <v>0.14299999999999999</v>
          </cell>
          <cell r="C8">
            <v>7.1999999999999995E-2</v>
          </cell>
          <cell r="D8">
            <v>0.13200000000000001</v>
          </cell>
        </row>
        <row r="9">
          <cell r="A9">
            <v>8</v>
          </cell>
          <cell r="B9">
            <v>0.125</v>
          </cell>
          <cell r="C9">
            <v>6.3E-2</v>
          </cell>
          <cell r="D9">
            <v>0.115</v>
          </cell>
        </row>
        <row r="10">
          <cell r="A10">
            <v>9</v>
          </cell>
          <cell r="B10">
            <v>0.112</v>
          </cell>
          <cell r="C10">
            <v>5.6000000000000001E-2</v>
          </cell>
          <cell r="D10">
            <v>0.10299999999999999</v>
          </cell>
        </row>
        <row r="11">
          <cell r="A11">
            <v>10</v>
          </cell>
          <cell r="B11">
            <v>0.1</v>
          </cell>
          <cell r="C11">
            <v>0.05</v>
          </cell>
          <cell r="D11">
            <v>9.1999999999999998E-2</v>
          </cell>
        </row>
        <row r="12">
          <cell r="A12">
            <v>11</v>
          </cell>
          <cell r="B12">
            <v>9.0999999999999998E-2</v>
          </cell>
          <cell r="C12">
            <v>4.5999999999999999E-2</v>
          </cell>
          <cell r="D12">
            <v>8.4000000000000005E-2</v>
          </cell>
        </row>
        <row r="13">
          <cell r="A13">
            <v>12</v>
          </cell>
          <cell r="B13">
            <v>8.4000000000000005E-2</v>
          </cell>
          <cell r="C13">
            <v>4.2000000000000003E-2</v>
          </cell>
          <cell r="D13">
            <v>7.6999999999999999E-2</v>
          </cell>
        </row>
        <row r="14">
          <cell r="A14">
            <v>13</v>
          </cell>
          <cell r="B14">
            <v>7.6999999999999999E-2</v>
          </cell>
          <cell r="C14">
            <v>3.9E-2</v>
          </cell>
          <cell r="D14">
            <v>7.1000000000000008E-2</v>
          </cell>
        </row>
        <row r="15">
          <cell r="A15">
            <v>14</v>
          </cell>
          <cell r="B15">
            <v>7.1999999999999995E-2</v>
          </cell>
          <cell r="C15">
            <v>3.5999999999999997E-2</v>
          </cell>
          <cell r="D15">
            <v>6.6000000000000003E-2</v>
          </cell>
        </row>
        <row r="16">
          <cell r="A16">
            <v>15</v>
          </cell>
          <cell r="B16">
            <v>6.7000000000000004E-2</v>
          </cell>
          <cell r="C16">
            <v>3.4000000000000002E-2</v>
          </cell>
          <cell r="D16">
            <v>6.2E-2</v>
          </cell>
        </row>
        <row r="17">
          <cell r="A17">
            <v>16</v>
          </cell>
          <cell r="B17">
            <v>6.3E-2</v>
          </cell>
          <cell r="C17">
            <v>3.2000000000000001E-2</v>
          </cell>
          <cell r="D17">
            <v>5.8000000000000003E-2</v>
          </cell>
        </row>
        <row r="18">
          <cell r="A18">
            <v>17</v>
          </cell>
          <cell r="B18">
            <v>5.9000000000000004E-2</v>
          </cell>
          <cell r="C18">
            <v>3.0000000000000002E-2</v>
          </cell>
          <cell r="D18">
            <v>5.5E-2</v>
          </cell>
        </row>
        <row r="19">
          <cell r="A19">
            <v>18</v>
          </cell>
          <cell r="B19">
            <v>5.6000000000000001E-2</v>
          </cell>
          <cell r="C19">
            <v>2.8000000000000001E-2</v>
          </cell>
          <cell r="D19">
            <v>5.1999999999999998E-2</v>
          </cell>
        </row>
        <row r="20">
          <cell r="A20">
            <v>19</v>
          </cell>
          <cell r="B20">
            <v>5.2999999999999999E-2</v>
          </cell>
          <cell r="C20">
            <v>2.7E-2</v>
          </cell>
          <cell r="D20">
            <v>4.9000000000000002E-2</v>
          </cell>
        </row>
        <row r="21">
          <cell r="A21">
            <v>20</v>
          </cell>
          <cell r="B21">
            <v>0.05</v>
          </cell>
          <cell r="C21">
            <v>2.5000000000000001E-2</v>
          </cell>
          <cell r="D21">
            <v>4.5999999999999999E-2</v>
          </cell>
        </row>
        <row r="22">
          <cell r="A22">
            <v>21</v>
          </cell>
          <cell r="B22">
            <v>4.8000000000000001E-2</v>
          </cell>
          <cell r="C22">
            <v>2.4E-2</v>
          </cell>
          <cell r="D22">
            <v>4.3999999999999997E-2</v>
          </cell>
        </row>
        <row r="23">
          <cell r="A23">
            <v>22</v>
          </cell>
          <cell r="B23">
            <v>4.5999999999999999E-2</v>
          </cell>
          <cell r="C23">
            <v>2.3E-2</v>
          </cell>
          <cell r="D23">
            <v>4.3000000000000003E-2</v>
          </cell>
        </row>
        <row r="24">
          <cell r="A24">
            <v>23</v>
          </cell>
          <cell r="B24">
            <v>4.3999999999999997E-2</v>
          </cell>
          <cell r="C24">
            <v>2.1999999999999999E-2</v>
          </cell>
          <cell r="D24">
            <v>4.1000000000000002E-2</v>
          </cell>
        </row>
        <row r="25">
          <cell r="A25">
            <v>24</v>
          </cell>
          <cell r="B25">
            <v>4.2000000000000003E-2</v>
          </cell>
          <cell r="C25">
            <v>2.1000000000000001E-2</v>
          </cell>
          <cell r="D25">
            <v>3.9E-2</v>
          </cell>
        </row>
        <row r="26">
          <cell r="A26">
            <v>25</v>
          </cell>
          <cell r="B26">
            <v>0.04</v>
          </cell>
          <cell r="C26">
            <v>0.02</v>
          </cell>
          <cell r="D26">
            <v>3.6999999999999998E-2</v>
          </cell>
        </row>
        <row r="27">
          <cell r="A27">
            <v>26</v>
          </cell>
          <cell r="B27">
            <v>3.9E-2</v>
          </cell>
          <cell r="C27">
            <v>0.02</v>
          </cell>
          <cell r="D27">
            <v>3.6000000000000004E-2</v>
          </cell>
        </row>
        <row r="28">
          <cell r="A28">
            <v>27</v>
          </cell>
          <cell r="B28">
            <v>3.7999999999999999E-2</v>
          </cell>
          <cell r="C28">
            <v>1.9E-2</v>
          </cell>
          <cell r="D28">
            <v>3.5000000000000003E-2</v>
          </cell>
        </row>
        <row r="29">
          <cell r="A29">
            <v>28</v>
          </cell>
          <cell r="B29">
            <v>3.6000000000000004E-2</v>
          </cell>
          <cell r="C29">
            <v>1.7999999999999999E-2</v>
          </cell>
          <cell r="D29">
            <v>3.3000000000000002E-2</v>
          </cell>
        </row>
        <row r="30">
          <cell r="A30">
            <v>29</v>
          </cell>
          <cell r="B30">
            <v>3.5000000000000003E-2</v>
          </cell>
          <cell r="C30">
            <v>1.8000000000000002E-2</v>
          </cell>
          <cell r="D30">
            <v>3.3000000000000002E-2</v>
          </cell>
        </row>
        <row r="31">
          <cell r="A31">
            <v>30</v>
          </cell>
          <cell r="B31">
            <v>3.4000000000000002E-2</v>
          </cell>
          <cell r="C31">
            <v>1.7000000000000001E-2</v>
          </cell>
          <cell r="D31">
            <v>3.2000000000000001E-2</v>
          </cell>
        </row>
        <row r="32">
          <cell r="A32">
            <v>31</v>
          </cell>
          <cell r="B32">
            <v>3.3000000000000002E-2</v>
          </cell>
          <cell r="C32">
            <v>1.7000000000000001E-2</v>
          </cell>
          <cell r="D32">
            <v>3.1E-2</v>
          </cell>
        </row>
        <row r="33">
          <cell r="A33">
            <v>32</v>
          </cell>
          <cell r="B33">
            <v>3.2000000000000001E-2</v>
          </cell>
          <cell r="C33">
            <v>1.6E-2</v>
          </cell>
          <cell r="D33">
            <v>3.0000000000000002E-2</v>
          </cell>
        </row>
        <row r="34">
          <cell r="A34">
            <v>33</v>
          </cell>
          <cell r="B34">
            <v>3.1E-2</v>
          </cell>
          <cell r="C34">
            <v>1.6E-2</v>
          </cell>
          <cell r="D34">
            <v>2.9000000000000001E-2</v>
          </cell>
        </row>
        <row r="35">
          <cell r="A35">
            <v>34</v>
          </cell>
          <cell r="B35">
            <v>3.0000000000000002E-2</v>
          </cell>
          <cell r="C35">
            <v>1.4999999999999999E-2</v>
          </cell>
          <cell r="D35">
            <v>2.8000000000000001E-2</v>
          </cell>
        </row>
        <row r="36">
          <cell r="A36">
            <v>35</v>
          </cell>
          <cell r="B36">
            <v>2.9000000000000001E-2</v>
          </cell>
          <cell r="C36">
            <v>1.4999999999999999E-2</v>
          </cell>
          <cell r="D36">
            <v>2.7E-2</v>
          </cell>
        </row>
        <row r="37">
          <cell r="A37">
            <v>36</v>
          </cell>
          <cell r="B37">
            <v>2.8000000000000001E-2</v>
          </cell>
          <cell r="C37">
            <v>1.4E-2</v>
          </cell>
          <cell r="D37">
            <v>2.6000000000000002E-2</v>
          </cell>
        </row>
        <row r="38">
          <cell r="A38">
            <v>37</v>
          </cell>
          <cell r="B38">
            <v>2.8000000000000001E-2</v>
          </cell>
          <cell r="C38">
            <v>1.4E-2</v>
          </cell>
          <cell r="D38">
            <v>2.6000000000000002E-2</v>
          </cell>
        </row>
        <row r="39">
          <cell r="A39">
            <v>38</v>
          </cell>
          <cell r="B39">
            <v>2.7E-2</v>
          </cell>
          <cell r="C39">
            <v>1.3999999999999999E-2</v>
          </cell>
          <cell r="D39">
            <v>2.5000000000000001E-2</v>
          </cell>
        </row>
        <row r="40">
          <cell r="A40">
            <v>39</v>
          </cell>
          <cell r="B40">
            <v>2.6000000000000002E-2</v>
          </cell>
          <cell r="C40">
            <v>1.2999999999999999E-2</v>
          </cell>
          <cell r="D40">
            <v>2.4E-2</v>
          </cell>
        </row>
        <row r="41">
          <cell r="A41">
            <v>40</v>
          </cell>
          <cell r="B41">
            <v>2.5000000000000001E-2</v>
          </cell>
          <cell r="C41">
            <v>1.3000000000000001E-2</v>
          </cell>
          <cell r="D41">
            <v>2.3E-2</v>
          </cell>
        </row>
        <row r="42">
          <cell r="A42">
            <v>41</v>
          </cell>
          <cell r="B42">
            <v>2.5000000000000001E-2</v>
          </cell>
          <cell r="C42">
            <v>1.3000000000000001E-2</v>
          </cell>
          <cell r="D42">
            <v>2.3E-2</v>
          </cell>
        </row>
        <row r="43">
          <cell r="A43">
            <v>42</v>
          </cell>
          <cell r="B43">
            <v>2.4E-2</v>
          </cell>
          <cell r="C43">
            <v>1.2E-2</v>
          </cell>
          <cell r="D43">
            <v>2.1999999999999999E-2</v>
          </cell>
        </row>
        <row r="44">
          <cell r="A44">
            <v>43</v>
          </cell>
          <cell r="B44">
            <v>2.4E-2</v>
          </cell>
          <cell r="C44">
            <v>1.2E-2</v>
          </cell>
          <cell r="D44">
            <v>2.1999999999999999E-2</v>
          </cell>
        </row>
        <row r="45">
          <cell r="A45">
            <v>44</v>
          </cell>
          <cell r="B45">
            <v>2.3E-2</v>
          </cell>
          <cell r="C45">
            <v>1.2E-2</v>
          </cell>
          <cell r="D45">
            <v>2.2000000000000002E-2</v>
          </cell>
        </row>
        <row r="46">
          <cell r="A46">
            <v>45</v>
          </cell>
          <cell r="B46">
            <v>2.3E-2</v>
          </cell>
          <cell r="C46">
            <v>1.2E-2</v>
          </cell>
          <cell r="D46">
            <v>2.2000000000000002E-2</v>
          </cell>
        </row>
        <row r="47">
          <cell r="A47">
            <v>46</v>
          </cell>
          <cell r="B47">
            <v>2.2000000000000002E-2</v>
          </cell>
          <cell r="C47">
            <v>1.0999999999999999E-2</v>
          </cell>
          <cell r="D47">
            <v>2.1000000000000001E-2</v>
          </cell>
        </row>
        <row r="48">
          <cell r="A48">
            <v>47</v>
          </cell>
          <cell r="B48">
            <v>2.2000000000000002E-2</v>
          </cell>
          <cell r="C48">
            <v>1.0999999999999999E-2</v>
          </cell>
          <cell r="D48">
            <v>2.1000000000000001E-2</v>
          </cell>
        </row>
        <row r="49">
          <cell r="A49">
            <v>48</v>
          </cell>
          <cell r="B49">
            <v>2.1000000000000001E-2</v>
          </cell>
          <cell r="C49">
            <v>1.0999999999999999E-2</v>
          </cell>
          <cell r="D49">
            <v>0.02</v>
          </cell>
        </row>
        <row r="50">
          <cell r="A50">
            <v>49</v>
          </cell>
          <cell r="B50">
            <v>2.1000000000000001E-2</v>
          </cell>
          <cell r="C50">
            <v>1.0999999999999999E-2</v>
          </cell>
          <cell r="D50">
            <v>0.02</v>
          </cell>
        </row>
        <row r="51">
          <cell r="A51">
            <v>50</v>
          </cell>
          <cell r="B51">
            <v>0.02</v>
          </cell>
          <cell r="C51">
            <v>0.01</v>
          </cell>
          <cell r="D51">
            <v>1.9E-2</v>
          </cell>
        </row>
        <row r="52">
          <cell r="A52">
            <v>51</v>
          </cell>
          <cell r="B52">
            <v>0.02</v>
          </cell>
          <cell r="C52">
            <v>0.01</v>
          </cell>
          <cell r="D52">
            <v>1.9E-2</v>
          </cell>
        </row>
        <row r="53">
          <cell r="A53">
            <v>52</v>
          </cell>
          <cell r="B53">
            <v>0.02</v>
          </cell>
          <cell r="C53">
            <v>0.01</v>
          </cell>
          <cell r="D53">
            <v>1.9E-2</v>
          </cell>
        </row>
        <row r="54">
          <cell r="A54">
            <v>53</v>
          </cell>
          <cell r="B54">
            <v>1.9E-2</v>
          </cell>
          <cell r="C54">
            <v>9.9999999999999985E-3</v>
          </cell>
          <cell r="D54">
            <v>1.8000000000000002E-2</v>
          </cell>
        </row>
        <row r="55">
          <cell r="A55">
            <v>54</v>
          </cell>
          <cell r="B55">
            <v>1.9E-2</v>
          </cell>
          <cell r="C55">
            <v>9.9999999999999985E-3</v>
          </cell>
          <cell r="D55">
            <v>1.8000000000000002E-2</v>
          </cell>
        </row>
        <row r="56">
          <cell r="A56">
            <v>55</v>
          </cell>
          <cell r="B56">
            <v>1.9E-2</v>
          </cell>
          <cell r="C56">
            <v>9.9999999999999985E-3</v>
          </cell>
          <cell r="D56">
            <v>1.8000000000000002E-2</v>
          </cell>
        </row>
        <row r="57">
          <cell r="A57">
            <v>56</v>
          </cell>
          <cell r="B57">
            <v>1.8000000000000002E-2</v>
          </cell>
          <cell r="C57">
            <v>8.9999999999999993E-3</v>
          </cell>
          <cell r="D57">
            <v>1.7000000000000001E-2</v>
          </cell>
        </row>
        <row r="58">
          <cell r="A58">
            <v>57</v>
          </cell>
          <cell r="B58">
            <v>1.8000000000000002E-2</v>
          </cell>
          <cell r="C58">
            <v>8.9999999999999993E-3</v>
          </cell>
          <cell r="D58">
            <v>1.7000000000000001E-2</v>
          </cell>
        </row>
        <row r="59">
          <cell r="A59">
            <v>58</v>
          </cell>
          <cell r="B59">
            <v>1.8000000000000002E-2</v>
          </cell>
          <cell r="C59">
            <v>8.9999999999999993E-3</v>
          </cell>
          <cell r="D59">
            <v>1.7000000000000001E-2</v>
          </cell>
        </row>
        <row r="60">
          <cell r="A60">
            <v>59</v>
          </cell>
          <cell r="B60">
            <v>1.7000000000000001E-2</v>
          </cell>
          <cell r="C60">
            <v>9.0000000000000011E-3</v>
          </cell>
          <cell r="D60">
            <v>1.6E-2</v>
          </cell>
        </row>
        <row r="61">
          <cell r="A61">
            <v>60</v>
          </cell>
          <cell r="B61">
            <v>1.7000000000000001E-2</v>
          </cell>
          <cell r="C61">
            <v>9.0000000000000011E-3</v>
          </cell>
          <cell r="D61">
            <v>1.6E-2</v>
          </cell>
        </row>
        <row r="62">
          <cell r="A62">
            <v>61</v>
          </cell>
          <cell r="B62">
            <v>1.7000000000000001E-2</v>
          </cell>
          <cell r="C62">
            <v>9.0000000000000011E-3</v>
          </cell>
          <cell r="D62">
            <v>1.6E-2</v>
          </cell>
        </row>
        <row r="63">
          <cell r="A63">
            <v>62</v>
          </cell>
          <cell r="B63">
            <v>1.7000000000000001E-2</v>
          </cell>
          <cell r="C63">
            <v>9.0000000000000011E-3</v>
          </cell>
          <cell r="D63">
            <v>1.6E-2</v>
          </cell>
        </row>
        <row r="64">
          <cell r="A64">
            <v>63</v>
          </cell>
          <cell r="B64">
            <v>1.6E-2</v>
          </cell>
          <cell r="C64">
            <v>8.0000000000000002E-3</v>
          </cell>
          <cell r="D64">
            <v>1.4999999999999999E-2</v>
          </cell>
        </row>
        <row r="65">
          <cell r="A65">
            <v>64</v>
          </cell>
          <cell r="B65">
            <v>1.6E-2</v>
          </cell>
          <cell r="C65">
            <v>8.0000000000000002E-3</v>
          </cell>
          <cell r="D65">
            <v>1.4999999999999999E-2</v>
          </cell>
        </row>
        <row r="66">
          <cell r="A66">
            <v>65</v>
          </cell>
          <cell r="B66">
            <v>1.6E-2</v>
          </cell>
          <cell r="C66">
            <v>8.0000000000000002E-3</v>
          </cell>
          <cell r="D66">
            <v>1.4999999999999999E-2</v>
          </cell>
        </row>
        <row r="67">
          <cell r="A67">
            <v>66</v>
          </cell>
          <cell r="B67">
            <v>1.6E-2</v>
          </cell>
          <cell r="C67">
            <v>8.0000000000000002E-3</v>
          </cell>
          <cell r="D67">
            <v>1.4999999999999999E-2</v>
          </cell>
        </row>
        <row r="68">
          <cell r="A68">
            <v>67</v>
          </cell>
          <cell r="B68">
            <v>1.4999999999999999E-2</v>
          </cell>
          <cell r="C68">
            <v>8.0000000000000002E-3</v>
          </cell>
          <cell r="D68">
            <v>1.3999999999999999E-2</v>
          </cell>
        </row>
        <row r="69">
          <cell r="A69">
            <v>68</v>
          </cell>
          <cell r="B69">
            <v>1.4999999999999999E-2</v>
          </cell>
          <cell r="C69">
            <v>8.0000000000000002E-3</v>
          </cell>
          <cell r="D69">
            <v>1.3999999999999999E-2</v>
          </cell>
        </row>
        <row r="70">
          <cell r="A70">
            <v>69</v>
          </cell>
          <cell r="B70">
            <v>1.4999999999999999E-2</v>
          </cell>
          <cell r="C70">
            <v>8.0000000000000002E-3</v>
          </cell>
          <cell r="D70">
            <v>1.3999999999999999E-2</v>
          </cell>
        </row>
        <row r="71">
          <cell r="A71">
            <v>70</v>
          </cell>
          <cell r="B71">
            <v>1.4999999999999999E-2</v>
          </cell>
          <cell r="C71">
            <v>8.0000000000000002E-3</v>
          </cell>
          <cell r="D71">
            <v>1.3999999999999999E-2</v>
          </cell>
        </row>
        <row r="72">
          <cell r="A72">
            <v>71</v>
          </cell>
          <cell r="B72">
            <v>1.4999999999999999E-2</v>
          </cell>
          <cell r="C72">
            <v>8.0000000000000002E-3</v>
          </cell>
          <cell r="D72">
            <v>1.3999999999999999E-2</v>
          </cell>
        </row>
        <row r="73">
          <cell r="A73">
            <v>72</v>
          </cell>
          <cell r="B73">
            <v>1.3999999999999999E-2</v>
          </cell>
          <cell r="C73">
            <v>7.0000000000000001E-3</v>
          </cell>
          <cell r="D73">
            <v>1.3000000000000001E-2</v>
          </cell>
        </row>
        <row r="74">
          <cell r="A74">
            <v>73</v>
          </cell>
          <cell r="B74">
            <v>1.3999999999999999E-2</v>
          </cell>
          <cell r="C74">
            <v>7.0000000000000001E-3</v>
          </cell>
          <cell r="D74">
            <v>1.3000000000000001E-2</v>
          </cell>
        </row>
        <row r="75">
          <cell r="A75">
            <v>74</v>
          </cell>
          <cell r="B75">
            <v>1.3999999999999999E-2</v>
          </cell>
          <cell r="C75">
            <v>7.0000000000000001E-3</v>
          </cell>
          <cell r="D75">
            <v>1.3000000000000001E-2</v>
          </cell>
        </row>
        <row r="76">
          <cell r="A76">
            <v>75</v>
          </cell>
          <cell r="B76">
            <v>1.3999999999999999E-2</v>
          </cell>
          <cell r="C76">
            <v>7.0000000000000001E-3</v>
          </cell>
          <cell r="D76">
            <v>1.3000000000000001E-2</v>
          </cell>
        </row>
        <row r="77">
          <cell r="A77">
            <v>76</v>
          </cell>
          <cell r="B77">
            <v>1.3999999999999999E-2</v>
          </cell>
          <cell r="C77">
            <v>7.0000000000000001E-3</v>
          </cell>
          <cell r="D77">
            <v>1.3000000000000001E-2</v>
          </cell>
        </row>
        <row r="78">
          <cell r="A78">
            <v>77</v>
          </cell>
          <cell r="B78">
            <v>1.3000000000000001E-2</v>
          </cell>
          <cell r="C78">
            <v>7.0000000000000001E-3</v>
          </cell>
          <cell r="D78">
            <v>1.2E-2</v>
          </cell>
        </row>
        <row r="79">
          <cell r="A79">
            <v>78</v>
          </cell>
          <cell r="B79">
            <v>1.3000000000000001E-2</v>
          </cell>
          <cell r="C79">
            <v>7.0000000000000001E-3</v>
          </cell>
          <cell r="D79">
            <v>1.2E-2</v>
          </cell>
        </row>
        <row r="80">
          <cell r="A80">
            <v>79</v>
          </cell>
          <cell r="B80">
            <v>1.3000000000000001E-2</v>
          </cell>
          <cell r="C80">
            <v>7.0000000000000001E-3</v>
          </cell>
          <cell r="D80">
            <v>1.2E-2</v>
          </cell>
        </row>
        <row r="81">
          <cell r="A81">
            <v>80</v>
          </cell>
          <cell r="B81">
            <v>1.3000000000000001E-2</v>
          </cell>
          <cell r="C81">
            <v>7.0000000000000001E-3</v>
          </cell>
          <cell r="D81">
            <v>1.2E-2</v>
          </cell>
        </row>
        <row r="82">
          <cell r="A82">
            <v>81</v>
          </cell>
          <cell r="B82">
            <v>1.3000000000000001E-2</v>
          </cell>
          <cell r="C82">
            <v>7.0000000000000001E-3</v>
          </cell>
          <cell r="D82">
            <v>1.2E-2</v>
          </cell>
        </row>
        <row r="83">
          <cell r="A83">
            <v>82</v>
          </cell>
          <cell r="B83">
            <v>1.3000000000000001E-2</v>
          </cell>
          <cell r="C83">
            <v>7.0000000000000001E-3</v>
          </cell>
          <cell r="D83">
            <v>1.2E-2</v>
          </cell>
        </row>
        <row r="84">
          <cell r="A84">
            <v>83</v>
          </cell>
          <cell r="B84">
            <v>1.3000000000000001E-2</v>
          </cell>
          <cell r="C84">
            <v>7.0000000000000001E-3</v>
          </cell>
          <cell r="D84">
            <v>1.2E-2</v>
          </cell>
        </row>
        <row r="85">
          <cell r="A85">
            <v>84</v>
          </cell>
          <cell r="B85">
            <v>1.2E-2</v>
          </cell>
          <cell r="C85">
            <v>6.0000000000000001E-3</v>
          </cell>
          <cell r="D85">
            <v>1.0999999999999999E-2</v>
          </cell>
        </row>
        <row r="86">
          <cell r="A86">
            <v>85</v>
          </cell>
          <cell r="B86">
            <v>1.2E-2</v>
          </cell>
          <cell r="C86">
            <v>6.0000000000000001E-3</v>
          </cell>
          <cell r="D86">
            <v>1.0999999999999999E-2</v>
          </cell>
        </row>
        <row r="87">
          <cell r="A87">
            <v>86</v>
          </cell>
          <cell r="B87">
            <v>1.2E-2</v>
          </cell>
          <cell r="C87">
            <v>6.0000000000000001E-3</v>
          </cell>
          <cell r="D87">
            <v>1.0999999999999999E-2</v>
          </cell>
        </row>
        <row r="88">
          <cell r="A88">
            <v>87</v>
          </cell>
          <cell r="B88">
            <v>1.2E-2</v>
          </cell>
          <cell r="C88">
            <v>6.0000000000000001E-3</v>
          </cell>
          <cell r="D88">
            <v>1.0999999999999999E-2</v>
          </cell>
        </row>
        <row r="89">
          <cell r="A89">
            <v>88</v>
          </cell>
          <cell r="B89">
            <v>1.2E-2</v>
          </cell>
          <cell r="C89">
            <v>6.0000000000000001E-3</v>
          </cell>
          <cell r="D89">
            <v>1.0999999999999999E-2</v>
          </cell>
        </row>
        <row r="90">
          <cell r="A90">
            <v>89</v>
          </cell>
          <cell r="B90">
            <v>1.2E-2</v>
          </cell>
          <cell r="C90">
            <v>6.0000000000000001E-3</v>
          </cell>
          <cell r="D90">
            <v>1.0999999999999999E-2</v>
          </cell>
        </row>
        <row r="91">
          <cell r="A91">
            <v>90</v>
          </cell>
          <cell r="B91">
            <v>1.2E-2</v>
          </cell>
          <cell r="C91">
            <v>6.0000000000000001E-3</v>
          </cell>
          <cell r="D91">
            <v>1.0999999999999999E-2</v>
          </cell>
        </row>
        <row r="92">
          <cell r="A92">
            <v>91</v>
          </cell>
          <cell r="B92">
            <v>1.0999999999999999E-2</v>
          </cell>
          <cell r="C92">
            <v>6.0000000000000001E-3</v>
          </cell>
          <cell r="D92">
            <v>1.0999999999999999E-2</v>
          </cell>
        </row>
        <row r="93">
          <cell r="A93">
            <v>92</v>
          </cell>
          <cell r="B93">
            <v>1.0999999999999999E-2</v>
          </cell>
          <cell r="C93">
            <v>6.0000000000000001E-3</v>
          </cell>
          <cell r="D93">
            <v>1.0999999999999999E-2</v>
          </cell>
        </row>
        <row r="94">
          <cell r="A94">
            <v>93</v>
          </cell>
          <cell r="B94">
            <v>1.0999999999999999E-2</v>
          </cell>
          <cell r="C94">
            <v>6.0000000000000001E-3</v>
          </cell>
          <cell r="D94">
            <v>1.0999999999999999E-2</v>
          </cell>
        </row>
        <row r="95">
          <cell r="A95">
            <v>94</v>
          </cell>
          <cell r="B95">
            <v>1.0999999999999999E-2</v>
          </cell>
          <cell r="C95">
            <v>6.0000000000000001E-3</v>
          </cell>
          <cell r="D95">
            <v>1.0999999999999999E-2</v>
          </cell>
        </row>
        <row r="96">
          <cell r="A96">
            <v>95</v>
          </cell>
          <cell r="B96">
            <v>1.0999999999999999E-2</v>
          </cell>
          <cell r="C96">
            <v>6.0000000000000001E-3</v>
          </cell>
          <cell r="D96">
            <v>1.0999999999999999E-2</v>
          </cell>
        </row>
        <row r="97">
          <cell r="A97">
            <v>96</v>
          </cell>
          <cell r="B97">
            <v>1.0999999999999999E-2</v>
          </cell>
          <cell r="C97">
            <v>6.0000000000000001E-3</v>
          </cell>
          <cell r="D97">
            <v>1.0999999999999999E-2</v>
          </cell>
        </row>
        <row r="98">
          <cell r="A98">
            <v>97</v>
          </cell>
          <cell r="B98">
            <v>1.0999999999999999E-2</v>
          </cell>
          <cell r="C98">
            <v>6.0000000000000001E-3</v>
          </cell>
          <cell r="D98">
            <v>1.0999999999999999E-2</v>
          </cell>
        </row>
        <row r="99">
          <cell r="A99">
            <v>98</v>
          </cell>
          <cell r="B99">
            <v>1.0999999999999999E-2</v>
          </cell>
          <cell r="C99">
            <v>6.0000000000000001E-3</v>
          </cell>
          <cell r="D99">
            <v>1.0999999999999999E-2</v>
          </cell>
        </row>
        <row r="100">
          <cell r="A100">
            <v>99</v>
          </cell>
          <cell r="B100">
            <v>1.0999999999999999E-2</v>
          </cell>
          <cell r="C100">
            <v>6.0000000000000001E-3</v>
          </cell>
          <cell r="D100">
            <v>1.0999999999999999E-2</v>
          </cell>
        </row>
        <row r="101">
          <cell r="A101">
            <v>100</v>
          </cell>
          <cell r="B101">
            <v>0.01</v>
          </cell>
          <cell r="C101">
            <v>5.0000000000000001E-3</v>
          </cell>
          <cell r="D101">
            <v>9.9999999999999985E-3</v>
          </cell>
        </row>
      </sheetData>
      <sheetData sheetId="7"/>
      <sheetData sheetId="8"/>
      <sheetData sheetId="9"/>
      <sheetData sheetId="10"/>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図書本紙"/>
      <sheetName val="仕訳明細"/>
      <sheetName val="建仮"/>
      <sheetName val="信託建仮"/>
      <sheetName val="【償却奉行データ】"/>
      <sheetName val="計算シート"/>
      <sheetName val="償却率一覧"/>
      <sheetName val="償却奉行モジュール"/>
      <sheetName val="勘定科目_補助科目マトリックス"/>
      <sheetName val="部門・消費税コード"/>
      <sheetName val="仕訳登録（大量登録用）"/>
    </sheetNames>
    <sheetDataSet>
      <sheetData sheetId="0"/>
      <sheetData sheetId="1"/>
      <sheetData sheetId="2"/>
      <sheetData sheetId="3"/>
      <sheetData sheetId="4"/>
      <sheetData sheetId="5"/>
      <sheetData sheetId="6">
        <row r="3">
          <cell r="A3">
            <v>2</v>
          </cell>
          <cell r="B3">
            <v>0.5</v>
          </cell>
          <cell r="C3">
            <v>0.25</v>
          </cell>
          <cell r="D3">
            <v>0.45900000000000002</v>
          </cell>
        </row>
        <row r="4">
          <cell r="A4">
            <v>3</v>
          </cell>
          <cell r="B4">
            <v>0.33400000000000002</v>
          </cell>
          <cell r="C4">
            <v>0.16700000000000001</v>
          </cell>
          <cell r="D4">
            <v>0.307</v>
          </cell>
        </row>
        <row r="5">
          <cell r="A5">
            <v>4</v>
          </cell>
          <cell r="B5">
            <v>0.25</v>
          </cell>
          <cell r="C5">
            <v>0.125</v>
          </cell>
          <cell r="D5">
            <v>0.23</v>
          </cell>
        </row>
        <row r="6">
          <cell r="A6">
            <v>5</v>
          </cell>
          <cell r="B6">
            <v>0.2</v>
          </cell>
          <cell r="C6">
            <v>0.1</v>
          </cell>
          <cell r="D6">
            <v>0.184</v>
          </cell>
        </row>
        <row r="7">
          <cell r="A7">
            <v>6</v>
          </cell>
          <cell r="B7">
            <v>0.16700000000000001</v>
          </cell>
          <cell r="C7">
            <v>8.4000000000000005E-2</v>
          </cell>
          <cell r="D7">
            <v>0.154</v>
          </cell>
        </row>
        <row r="8">
          <cell r="A8">
            <v>7</v>
          </cell>
          <cell r="B8">
            <v>0.14299999999999999</v>
          </cell>
          <cell r="C8">
            <v>7.1999999999999995E-2</v>
          </cell>
          <cell r="D8">
            <v>0.13200000000000001</v>
          </cell>
        </row>
        <row r="9">
          <cell r="A9">
            <v>8</v>
          </cell>
          <cell r="B9">
            <v>0.125</v>
          </cell>
          <cell r="C9">
            <v>6.3E-2</v>
          </cell>
          <cell r="D9">
            <v>0.115</v>
          </cell>
        </row>
        <row r="10">
          <cell r="A10">
            <v>9</v>
          </cell>
          <cell r="B10">
            <v>0.112</v>
          </cell>
          <cell r="C10">
            <v>5.6000000000000001E-2</v>
          </cell>
          <cell r="D10">
            <v>0.10299999999999999</v>
          </cell>
        </row>
        <row r="11">
          <cell r="A11">
            <v>10</v>
          </cell>
          <cell r="B11">
            <v>0.1</v>
          </cell>
          <cell r="C11">
            <v>0.05</v>
          </cell>
          <cell r="D11">
            <v>9.1999999999999998E-2</v>
          </cell>
        </row>
        <row r="12">
          <cell r="A12">
            <v>11</v>
          </cell>
          <cell r="B12">
            <v>9.0999999999999998E-2</v>
          </cell>
          <cell r="C12">
            <v>4.5999999999999999E-2</v>
          </cell>
          <cell r="D12">
            <v>8.4000000000000005E-2</v>
          </cell>
        </row>
        <row r="13">
          <cell r="A13">
            <v>12</v>
          </cell>
          <cell r="B13">
            <v>8.4000000000000005E-2</v>
          </cell>
          <cell r="C13">
            <v>4.2000000000000003E-2</v>
          </cell>
          <cell r="D13">
            <v>7.6999999999999999E-2</v>
          </cell>
        </row>
        <row r="14">
          <cell r="A14">
            <v>13</v>
          </cell>
          <cell r="B14">
            <v>7.6999999999999999E-2</v>
          </cell>
          <cell r="C14">
            <v>3.9E-2</v>
          </cell>
          <cell r="D14">
            <v>7.1000000000000008E-2</v>
          </cell>
        </row>
        <row r="15">
          <cell r="A15">
            <v>14</v>
          </cell>
          <cell r="B15">
            <v>7.1999999999999995E-2</v>
          </cell>
          <cell r="C15">
            <v>3.5999999999999997E-2</v>
          </cell>
          <cell r="D15">
            <v>6.6000000000000003E-2</v>
          </cell>
        </row>
        <row r="16">
          <cell r="A16">
            <v>15</v>
          </cell>
          <cell r="B16">
            <v>6.7000000000000004E-2</v>
          </cell>
          <cell r="C16">
            <v>3.4000000000000002E-2</v>
          </cell>
          <cell r="D16">
            <v>6.2E-2</v>
          </cell>
        </row>
        <row r="17">
          <cell r="A17">
            <v>16</v>
          </cell>
          <cell r="B17">
            <v>6.3E-2</v>
          </cell>
          <cell r="C17">
            <v>3.2000000000000001E-2</v>
          </cell>
          <cell r="D17">
            <v>5.8000000000000003E-2</v>
          </cell>
        </row>
        <row r="18">
          <cell r="A18">
            <v>17</v>
          </cell>
          <cell r="B18">
            <v>5.9000000000000004E-2</v>
          </cell>
          <cell r="C18">
            <v>3.0000000000000002E-2</v>
          </cell>
          <cell r="D18">
            <v>5.5E-2</v>
          </cell>
        </row>
        <row r="19">
          <cell r="A19">
            <v>18</v>
          </cell>
          <cell r="B19">
            <v>5.6000000000000001E-2</v>
          </cell>
          <cell r="C19">
            <v>2.8000000000000001E-2</v>
          </cell>
          <cell r="D19">
            <v>5.1999999999999998E-2</v>
          </cell>
        </row>
        <row r="20">
          <cell r="A20">
            <v>19</v>
          </cell>
          <cell r="B20">
            <v>5.2999999999999999E-2</v>
          </cell>
          <cell r="C20">
            <v>2.7E-2</v>
          </cell>
          <cell r="D20">
            <v>4.9000000000000002E-2</v>
          </cell>
        </row>
        <row r="21">
          <cell r="A21">
            <v>20</v>
          </cell>
          <cell r="B21">
            <v>0.05</v>
          </cell>
          <cell r="C21">
            <v>2.5000000000000001E-2</v>
          </cell>
          <cell r="D21">
            <v>4.5999999999999999E-2</v>
          </cell>
        </row>
        <row r="22">
          <cell r="A22">
            <v>21</v>
          </cell>
          <cell r="B22">
            <v>4.8000000000000001E-2</v>
          </cell>
          <cell r="C22">
            <v>2.4E-2</v>
          </cell>
          <cell r="D22">
            <v>4.3999999999999997E-2</v>
          </cell>
        </row>
        <row r="23">
          <cell r="A23">
            <v>22</v>
          </cell>
          <cell r="B23">
            <v>4.5999999999999999E-2</v>
          </cell>
          <cell r="C23">
            <v>2.3E-2</v>
          </cell>
          <cell r="D23">
            <v>4.3000000000000003E-2</v>
          </cell>
        </row>
        <row r="24">
          <cell r="A24">
            <v>23</v>
          </cell>
          <cell r="B24">
            <v>4.3999999999999997E-2</v>
          </cell>
          <cell r="C24">
            <v>2.1999999999999999E-2</v>
          </cell>
          <cell r="D24">
            <v>4.1000000000000002E-2</v>
          </cell>
        </row>
        <row r="25">
          <cell r="A25">
            <v>24</v>
          </cell>
          <cell r="B25">
            <v>4.2000000000000003E-2</v>
          </cell>
          <cell r="C25">
            <v>2.1000000000000001E-2</v>
          </cell>
          <cell r="D25">
            <v>3.9E-2</v>
          </cell>
        </row>
        <row r="26">
          <cell r="A26">
            <v>25</v>
          </cell>
          <cell r="B26">
            <v>0.04</v>
          </cell>
          <cell r="C26">
            <v>0.02</v>
          </cell>
          <cell r="D26">
            <v>3.6999999999999998E-2</v>
          </cell>
        </row>
        <row r="27">
          <cell r="A27">
            <v>26</v>
          </cell>
          <cell r="B27">
            <v>3.9E-2</v>
          </cell>
          <cell r="C27">
            <v>0.02</v>
          </cell>
          <cell r="D27">
            <v>3.6000000000000004E-2</v>
          </cell>
        </row>
        <row r="28">
          <cell r="A28">
            <v>27</v>
          </cell>
          <cell r="B28">
            <v>3.7999999999999999E-2</v>
          </cell>
          <cell r="C28">
            <v>1.9E-2</v>
          </cell>
          <cell r="D28">
            <v>3.5000000000000003E-2</v>
          </cell>
        </row>
        <row r="29">
          <cell r="A29">
            <v>28</v>
          </cell>
          <cell r="B29">
            <v>3.6000000000000004E-2</v>
          </cell>
          <cell r="C29">
            <v>1.7999999999999999E-2</v>
          </cell>
          <cell r="D29">
            <v>3.3000000000000002E-2</v>
          </cell>
        </row>
        <row r="30">
          <cell r="A30">
            <v>29</v>
          </cell>
          <cell r="B30">
            <v>3.5000000000000003E-2</v>
          </cell>
          <cell r="C30">
            <v>1.8000000000000002E-2</v>
          </cell>
          <cell r="D30">
            <v>3.3000000000000002E-2</v>
          </cell>
        </row>
        <row r="31">
          <cell r="A31">
            <v>30</v>
          </cell>
          <cell r="B31">
            <v>3.4000000000000002E-2</v>
          </cell>
          <cell r="C31">
            <v>1.7000000000000001E-2</v>
          </cell>
          <cell r="D31">
            <v>3.2000000000000001E-2</v>
          </cell>
        </row>
        <row r="32">
          <cell r="A32">
            <v>31</v>
          </cell>
          <cell r="B32">
            <v>3.3000000000000002E-2</v>
          </cell>
          <cell r="C32">
            <v>1.7000000000000001E-2</v>
          </cell>
          <cell r="D32">
            <v>3.1E-2</v>
          </cell>
        </row>
        <row r="33">
          <cell r="A33">
            <v>32</v>
          </cell>
          <cell r="B33">
            <v>3.2000000000000001E-2</v>
          </cell>
          <cell r="C33">
            <v>1.6E-2</v>
          </cell>
          <cell r="D33">
            <v>3.0000000000000002E-2</v>
          </cell>
        </row>
        <row r="34">
          <cell r="A34">
            <v>33</v>
          </cell>
          <cell r="B34">
            <v>3.1E-2</v>
          </cell>
          <cell r="C34">
            <v>1.6E-2</v>
          </cell>
          <cell r="D34">
            <v>2.9000000000000001E-2</v>
          </cell>
        </row>
        <row r="35">
          <cell r="A35">
            <v>34</v>
          </cell>
          <cell r="B35">
            <v>3.0000000000000002E-2</v>
          </cell>
          <cell r="C35">
            <v>1.4999999999999999E-2</v>
          </cell>
          <cell r="D35">
            <v>2.8000000000000001E-2</v>
          </cell>
        </row>
        <row r="36">
          <cell r="A36">
            <v>35</v>
          </cell>
          <cell r="B36">
            <v>2.9000000000000001E-2</v>
          </cell>
          <cell r="C36">
            <v>1.4999999999999999E-2</v>
          </cell>
          <cell r="D36">
            <v>2.7E-2</v>
          </cell>
        </row>
        <row r="37">
          <cell r="A37">
            <v>36</v>
          </cell>
          <cell r="B37">
            <v>2.8000000000000001E-2</v>
          </cell>
          <cell r="C37">
            <v>1.4E-2</v>
          </cell>
          <cell r="D37">
            <v>2.6000000000000002E-2</v>
          </cell>
        </row>
        <row r="38">
          <cell r="A38">
            <v>37</v>
          </cell>
          <cell r="B38">
            <v>2.8000000000000001E-2</v>
          </cell>
          <cell r="C38">
            <v>1.4E-2</v>
          </cell>
          <cell r="D38">
            <v>2.6000000000000002E-2</v>
          </cell>
        </row>
        <row r="39">
          <cell r="A39">
            <v>38</v>
          </cell>
          <cell r="B39">
            <v>2.7E-2</v>
          </cell>
          <cell r="C39">
            <v>1.3999999999999999E-2</v>
          </cell>
          <cell r="D39">
            <v>2.5000000000000001E-2</v>
          </cell>
        </row>
        <row r="40">
          <cell r="A40">
            <v>39</v>
          </cell>
          <cell r="B40">
            <v>2.6000000000000002E-2</v>
          </cell>
          <cell r="C40">
            <v>1.2999999999999999E-2</v>
          </cell>
          <cell r="D40">
            <v>2.4E-2</v>
          </cell>
        </row>
        <row r="41">
          <cell r="A41">
            <v>40</v>
          </cell>
          <cell r="B41">
            <v>2.5000000000000001E-2</v>
          </cell>
          <cell r="C41">
            <v>1.3000000000000001E-2</v>
          </cell>
          <cell r="D41">
            <v>2.3E-2</v>
          </cell>
        </row>
        <row r="42">
          <cell r="A42">
            <v>41</v>
          </cell>
          <cell r="B42">
            <v>2.5000000000000001E-2</v>
          </cell>
          <cell r="C42">
            <v>1.3000000000000001E-2</v>
          </cell>
          <cell r="D42">
            <v>2.3E-2</v>
          </cell>
        </row>
        <row r="43">
          <cell r="A43">
            <v>42</v>
          </cell>
          <cell r="B43">
            <v>2.4E-2</v>
          </cell>
          <cell r="C43">
            <v>1.2E-2</v>
          </cell>
          <cell r="D43">
            <v>2.1999999999999999E-2</v>
          </cell>
        </row>
        <row r="44">
          <cell r="A44">
            <v>43</v>
          </cell>
          <cell r="B44">
            <v>2.4E-2</v>
          </cell>
          <cell r="C44">
            <v>1.2E-2</v>
          </cell>
          <cell r="D44">
            <v>2.1999999999999999E-2</v>
          </cell>
        </row>
        <row r="45">
          <cell r="A45">
            <v>44</v>
          </cell>
          <cell r="B45">
            <v>2.3E-2</v>
          </cell>
          <cell r="C45">
            <v>1.2E-2</v>
          </cell>
          <cell r="D45">
            <v>2.2000000000000002E-2</v>
          </cell>
        </row>
        <row r="46">
          <cell r="A46">
            <v>45</v>
          </cell>
          <cell r="B46">
            <v>2.3E-2</v>
          </cell>
          <cell r="C46">
            <v>1.2E-2</v>
          </cell>
          <cell r="D46">
            <v>2.2000000000000002E-2</v>
          </cell>
        </row>
        <row r="47">
          <cell r="A47">
            <v>46</v>
          </cell>
          <cell r="B47">
            <v>2.2000000000000002E-2</v>
          </cell>
          <cell r="C47">
            <v>1.0999999999999999E-2</v>
          </cell>
          <cell r="D47">
            <v>2.1000000000000001E-2</v>
          </cell>
        </row>
        <row r="48">
          <cell r="A48">
            <v>47</v>
          </cell>
          <cell r="B48">
            <v>2.2000000000000002E-2</v>
          </cell>
          <cell r="C48">
            <v>1.0999999999999999E-2</v>
          </cell>
          <cell r="D48">
            <v>2.1000000000000001E-2</v>
          </cell>
        </row>
        <row r="49">
          <cell r="A49">
            <v>48</v>
          </cell>
          <cell r="B49">
            <v>2.1000000000000001E-2</v>
          </cell>
          <cell r="C49">
            <v>1.0999999999999999E-2</v>
          </cell>
          <cell r="D49">
            <v>0.02</v>
          </cell>
        </row>
        <row r="50">
          <cell r="A50">
            <v>49</v>
          </cell>
          <cell r="B50">
            <v>2.1000000000000001E-2</v>
          </cell>
          <cell r="C50">
            <v>1.0999999999999999E-2</v>
          </cell>
          <cell r="D50">
            <v>0.02</v>
          </cell>
        </row>
        <row r="51">
          <cell r="A51">
            <v>50</v>
          </cell>
          <cell r="B51">
            <v>0.02</v>
          </cell>
          <cell r="C51">
            <v>0.01</v>
          </cell>
          <cell r="D51">
            <v>1.9E-2</v>
          </cell>
        </row>
        <row r="52">
          <cell r="A52">
            <v>51</v>
          </cell>
          <cell r="B52">
            <v>0.02</v>
          </cell>
          <cell r="C52">
            <v>0.01</v>
          </cell>
          <cell r="D52">
            <v>1.9E-2</v>
          </cell>
        </row>
        <row r="53">
          <cell r="A53">
            <v>52</v>
          </cell>
          <cell r="B53">
            <v>0.02</v>
          </cell>
          <cell r="C53">
            <v>0.01</v>
          </cell>
          <cell r="D53">
            <v>1.9E-2</v>
          </cell>
        </row>
        <row r="54">
          <cell r="A54">
            <v>53</v>
          </cell>
          <cell r="B54">
            <v>1.9E-2</v>
          </cell>
          <cell r="C54">
            <v>9.9999999999999985E-3</v>
          </cell>
          <cell r="D54">
            <v>1.8000000000000002E-2</v>
          </cell>
        </row>
        <row r="55">
          <cell r="A55">
            <v>54</v>
          </cell>
          <cell r="B55">
            <v>1.9E-2</v>
          </cell>
          <cell r="C55">
            <v>9.9999999999999985E-3</v>
          </cell>
          <cell r="D55">
            <v>1.8000000000000002E-2</v>
          </cell>
        </row>
        <row r="56">
          <cell r="A56">
            <v>55</v>
          </cell>
          <cell r="B56">
            <v>1.9E-2</v>
          </cell>
          <cell r="C56">
            <v>9.9999999999999985E-3</v>
          </cell>
          <cell r="D56">
            <v>1.8000000000000002E-2</v>
          </cell>
        </row>
        <row r="57">
          <cell r="A57">
            <v>56</v>
          </cell>
          <cell r="B57">
            <v>1.8000000000000002E-2</v>
          </cell>
          <cell r="C57">
            <v>8.9999999999999993E-3</v>
          </cell>
          <cell r="D57">
            <v>1.7000000000000001E-2</v>
          </cell>
        </row>
        <row r="58">
          <cell r="A58">
            <v>57</v>
          </cell>
          <cell r="B58">
            <v>1.8000000000000002E-2</v>
          </cell>
          <cell r="C58">
            <v>8.9999999999999993E-3</v>
          </cell>
          <cell r="D58">
            <v>1.7000000000000001E-2</v>
          </cell>
        </row>
        <row r="59">
          <cell r="A59">
            <v>58</v>
          </cell>
          <cell r="B59">
            <v>1.8000000000000002E-2</v>
          </cell>
          <cell r="C59">
            <v>8.9999999999999993E-3</v>
          </cell>
          <cell r="D59">
            <v>1.7000000000000001E-2</v>
          </cell>
        </row>
        <row r="60">
          <cell r="A60">
            <v>59</v>
          </cell>
          <cell r="B60">
            <v>1.7000000000000001E-2</v>
          </cell>
          <cell r="C60">
            <v>9.0000000000000011E-3</v>
          </cell>
          <cell r="D60">
            <v>1.6E-2</v>
          </cell>
        </row>
        <row r="61">
          <cell r="A61">
            <v>60</v>
          </cell>
          <cell r="B61">
            <v>1.7000000000000001E-2</v>
          </cell>
          <cell r="C61">
            <v>9.0000000000000011E-3</v>
          </cell>
          <cell r="D61">
            <v>1.6E-2</v>
          </cell>
        </row>
        <row r="62">
          <cell r="A62">
            <v>61</v>
          </cell>
          <cell r="B62">
            <v>1.7000000000000001E-2</v>
          </cell>
          <cell r="C62">
            <v>9.0000000000000011E-3</v>
          </cell>
          <cell r="D62">
            <v>1.6E-2</v>
          </cell>
        </row>
        <row r="63">
          <cell r="A63">
            <v>62</v>
          </cell>
          <cell r="B63">
            <v>1.7000000000000001E-2</v>
          </cell>
          <cell r="C63">
            <v>9.0000000000000011E-3</v>
          </cell>
          <cell r="D63">
            <v>1.6E-2</v>
          </cell>
        </row>
        <row r="64">
          <cell r="A64">
            <v>63</v>
          </cell>
          <cell r="B64">
            <v>1.6E-2</v>
          </cell>
          <cell r="C64">
            <v>8.0000000000000002E-3</v>
          </cell>
          <cell r="D64">
            <v>1.4999999999999999E-2</v>
          </cell>
        </row>
        <row r="65">
          <cell r="A65">
            <v>64</v>
          </cell>
          <cell r="B65">
            <v>1.6E-2</v>
          </cell>
          <cell r="C65">
            <v>8.0000000000000002E-3</v>
          </cell>
          <cell r="D65">
            <v>1.4999999999999999E-2</v>
          </cell>
        </row>
        <row r="66">
          <cell r="A66">
            <v>65</v>
          </cell>
          <cell r="B66">
            <v>1.6E-2</v>
          </cell>
          <cell r="C66">
            <v>8.0000000000000002E-3</v>
          </cell>
          <cell r="D66">
            <v>1.4999999999999999E-2</v>
          </cell>
        </row>
        <row r="67">
          <cell r="A67">
            <v>66</v>
          </cell>
          <cell r="B67">
            <v>1.6E-2</v>
          </cell>
          <cell r="C67">
            <v>8.0000000000000002E-3</v>
          </cell>
          <cell r="D67">
            <v>1.4999999999999999E-2</v>
          </cell>
        </row>
        <row r="68">
          <cell r="A68">
            <v>67</v>
          </cell>
          <cell r="B68">
            <v>1.4999999999999999E-2</v>
          </cell>
          <cell r="C68">
            <v>8.0000000000000002E-3</v>
          </cell>
          <cell r="D68">
            <v>1.3999999999999999E-2</v>
          </cell>
        </row>
        <row r="69">
          <cell r="A69">
            <v>68</v>
          </cell>
          <cell r="B69">
            <v>1.4999999999999999E-2</v>
          </cell>
          <cell r="C69">
            <v>8.0000000000000002E-3</v>
          </cell>
          <cell r="D69">
            <v>1.3999999999999999E-2</v>
          </cell>
        </row>
        <row r="70">
          <cell r="A70">
            <v>69</v>
          </cell>
          <cell r="B70">
            <v>1.4999999999999999E-2</v>
          </cell>
          <cell r="C70">
            <v>8.0000000000000002E-3</v>
          </cell>
          <cell r="D70">
            <v>1.3999999999999999E-2</v>
          </cell>
        </row>
        <row r="71">
          <cell r="A71">
            <v>70</v>
          </cell>
          <cell r="B71">
            <v>1.4999999999999999E-2</v>
          </cell>
          <cell r="C71">
            <v>8.0000000000000002E-3</v>
          </cell>
          <cell r="D71">
            <v>1.3999999999999999E-2</v>
          </cell>
        </row>
        <row r="72">
          <cell r="A72">
            <v>71</v>
          </cell>
          <cell r="B72">
            <v>1.4999999999999999E-2</v>
          </cell>
          <cell r="C72">
            <v>8.0000000000000002E-3</v>
          </cell>
          <cell r="D72">
            <v>1.3999999999999999E-2</v>
          </cell>
        </row>
        <row r="73">
          <cell r="A73">
            <v>72</v>
          </cell>
          <cell r="B73">
            <v>1.3999999999999999E-2</v>
          </cell>
          <cell r="C73">
            <v>7.0000000000000001E-3</v>
          </cell>
          <cell r="D73">
            <v>1.3000000000000001E-2</v>
          </cell>
        </row>
        <row r="74">
          <cell r="A74">
            <v>73</v>
          </cell>
          <cell r="B74">
            <v>1.3999999999999999E-2</v>
          </cell>
          <cell r="C74">
            <v>7.0000000000000001E-3</v>
          </cell>
          <cell r="D74">
            <v>1.3000000000000001E-2</v>
          </cell>
        </row>
        <row r="75">
          <cell r="A75">
            <v>74</v>
          </cell>
          <cell r="B75">
            <v>1.3999999999999999E-2</v>
          </cell>
          <cell r="C75">
            <v>7.0000000000000001E-3</v>
          </cell>
          <cell r="D75">
            <v>1.3000000000000001E-2</v>
          </cell>
        </row>
        <row r="76">
          <cell r="A76">
            <v>75</v>
          </cell>
          <cell r="B76">
            <v>1.3999999999999999E-2</v>
          </cell>
          <cell r="C76">
            <v>7.0000000000000001E-3</v>
          </cell>
          <cell r="D76">
            <v>1.3000000000000001E-2</v>
          </cell>
        </row>
        <row r="77">
          <cell r="A77">
            <v>76</v>
          </cell>
          <cell r="B77">
            <v>1.3999999999999999E-2</v>
          </cell>
          <cell r="C77">
            <v>7.0000000000000001E-3</v>
          </cell>
          <cell r="D77">
            <v>1.3000000000000001E-2</v>
          </cell>
        </row>
        <row r="78">
          <cell r="A78">
            <v>77</v>
          </cell>
          <cell r="B78">
            <v>1.3000000000000001E-2</v>
          </cell>
          <cell r="C78">
            <v>7.0000000000000001E-3</v>
          </cell>
          <cell r="D78">
            <v>1.2E-2</v>
          </cell>
        </row>
        <row r="79">
          <cell r="A79">
            <v>78</v>
          </cell>
          <cell r="B79">
            <v>1.3000000000000001E-2</v>
          </cell>
          <cell r="C79">
            <v>7.0000000000000001E-3</v>
          </cell>
          <cell r="D79">
            <v>1.2E-2</v>
          </cell>
        </row>
        <row r="80">
          <cell r="A80">
            <v>79</v>
          </cell>
          <cell r="B80">
            <v>1.3000000000000001E-2</v>
          </cell>
          <cell r="C80">
            <v>7.0000000000000001E-3</v>
          </cell>
          <cell r="D80">
            <v>1.2E-2</v>
          </cell>
        </row>
        <row r="81">
          <cell r="A81">
            <v>80</v>
          </cell>
          <cell r="B81">
            <v>1.3000000000000001E-2</v>
          </cell>
          <cell r="C81">
            <v>7.0000000000000001E-3</v>
          </cell>
          <cell r="D81">
            <v>1.2E-2</v>
          </cell>
        </row>
        <row r="82">
          <cell r="A82">
            <v>81</v>
          </cell>
          <cell r="B82">
            <v>1.3000000000000001E-2</v>
          </cell>
          <cell r="C82">
            <v>7.0000000000000001E-3</v>
          </cell>
          <cell r="D82">
            <v>1.2E-2</v>
          </cell>
        </row>
        <row r="83">
          <cell r="A83">
            <v>82</v>
          </cell>
          <cell r="B83">
            <v>1.3000000000000001E-2</v>
          </cell>
          <cell r="C83">
            <v>7.0000000000000001E-3</v>
          </cell>
          <cell r="D83">
            <v>1.2E-2</v>
          </cell>
        </row>
        <row r="84">
          <cell r="A84">
            <v>83</v>
          </cell>
          <cell r="B84">
            <v>1.3000000000000001E-2</v>
          </cell>
          <cell r="C84">
            <v>7.0000000000000001E-3</v>
          </cell>
          <cell r="D84">
            <v>1.2E-2</v>
          </cell>
        </row>
        <row r="85">
          <cell r="A85">
            <v>84</v>
          </cell>
          <cell r="B85">
            <v>1.2E-2</v>
          </cell>
          <cell r="C85">
            <v>6.0000000000000001E-3</v>
          </cell>
          <cell r="D85">
            <v>1.0999999999999999E-2</v>
          </cell>
        </row>
        <row r="86">
          <cell r="A86">
            <v>85</v>
          </cell>
          <cell r="B86">
            <v>1.2E-2</v>
          </cell>
          <cell r="C86">
            <v>6.0000000000000001E-3</v>
          </cell>
          <cell r="D86">
            <v>1.0999999999999999E-2</v>
          </cell>
        </row>
        <row r="87">
          <cell r="A87">
            <v>86</v>
          </cell>
          <cell r="B87">
            <v>1.2E-2</v>
          </cell>
          <cell r="C87">
            <v>6.0000000000000001E-3</v>
          </cell>
          <cell r="D87">
            <v>1.0999999999999999E-2</v>
          </cell>
        </row>
        <row r="88">
          <cell r="A88">
            <v>87</v>
          </cell>
          <cell r="B88">
            <v>1.2E-2</v>
          </cell>
          <cell r="C88">
            <v>6.0000000000000001E-3</v>
          </cell>
          <cell r="D88">
            <v>1.0999999999999999E-2</v>
          </cell>
        </row>
        <row r="89">
          <cell r="A89">
            <v>88</v>
          </cell>
          <cell r="B89">
            <v>1.2E-2</v>
          </cell>
          <cell r="C89">
            <v>6.0000000000000001E-3</v>
          </cell>
          <cell r="D89">
            <v>1.0999999999999999E-2</v>
          </cell>
        </row>
        <row r="90">
          <cell r="A90">
            <v>89</v>
          </cell>
          <cell r="B90">
            <v>1.2E-2</v>
          </cell>
          <cell r="C90">
            <v>6.0000000000000001E-3</v>
          </cell>
          <cell r="D90">
            <v>1.0999999999999999E-2</v>
          </cell>
        </row>
        <row r="91">
          <cell r="A91">
            <v>90</v>
          </cell>
          <cell r="B91">
            <v>1.2E-2</v>
          </cell>
          <cell r="C91">
            <v>6.0000000000000001E-3</v>
          </cell>
          <cell r="D91">
            <v>1.0999999999999999E-2</v>
          </cell>
        </row>
        <row r="92">
          <cell r="A92">
            <v>91</v>
          </cell>
          <cell r="B92">
            <v>1.0999999999999999E-2</v>
          </cell>
          <cell r="C92">
            <v>6.0000000000000001E-3</v>
          </cell>
          <cell r="D92">
            <v>1.0999999999999999E-2</v>
          </cell>
        </row>
        <row r="93">
          <cell r="A93">
            <v>92</v>
          </cell>
          <cell r="B93">
            <v>1.0999999999999999E-2</v>
          </cell>
          <cell r="C93">
            <v>6.0000000000000001E-3</v>
          </cell>
          <cell r="D93">
            <v>1.0999999999999999E-2</v>
          </cell>
        </row>
        <row r="94">
          <cell r="A94">
            <v>93</v>
          </cell>
          <cell r="B94">
            <v>1.0999999999999999E-2</v>
          </cell>
          <cell r="C94">
            <v>6.0000000000000001E-3</v>
          </cell>
          <cell r="D94">
            <v>1.0999999999999999E-2</v>
          </cell>
        </row>
        <row r="95">
          <cell r="A95">
            <v>94</v>
          </cell>
          <cell r="B95">
            <v>1.0999999999999999E-2</v>
          </cell>
          <cell r="C95">
            <v>6.0000000000000001E-3</v>
          </cell>
          <cell r="D95">
            <v>1.0999999999999999E-2</v>
          </cell>
        </row>
        <row r="96">
          <cell r="A96">
            <v>95</v>
          </cell>
          <cell r="B96">
            <v>1.0999999999999999E-2</v>
          </cell>
          <cell r="C96">
            <v>6.0000000000000001E-3</v>
          </cell>
          <cell r="D96">
            <v>1.0999999999999999E-2</v>
          </cell>
        </row>
        <row r="97">
          <cell r="A97">
            <v>96</v>
          </cell>
          <cell r="B97">
            <v>1.0999999999999999E-2</v>
          </cell>
          <cell r="C97">
            <v>6.0000000000000001E-3</v>
          </cell>
          <cell r="D97">
            <v>1.0999999999999999E-2</v>
          </cell>
        </row>
        <row r="98">
          <cell r="A98">
            <v>97</v>
          </cell>
          <cell r="B98">
            <v>1.0999999999999999E-2</v>
          </cell>
          <cell r="C98">
            <v>6.0000000000000001E-3</v>
          </cell>
          <cell r="D98">
            <v>1.0999999999999999E-2</v>
          </cell>
        </row>
        <row r="99">
          <cell r="A99">
            <v>98</v>
          </cell>
          <cell r="B99">
            <v>1.0999999999999999E-2</v>
          </cell>
          <cell r="C99">
            <v>6.0000000000000001E-3</v>
          </cell>
          <cell r="D99">
            <v>1.0999999999999999E-2</v>
          </cell>
        </row>
        <row r="100">
          <cell r="A100">
            <v>99</v>
          </cell>
          <cell r="B100">
            <v>1.0999999999999999E-2</v>
          </cell>
          <cell r="C100">
            <v>6.0000000000000001E-3</v>
          </cell>
          <cell r="D100">
            <v>1.0999999999999999E-2</v>
          </cell>
        </row>
        <row r="101">
          <cell r="A101">
            <v>100</v>
          </cell>
          <cell r="B101">
            <v>0.01</v>
          </cell>
          <cell r="C101">
            <v>5.0000000000000001E-3</v>
          </cell>
          <cell r="D101">
            <v>9.9999999999999985E-3</v>
          </cell>
        </row>
      </sheetData>
      <sheetData sheetId="7"/>
      <sheetData sheetId="8"/>
      <sheetData sheetId="9"/>
      <sheetData sheetId="10"/>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図書本紙"/>
      <sheetName val="仕訳明細"/>
      <sheetName val="建仮"/>
      <sheetName val="信託建仮"/>
      <sheetName val="【償却奉行データ】"/>
      <sheetName val="計算シート"/>
      <sheetName val="償却率一覧"/>
      <sheetName val="償却奉行モジュール"/>
      <sheetName val="勘定科目_補助科目マトリックス"/>
      <sheetName val="部門・消費税コード"/>
      <sheetName val="仕訳登録（大量登録用）"/>
    </sheetNames>
    <sheetDataSet>
      <sheetData sheetId="0"/>
      <sheetData sheetId="1"/>
      <sheetData sheetId="2"/>
      <sheetData sheetId="3"/>
      <sheetData sheetId="4"/>
      <sheetData sheetId="5"/>
      <sheetData sheetId="6">
        <row r="3">
          <cell r="A3">
            <v>2</v>
          </cell>
          <cell r="B3">
            <v>0.5</v>
          </cell>
          <cell r="C3">
            <v>0.25</v>
          </cell>
          <cell r="D3">
            <v>0.45900000000000002</v>
          </cell>
        </row>
        <row r="4">
          <cell r="A4">
            <v>3</v>
          </cell>
          <cell r="B4">
            <v>0.33400000000000002</v>
          </cell>
          <cell r="C4">
            <v>0.16700000000000001</v>
          </cell>
          <cell r="D4">
            <v>0.307</v>
          </cell>
        </row>
        <row r="5">
          <cell r="A5">
            <v>4</v>
          </cell>
          <cell r="B5">
            <v>0.25</v>
          </cell>
          <cell r="C5">
            <v>0.125</v>
          </cell>
          <cell r="D5">
            <v>0.23</v>
          </cell>
        </row>
        <row r="6">
          <cell r="A6">
            <v>5</v>
          </cell>
          <cell r="B6">
            <v>0.2</v>
          </cell>
          <cell r="C6">
            <v>0.1</v>
          </cell>
          <cell r="D6">
            <v>0.184</v>
          </cell>
        </row>
        <row r="7">
          <cell r="A7">
            <v>6</v>
          </cell>
          <cell r="B7">
            <v>0.16700000000000001</v>
          </cell>
          <cell r="C7">
            <v>8.4000000000000005E-2</v>
          </cell>
          <cell r="D7">
            <v>0.154</v>
          </cell>
        </row>
        <row r="8">
          <cell r="A8">
            <v>7</v>
          </cell>
          <cell r="B8">
            <v>0.14299999999999999</v>
          </cell>
          <cell r="C8">
            <v>7.1999999999999995E-2</v>
          </cell>
          <cell r="D8">
            <v>0.13200000000000001</v>
          </cell>
        </row>
        <row r="9">
          <cell r="A9">
            <v>8</v>
          </cell>
          <cell r="B9">
            <v>0.125</v>
          </cell>
          <cell r="C9">
            <v>6.3E-2</v>
          </cell>
          <cell r="D9">
            <v>0.115</v>
          </cell>
        </row>
        <row r="10">
          <cell r="A10">
            <v>9</v>
          </cell>
          <cell r="B10">
            <v>0.112</v>
          </cell>
          <cell r="C10">
            <v>5.6000000000000001E-2</v>
          </cell>
          <cell r="D10">
            <v>0.10299999999999999</v>
          </cell>
        </row>
        <row r="11">
          <cell r="A11">
            <v>10</v>
          </cell>
          <cell r="B11">
            <v>0.1</v>
          </cell>
          <cell r="C11">
            <v>0.05</v>
          </cell>
          <cell r="D11">
            <v>9.1999999999999998E-2</v>
          </cell>
        </row>
        <row r="12">
          <cell r="A12">
            <v>11</v>
          </cell>
          <cell r="B12">
            <v>9.0999999999999998E-2</v>
          </cell>
          <cell r="C12">
            <v>4.5999999999999999E-2</v>
          </cell>
          <cell r="D12">
            <v>8.4000000000000005E-2</v>
          </cell>
        </row>
        <row r="13">
          <cell r="A13">
            <v>12</v>
          </cell>
          <cell r="B13">
            <v>8.4000000000000005E-2</v>
          </cell>
          <cell r="C13">
            <v>4.2000000000000003E-2</v>
          </cell>
          <cell r="D13">
            <v>7.6999999999999999E-2</v>
          </cell>
        </row>
        <row r="14">
          <cell r="A14">
            <v>13</v>
          </cell>
          <cell r="B14">
            <v>7.6999999999999999E-2</v>
          </cell>
          <cell r="C14">
            <v>3.9E-2</v>
          </cell>
          <cell r="D14">
            <v>7.1000000000000008E-2</v>
          </cell>
        </row>
        <row r="15">
          <cell r="A15">
            <v>14</v>
          </cell>
          <cell r="B15">
            <v>7.1999999999999995E-2</v>
          </cell>
          <cell r="C15">
            <v>3.5999999999999997E-2</v>
          </cell>
          <cell r="D15">
            <v>6.6000000000000003E-2</v>
          </cell>
        </row>
        <row r="16">
          <cell r="A16">
            <v>15</v>
          </cell>
          <cell r="B16">
            <v>6.7000000000000004E-2</v>
          </cell>
          <cell r="C16">
            <v>3.4000000000000002E-2</v>
          </cell>
          <cell r="D16">
            <v>6.2E-2</v>
          </cell>
        </row>
        <row r="17">
          <cell r="A17">
            <v>16</v>
          </cell>
          <cell r="B17">
            <v>6.3E-2</v>
          </cell>
          <cell r="C17">
            <v>3.2000000000000001E-2</v>
          </cell>
          <cell r="D17">
            <v>5.8000000000000003E-2</v>
          </cell>
        </row>
        <row r="18">
          <cell r="A18">
            <v>17</v>
          </cell>
          <cell r="B18">
            <v>5.9000000000000004E-2</v>
          </cell>
          <cell r="C18">
            <v>3.0000000000000002E-2</v>
          </cell>
          <cell r="D18">
            <v>5.5E-2</v>
          </cell>
        </row>
        <row r="19">
          <cell r="A19">
            <v>18</v>
          </cell>
          <cell r="B19">
            <v>5.6000000000000001E-2</v>
          </cell>
          <cell r="C19">
            <v>2.8000000000000001E-2</v>
          </cell>
          <cell r="D19">
            <v>5.1999999999999998E-2</v>
          </cell>
        </row>
        <row r="20">
          <cell r="A20">
            <v>19</v>
          </cell>
          <cell r="B20">
            <v>5.2999999999999999E-2</v>
          </cell>
          <cell r="C20">
            <v>2.7E-2</v>
          </cell>
          <cell r="D20">
            <v>4.9000000000000002E-2</v>
          </cell>
        </row>
        <row r="21">
          <cell r="A21">
            <v>20</v>
          </cell>
          <cell r="B21">
            <v>0.05</v>
          </cell>
          <cell r="C21">
            <v>2.5000000000000001E-2</v>
          </cell>
          <cell r="D21">
            <v>4.5999999999999999E-2</v>
          </cell>
        </row>
        <row r="22">
          <cell r="A22">
            <v>21</v>
          </cell>
          <cell r="B22">
            <v>4.8000000000000001E-2</v>
          </cell>
          <cell r="C22">
            <v>2.4E-2</v>
          </cell>
          <cell r="D22">
            <v>4.3999999999999997E-2</v>
          </cell>
        </row>
        <row r="23">
          <cell r="A23">
            <v>22</v>
          </cell>
          <cell r="B23">
            <v>4.5999999999999999E-2</v>
          </cell>
          <cell r="C23">
            <v>2.3E-2</v>
          </cell>
          <cell r="D23">
            <v>4.3000000000000003E-2</v>
          </cell>
        </row>
        <row r="24">
          <cell r="A24">
            <v>23</v>
          </cell>
          <cell r="B24">
            <v>4.3999999999999997E-2</v>
          </cell>
          <cell r="C24">
            <v>2.1999999999999999E-2</v>
          </cell>
          <cell r="D24">
            <v>4.1000000000000002E-2</v>
          </cell>
        </row>
        <row r="25">
          <cell r="A25">
            <v>24</v>
          </cell>
          <cell r="B25">
            <v>4.2000000000000003E-2</v>
          </cell>
          <cell r="C25">
            <v>2.1000000000000001E-2</v>
          </cell>
          <cell r="D25">
            <v>3.9E-2</v>
          </cell>
        </row>
        <row r="26">
          <cell r="A26">
            <v>25</v>
          </cell>
          <cell r="B26">
            <v>0.04</v>
          </cell>
          <cell r="C26">
            <v>0.02</v>
          </cell>
          <cell r="D26">
            <v>3.6999999999999998E-2</v>
          </cell>
        </row>
        <row r="27">
          <cell r="A27">
            <v>26</v>
          </cell>
          <cell r="B27">
            <v>3.9E-2</v>
          </cell>
          <cell r="C27">
            <v>0.02</v>
          </cell>
          <cell r="D27">
            <v>3.6000000000000004E-2</v>
          </cell>
        </row>
        <row r="28">
          <cell r="A28">
            <v>27</v>
          </cell>
          <cell r="B28">
            <v>3.7999999999999999E-2</v>
          </cell>
          <cell r="C28">
            <v>1.9E-2</v>
          </cell>
          <cell r="D28">
            <v>3.5000000000000003E-2</v>
          </cell>
        </row>
        <row r="29">
          <cell r="A29">
            <v>28</v>
          </cell>
          <cell r="B29">
            <v>3.6000000000000004E-2</v>
          </cell>
          <cell r="C29">
            <v>1.7999999999999999E-2</v>
          </cell>
          <cell r="D29">
            <v>3.3000000000000002E-2</v>
          </cell>
        </row>
        <row r="30">
          <cell r="A30">
            <v>29</v>
          </cell>
          <cell r="B30">
            <v>3.5000000000000003E-2</v>
          </cell>
          <cell r="C30">
            <v>1.8000000000000002E-2</v>
          </cell>
          <cell r="D30">
            <v>3.3000000000000002E-2</v>
          </cell>
        </row>
        <row r="31">
          <cell r="A31">
            <v>30</v>
          </cell>
          <cell r="B31">
            <v>3.4000000000000002E-2</v>
          </cell>
          <cell r="C31">
            <v>1.7000000000000001E-2</v>
          </cell>
          <cell r="D31">
            <v>3.2000000000000001E-2</v>
          </cell>
        </row>
        <row r="32">
          <cell r="A32">
            <v>31</v>
          </cell>
          <cell r="B32">
            <v>3.3000000000000002E-2</v>
          </cell>
          <cell r="C32">
            <v>1.7000000000000001E-2</v>
          </cell>
          <cell r="D32">
            <v>3.1E-2</v>
          </cell>
        </row>
        <row r="33">
          <cell r="A33">
            <v>32</v>
          </cell>
          <cell r="B33">
            <v>3.2000000000000001E-2</v>
          </cell>
          <cell r="C33">
            <v>1.6E-2</v>
          </cell>
          <cell r="D33">
            <v>3.0000000000000002E-2</v>
          </cell>
        </row>
        <row r="34">
          <cell r="A34">
            <v>33</v>
          </cell>
          <cell r="B34">
            <v>3.1E-2</v>
          </cell>
          <cell r="C34">
            <v>1.6E-2</v>
          </cell>
          <cell r="D34">
            <v>2.9000000000000001E-2</v>
          </cell>
        </row>
        <row r="35">
          <cell r="A35">
            <v>34</v>
          </cell>
          <cell r="B35">
            <v>3.0000000000000002E-2</v>
          </cell>
          <cell r="C35">
            <v>1.4999999999999999E-2</v>
          </cell>
          <cell r="D35">
            <v>2.8000000000000001E-2</v>
          </cell>
        </row>
        <row r="36">
          <cell r="A36">
            <v>35</v>
          </cell>
          <cell r="B36">
            <v>2.9000000000000001E-2</v>
          </cell>
          <cell r="C36">
            <v>1.4999999999999999E-2</v>
          </cell>
          <cell r="D36">
            <v>2.7E-2</v>
          </cell>
        </row>
        <row r="37">
          <cell r="A37">
            <v>36</v>
          </cell>
          <cell r="B37">
            <v>2.8000000000000001E-2</v>
          </cell>
          <cell r="C37">
            <v>1.4E-2</v>
          </cell>
          <cell r="D37">
            <v>2.6000000000000002E-2</v>
          </cell>
        </row>
        <row r="38">
          <cell r="A38">
            <v>37</v>
          </cell>
          <cell r="B38">
            <v>2.8000000000000001E-2</v>
          </cell>
          <cell r="C38">
            <v>1.4E-2</v>
          </cell>
          <cell r="D38">
            <v>2.6000000000000002E-2</v>
          </cell>
        </row>
        <row r="39">
          <cell r="A39">
            <v>38</v>
          </cell>
          <cell r="B39">
            <v>2.7E-2</v>
          </cell>
          <cell r="C39">
            <v>1.3999999999999999E-2</v>
          </cell>
          <cell r="D39">
            <v>2.5000000000000001E-2</v>
          </cell>
        </row>
        <row r="40">
          <cell r="A40">
            <v>39</v>
          </cell>
          <cell r="B40">
            <v>2.6000000000000002E-2</v>
          </cell>
          <cell r="C40">
            <v>1.2999999999999999E-2</v>
          </cell>
          <cell r="D40">
            <v>2.4E-2</v>
          </cell>
        </row>
        <row r="41">
          <cell r="A41">
            <v>40</v>
          </cell>
          <cell r="B41">
            <v>2.5000000000000001E-2</v>
          </cell>
          <cell r="C41">
            <v>1.3000000000000001E-2</v>
          </cell>
          <cell r="D41">
            <v>2.3E-2</v>
          </cell>
        </row>
        <row r="42">
          <cell r="A42">
            <v>41</v>
          </cell>
          <cell r="B42">
            <v>2.5000000000000001E-2</v>
          </cell>
          <cell r="C42">
            <v>1.3000000000000001E-2</v>
          </cell>
          <cell r="D42">
            <v>2.3E-2</v>
          </cell>
        </row>
        <row r="43">
          <cell r="A43">
            <v>42</v>
          </cell>
          <cell r="B43">
            <v>2.4E-2</v>
          </cell>
          <cell r="C43">
            <v>1.2E-2</v>
          </cell>
          <cell r="D43">
            <v>2.1999999999999999E-2</v>
          </cell>
        </row>
        <row r="44">
          <cell r="A44">
            <v>43</v>
          </cell>
          <cell r="B44">
            <v>2.4E-2</v>
          </cell>
          <cell r="C44">
            <v>1.2E-2</v>
          </cell>
          <cell r="D44">
            <v>2.1999999999999999E-2</v>
          </cell>
        </row>
        <row r="45">
          <cell r="A45">
            <v>44</v>
          </cell>
          <cell r="B45">
            <v>2.3E-2</v>
          </cell>
          <cell r="C45">
            <v>1.2E-2</v>
          </cell>
          <cell r="D45">
            <v>2.2000000000000002E-2</v>
          </cell>
        </row>
        <row r="46">
          <cell r="A46">
            <v>45</v>
          </cell>
          <cell r="B46">
            <v>2.3E-2</v>
          </cell>
          <cell r="C46">
            <v>1.2E-2</v>
          </cell>
          <cell r="D46">
            <v>2.2000000000000002E-2</v>
          </cell>
        </row>
        <row r="47">
          <cell r="A47">
            <v>46</v>
          </cell>
          <cell r="B47">
            <v>2.2000000000000002E-2</v>
          </cell>
          <cell r="C47">
            <v>1.0999999999999999E-2</v>
          </cell>
          <cell r="D47">
            <v>2.1000000000000001E-2</v>
          </cell>
        </row>
        <row r="48">
          <cell r="A48">
            <v>47</v>
          </cell>
          <cell r="B48">
            <v>2.2000000000000002E-2</v>
          </cell>
          <cell r="C48">
            <v>1.0999999999999999E-2</v>
          </cell>
          <cell r="D48">
            <v>2.1000000000000001E-2</v>
          </cell>
        </row>
        <row r="49">
          <cell r="A49">
            <v>48</v>
          </cell>
          <cell r="B49">
            <v>2.1000000000000001E-2</v>
          </cell>
          <cell r="C49">
            <v>1.0999999999999999E-2</v>
          </cell>
          <cell r="D49">
            <v>0.02</v>
          </cell>
        </row>
        <row r="50">
          <cell r="A50">
            <v>49</v>
          </cell>
          <cell r="B50">
            <v>2.1000000000000001E-2</v>
          </cell>
          <cell r="C50">
            <v>1.0999999999999999E-2</v>
          </cell>
          <cell r="D50">
            <v>0.02</v>
          </cell>
        </row>
        <row r="51">
          <cell r="A51">
            <v>50</v>
          </cell>
          <cell r="B51">
            <v>0.02</v>
          </cell>
          <cell r="C51">
            <v>0.01</v>
          </cell>
          <cell r="D51">
            <v>1.9E-2</v>
          </cell>
        </row>
        <row r="52">
          <cell r="A52">
            <v>51</v>
          </cell>
          <cell r="B52">
            <v>0.02</v>
          </cell>
          <cell r="C52">
            <v>0.01</v>
          </cell>
          <cell r="D52">
            <v>1.9E-2</v>
          </cell>
        </row>
        <row r="53">
          <cell r="A53">
            <v>52</v>
          </cell>
          <cell r="B53">
            <v>0.02</v>
          </cell>
          <cell r="C53">
            <v>0.01</v>
          </cell>
          <cell r="D53">
            <v>1.9E-2</v>
          </cell>
        </row>
        <row r="54">
          <cell r="A54">
            <v>53</v>
          </cell>
          <cell r="B54">
            <v>1.9E-2</v>
          </cell>
          <cell r="C54">
            <v>9.9999999999999985E-3</v>
          </cell>
          <cell r="D54">
            <v>1.8000000000000002E-2</v>
          </cell>
        </row>
        <row r="55">
          <cell r="A55">
            <v>54</v>
          </cell>
          <cell r="B55">
            <v>1.9E-2</v>
          </cell>
          <cell r="C55">
            <v>9.9999999999999985E-3</v>
          </cell>
          <cell r="D55">
            <v>1.8000000000000002E-2</v>
          </cell>
        </row>
        <row r="56">
          <cell r="A56">
            <v>55</v>
          </cell>
          <cell r="B56">
            <v>1.9E-2</v>
          </cell>
          <cell r="C56">
            <v>9.9999999999999985E-3</v>
          </cell>
          <cell r="D56">
            <v>1.8000000000000002E-2</v>
          </cell>
        </row>
        <row r="57">
          <cell r="A57">
            <v>56</v>
          </cell>
          <cell r="B57">
            <v>1.8000000000000002E-2</v>
          </cell>
          <cell r="C57">
            <v>8.9999999999999993E-3</v>
          </cell>
          <cell r="D57">
            <v>1.7000000000000001E-2</v>
          </cell>
        </row>
        <row r="58">
          <cell r="A58">
            <v>57</v>
          </cell>
          <cell r="B58">
            <v>1.8000000000000002E-2</v>
          </cell>
          <cell r="C58">
            <v>8.9999999999999993E-3</v>
          </cell>
          <cell r="D58">
            <v>1.7000000000000001E-2</v>
          </cell>
        </row>
        <row r="59">
          <cell r="A59">
            <v>58</v>
          </cell>
          <cell r="B59">
            <v>1.8000000000000002E-2</v>
          </cell>
          <cell r="C59">
            <v>8.9999999999999993E-3</v>
          </cell>
          <cell r="D59">
            <v>1.7000000000000001E-2</v>
          </cell>
        </row>
        <row r="60">
          <cell r="A60">
            <v>59</v>
          </cell>
          <cell r="B60">
            <v>1.7000000000000001E-2</v>
          </cell>
          <cell r="C60">
            <v>9.0000000000000011E-3</v>
          </cell>
          <cell r="D60">
            <v>1.6E-2</v>
          </cell>
        </row>
        <row r="61">
          <cell r="A61">
            <v>60</v>
          </cell>
          <cell r="B61">
            <v>1.7000000000000001E-2</v>
          </cell>
          <cell r="C61">
            <v>9.0000000000000011E-3</v>
          </cell>
          <cell r="D61">
            <v>1.6E-2</v>
          </cell>
        </row>
        <row r="62">
          <cell r="A62">
            <v>61</v>
          </cell>
          <cell r="B62">
            <v>1.7000000000000001E-2</v>
          </cell>
          <cell r="C62">
            <v>9.0000000000000011E-3</v>
          </cell>
          <cell r="D62">
            <v>1.6E-2</v>
          </cell>
        </row>
        <row r="63">
          <cell r="A63">
            <v>62</v>
          </cell>
          <cell r="B63">
            <v>1.7000000000000001E-2</v>
          </cell>
          <cell r="C63">
            <v>9.0000000000000011E-3</v>
          </cell>
          <cell r="D63">
            <v>1.6E-2</v>
          </cell>
        </row>
        <row r="64">
          <cell r="A64">
            <v>63</v>
          </cell>
          <cell r="B64">
            <v>1.6E-2</v>
          </cell>
          <cell r="C64">
            <v>8.0000000000000002E-3</v>
          </cell>
          <cell r="D64">
            <v>1.4999999999999999E-2</v>
          </cell>
        </row>
        <row r="65">
          <cell r="A65">
            <v>64</v>
          </cell>
          <cell r="B65">
            <v>1.6E-2</v>
          </cell>
          <cell r="C65">
            <v>8.0000000000000002E-3</v>
          </cell>
          <cell r="D65">
            <v>1.4999999999999999E-2</v>
          </cell>
        </row>
        <row r="66">
          <cell r="A66">
            <v>65</v>
          </cell>
          <cell r="B66">
            <v>1.6E-2</v>
          </cell>
          <cell r="C66">
            <v>8.0000000000000002E-3</v>
          </cell>
          <cell r="D66">
            <v>1.4999999999999999E-2</v>
          </cell>
        </row>
        <row r="67">
          <cell r="A67">
            <v>66</v>
          </cell>
          <cell r="B67">
            <v>1.6E-2</v>
          </cell>
          <cell r="C67">
            <v>8.0000000000000002E-3</v>
          </cell>
          <cell r="D67">
            <v>1.4999999999999999E-2</v>
          </cell>
        </row>
        <row r="68">
          <cell r="A68">
            <v>67</v>
          </cell>
          <cell r="B68">
            <v>1.4999999999999999E-2</v>
          </cell>
          <cell r="C68">
            <v>8.0000000000000002E-3</v>
          </cell>
          <cell r="D68">
            <v>1.3999999999999999E-2</v>
          </cell>
        </row>
        <row r="69">
          <cell r="A69">
            <v>68</v>
          </cell>
          <cell r="B69">
            <v>1.4999999999999999E-2</v>
          </cell>
          <cell r="C69">
            <v>8.0000000000000002E-3</v>
          </cell>
          <cell r="D69">
            <v>1.3999999999999999E-2</v>
          </cell>
        </row>
        <row r="70">
          <cell r="A70">
            <v>69</v>
          </cell>
          <cell r="B70">
            <v>1.4999999999999999E-2</v>
          </cell>
          <cell r="C70">
            <v>8.0000000000000002E-3</v>
          </cell>
          <cell r="D70">
            <v>1.3999999999999999E-2</v>
          </cell>
        </row>
        <row r="71">
          <cell r="A71">
            <v>70</v>
          </cell>
          <cell r="B71">
            <v>1.4999999999999999E-2</v>
          </cell>
          <cell r="C71">
            <v>8.0000000000000002E-3</v>
          </cell>
          <cell r="D71">
            <v>1.3999999999999999E-2</v>
          </cell>
        </row>
        <row r="72">
          <cell r="A72">
            <v>71</v>
          </cell>
          <cell r="B72">
            <v>1.4999999999999999E-2</v>
          </cell>
          <cell r="C72">
            <v>8.0000000000000002E-3</v>
          </cell>
          <cell r="D72">
            <v>1.3999999999999999E-2</v>
          </cell>
        </row>
        <row r="73">
          <cell r="A73">
            <v>72</v>
          </cell>
          <cell r="B73">
            <v>1.3999999999999999E-2</v>
          </cell>
          <cell r="C73">
            <v>7.0000000000000001E-3</v>
          </cell>
          <cell r="D73">
            <v>1.3000000000000001E-2</v>
          </cell>
        </row>
        <row r="74">
          <cell r="A74">
            <v>73</v>
          </cell>
          <cell r="B74">
            <v>1.3999999999999999E-2</v>
          </cell>
          <cell r="C74">
            <v>7.0000000000000001E-3</v>
          </cell>
          <cell r="D74">
            <v>1.3000000000000001E-2</v>
          </cell>
        </row>
        <row r="75">
          <cell r="A75">
            <v>74</v>
          </cell>
          <cell r="B75">
            <v>1.3999999999999999E-2</v>
          </cell>
          <cell r="C75">
            <v>7.0000000000000001E-3</v>
          </cell>
          <cell r="D75">
            <v>1.3000000000000001E-2</v>
          </cell>
        </row>
        <row r="76">
          <cell r="A76">
            <v>75</v>
          </cell>
          <cell r="B76">
            <v>1.3999999999999999E-2</v>
          </cell>
          <cell r="C76">
            <v>7.0000000000000001E-3</v>
          </cell>
          <cell r="D76">
            <v>1.3000000000000001E-2</v>
          </cell>
        </row>
        <row r="77">
          <cell r="A77">
            <v>76</v>
          </cell>
          <cell r="B77">
            <v>1.3999999999999999E-2</v>
          </cell>
          <cell r="C77">
            <v>7.0000000000000001E-3</v>
          </cell>
          <cell r="D77">
            <v>1.3000000000000001E-2</v>
          </cell>
        </row>
        <row r="78">
          <cell r="A78">
            <v>77</v>
          </cell>
          <cell r="B78">
            <v>1.3000000000000001E-2</v>
          </cell>
          <cell r="C78">
            <v>7.0000000000000001E-3</v>
          </cell>
          <cell r="D78">
            <v>1.2E-2</v>
          </cell>
        </row>
        <row r="79">
          <cell r="A79">
            <v>78</v>
          </cell>
          <cell r="B79">
            <v>1.3000000000000001E-2</v>
          </cell>
          <cell r="C79">
            <v>7.0000000000000001E-3</v>
          </cell>
          <cell r="D79">
            <v>1.2E-2</v>
          </cell>
        </row>
        <row r="80">
          <cell r="A80">
            <v>79</v>
          </cell>
          <cell r="B80">
            <v>1.3000000000000001E-2</v>
          </cell>
          <cell r="C80">
            <v>7.0000000000000001E-3</v>
          </cell>
          <cell r="D80">
            <v>1.2E-2</v>
          </cell>
        </row>
        <row r="81">
          <cell r="A81">
            <v>80</v>
          </cell>
          <cell r="B81">
            <v>1.3000000000000001E-2</v>
          </cell>
          <cell r="C81">
            <v>7.0000000000000001E-3</v>
          </cell>
          <cell r="D81">
            <v>1.2E-2</v>
          </cell>
        </row>
        <row r="82">
          <cell r="A82">
            <v>81</v>
          </cell>
          <cell r="B82">
            <v>1.3000000000000001E-2</v>
          </cell>
          <cell r="C82">
            <v>7.0000000000000001E-3</v>
          </cell>
          <cell r="D82">
            <v>1.2E-2</v>
          </cell>
        </row>
        <row r="83">
          <cell r="A83">
            <v>82</v>
          </cell>
          <cell r="B83">
            <v>1.3000000000000001E-2</v>
          </cell>
          <cell r="C83">
            <v>7.0000000000000001E-3</v>
          </cell>
          <cell r="D83">
            <v>1.2E-2</v>
          </cell>
        </row>
        <row r="84">
          <cell r="A84">
            <v>83</v>
          </cell>
          <cell r="B84">
            <v>1.3000000000000001E-2</v>
          </cell>
          <cell r="C84">
            <v>7.0000000000000001E-3</v>
          </cell>
          <cell r="D84">
            <v>1.2E-2</v>
          </cell>
        </row>
        <row r="85">
          <cell r="A85">
            <v>84</v>
          </cell>
          <cell r="B85">
            <v>1.2E-2</v>
          </cell>
          <cell r="C85">
            <v>6.0000000000000001E-3</v>
          </cell>
          <cell r="D85">
            <v>1.0999999999999999E-2</v>
          </cell>
        </row>
        <row r="86">
          <cell r="A86">
            <v>85</v>
          </cell>
          <cell r="B86">
            <v>1.2E-2</v>
          </cell>
          <cell r="C86">
            <v>6.0000000000000001E-3</v>
          </cell>
          <cell r="D86">
            <v>1.0999999999999999E-2</v>
          </cell>
        </row>
        <row r="87">
          <cell r="A87">
            <v>86</v>
          </cell>
          <cell r="B87">
            <v>1.2E-2</v>
          </cell>
          <cell r="C87">
            <v>6.0000000000000001E-3</v>
          </cell>
          <cell r="D87">
            <v>1.0999999999999999E-2</v>
          </cell>
        </row>
        <row r="88">
          <cell r="A88">
            <v>87</v>
          </cell>
          <cell r="B88">
            <v>1.2E-2</v>
          </cell>
          <cell r="C88">
            <v>6.0000000000000001E-3</v>
          </cell>
          <cell r="D88">
            <v>1.0999999999999999E-2</v>
          </cell>
        </row>
        <row r="89">
          <cell r="A89">
            <v>88</v>
          </cell>
          <cell r="B89">
            <v>1.2E-2</v>
          </cell>
          <cell r="C89">
            <v>6.0000000000000001E-3</v>
          </cell>
          <cell r="D89">
            <v>1.0999999999999999E-2</v>
          </cell>
        </row>
        <row r="90">
          <cell r="A90">
            <v>89</v>
          </cell>
          <cell r="B90">
            <v>1.2E-2</v>
          </cell>
          <cell r="C90">
            <v>6.0000000000000001E-3</v>
          </cell>
          <cell r="D90">
            <v>1.0999999999999999E-2</v>
          </cell>
        </row>
        <row r="91">
          <cell r="A91">
            <v>90</v>
          </cell>
          <cell r="B91">
            <v>1.2E-2</v>
          </cell>
          <cell r="C91">
            <v>6.0000000000000001E-3</v>
          </cell>
          <cell r="D91">
            <v>1.0999999999999999E-2</v>
          </cell>
        </row>
        <row r="92">
          <cell r="A92">
            <v>91</v>
          </cell>
          <cell r="B92">
            <v>1.0999999999999999E-2</v>
          </cell>
          <cell r="C92">
            <v>6.0000000000000001E-3</v>
          </cell>
          <cell r="D92">
            <v>1.0999999999999999E-2</v>
          </cell>
        </row>
        <row r="93">
          <cell r="A93">
            <v>92</v>
          </cell>
          <cell r="B93">
            <v>1.0999999999999999E-2</v>
          </cell>
          <cell r="C93">
            <v>6.0000000000000001E-3</v>
          </cell>
          <cell r="D93">
            <v>1.0999999999999999E-2</v>
          </cell>
        </row>
        <row r="94">
          <cell r="A94">
            <v>93</v>
          </cell>
          <cell r="B94">
            <v>1.0999999999999999E-2</v>
          </cell>
          <cell r="C94">
            <v>6.0000000000000001E-3</v>
          </cell>
          <cell r="D94">
            <v>1.0999999999999999E-2</v>
          </cell>
        </row>
        <row r="95">
          <cell r="A95">
            <v>94</v>
          </cell>
          <cell r="B95">
            <v>1.0999999999999999E-2</v>
          </cell>
          <cell r="C95">
            <v>6.0000000000000001E-3</v>
          </cell>
          <cell r="D95">
            <v>1.0999999999999999E-2</v>
          </cell>
        </row>
        <row r="96">
          <cell r="A96">
            <v>95</v>
          </cell>
          <cell r="B96">
            <v>1.0999999999999999E-2</v>
          </cell>
          <cell r="C96">
            <v>6.0000000000000001E-3</v>
          </cell>
          <cell r="D96">
            <v>1.0999999999999999E-2</v>
          </cell>
        </row>
        <row r="97">
          <cell r="A97">
            <v>96</v>
          </cell>
          <cell r="B97">
            <v>1.0999999999999999E-2</v>
          </cell>
          <cell r="C97">
            <v>6.0000000000000001E-3</v>
          </cell>
          <cell r="D97">
            <v>1.0999999999999999E-2</v>
          </cell>
        </row>
        <row r="98">
          <cell r="A98">
            <v>97</v>
          </cell>
          <cell r="B98">
            <v>1.0999999999999999E-2</v>
          </cell>
          <cell r="C98">
            <v>6.0000000000000001E-3</v>
          </cell>
          <cell r="D98">
            <v>1.0999999999999999E-2</v>
          </cell>
        </row>
        <row r="99">
          <cell r="A99">
            <v>98</v>
          </cell>
          <cell r="B99">
            <v>1.0999999999999999E-2</v>
          </cell>
          <cell r="C99">
            <v>6.0000000000000001E-3</v>
          </cell>
          <cell r="D99">
            <v>1.0999999999999999E-2</v>
          </cell>
        </row>
        <row r="100">
          <cell r="A100">
            <v>99</v>
          </cell>
          <cell r="B100">
            <v>1.0999999999999999E-2</v>
          </cell>
          <cell r="C100">
            <v>6.0000000000000001E-3</v>
          </cell>
          <cell r="D100">
            <v>1.0999999999999999E-2</v>
          </cell>
        </row>
        <row r="101">
          <cell r="A101">
            <v>100</v>
          </cell>
          <cell r="B101">
            <v>0.01</v>
          </cell>
          <cell r="C101">
            <v>5.0000000000000001E-3</v>
          </cell>
          <cell r="D101">
            <v>9.9999999999999985E-3</v>
          </cell>
        </row>
      </sheetData>
      <sheetData sheetId="7"/>
      <sheetData sheetId="8"/>
      <sheetData sheetId="9"/>
      <sheetData sheetId="10"/>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図書本紙"/>
      <sheetName val="仕訳明細"/>
      <sheetName val="建仮"/>
      <sheetName val="信託建仮"/>
      <sheetName val="【償却奉行データ】"/>
      <sheetName val="計算シート"/>
      <sheetName val="償却率一覧"/>
      <sheetName val="償却奉行モジュール"/>
      <sheetName val="勘定科目_補助科目マトリックス"/>
      <sheetName val="部門・消費税コード"/>
      <sheetName val="仕訳登録（大量登録用）"/>
    </sheetNames>
    <sheetDataSet>
      <sheetData sheetId="0" refreshError="1"/>
      <sheetData sheetId="1" refreshError="1"/>
      <sheetData sheetId="2" refreshError="1"/>
      <sheetData sheetId="3" refreshError="1"/>
      <sheetData sheetId="4" refreshError="1"/>
      <sheetData sheetId="5" refreshError="1"/>
      <sheetData sheetId="6" refreshError="1">
        <row r="3">
          <cell r="A3">
            <v>2</v>
          </cell>
          <cell r="B3">
            <v>0.5</v>
          </cell>
          <cell r="C3">
            <v>0.25</v>
          </cell>
          <cell r="D3">
            <v>0.45900000000000002</v>
          </cell>
        </row>
        <row r="4">
          <cell r="A4">
            <v>3</v>
          </cell>
          <cell r="B4">
            <v>0.33400000000000002</v>
          </cell>
          <cell r="C4">
            <v>0.16700000000000001</v>
          </cell>
          <cell r="D4">
            <v>0.307</v>
          </cell>
        </row>
        <row r="5">
          <cell r="A5">
            <v>4</v>
          </cell>
          <cell r="B5">
            <v>0.25</v>
          </cell>
          <cell r="C5">
            <v>0.125</v>
          </cell>
          <cell r="D5">
            <v>0.23</v>
          </cell>
        </row>
        <row r="6">
          <cell r="A6">
            <v>5</v>
          </cell>
          <cell r="B6">
            <v>0.2</v>
          </cell>
          <cell r="C6">
            <v>0.1</v>
          </cell>
          <cell r="D6">
            <v>0.184</v>
          </cell>
        </row>
        <row r="7">
          <cell r="A7">
            <v>6</v>
          </cell>
          <cell r="B7">
            <v>0.16700000000000001</v>
          </cell>
          <cell r="C7">
            <v>8.4000000000000005E-2</v>
          </cell>
          <cell r="D7">
            <v>0.154</v>
          </cell>
        </row>
        <row r="8">
          <cell r="A8">
            <v>7</v>
          </cell>
          <cell r="B8">
            <v>0.14299999999999999</v>
          </cell>
          <cell r="C8">
            <v>7.1999999999999995E-2</v>
          </cell>
          <cell r="D8">
            <v>0.13200000000000001</v>
          </cell>
        </row>
        <row r="9">
          <cell r="A9">
            <v>8</v>
          </cell>
          <cell r="B9">
            <v>0.125</v>
          </cell>
          <cell r="C9">
            <v>6.3E-2</v>
          </cell>
          <cell r="D9">
            <v>0.115</v>
          </cell>
        </row>
        <row r="10">
          <cell r="A10">
            <v>9</v>
          </cell>
          <cell r="B10">
            <v>0.112</v>
          </cell>
          <cell r="C10">
            <v>5.6000000000000001E-2</v>
          </cell>
          <cell r="D10">
            <v>0.10299999999999999</v>
          </cell>
        </row>
        <row r="11">
          <cell r="A11">
            <v>10</v>
          </cell>
          <cell r="B11">
            <v>0.1</v>
          </cell>
          <cell r="C11">
            <v>0.05</v>
          </cell>
          <cell r="D11">
            <v>9.1999999999999998E-2</v>
          </cell>
        </row>
        <row r="12">
          <cell r="A12">
            <v>11</v>
          </cell>
          <cell r="B12">
            <v>9.0999999999999998E-2</v>
          </cell>
          <cell r="C12">
            <v>4.5999999999999999E-2</v>
          </cell>
          <cell r="D12">
            <v>8.4000000000000005E-2</v>
          </cell>
        </row>
        <row r="13">
          <cell r="A13">
            <v>12</v>
          </cell>
          <cell r="B13">
            <v>8.4000000000000005E-2</v>
          </cell>
          <cell r="C13">
            <v>4.2000000000000003E-2</v>
          </cell>
          <cell r="D13">
            <v>7.6999999999999999E-2</v>
          </cell>
        </row>
        <row r="14">
          <cell r="A14">
            <v>13</v>
          </cell>
          <cell r="B14">
            <v>7.6999999999999999E-2</v>
          </cell>
          <cell r="C14">
            <v>3.9E-2</v>
          </cell>
          <cell r="D14">
            <v>7.1000000000000008E-2</v>
          </cell>
        </row>
        <row r="15">
          <cell r="A15">
            <v>14</v>
          </cell>
          <cell r="B15">
            <v>7.1999999999999995E-2</v>
          </cell>
          <cell r="C15">
            <v>3.5999999999999997E-2</v>
          </cell>
          <cell r="D15">
            <v>6.6000000000000003E-2</v>
          </cell>
        </row>
        <row r="16">
          <cell r="A16">
            <v>15</v>
          </cell>
          <cell r="B16">
            <v>6.7000000000000004E-2</v>
          </cell>
          <cell r="C16">
            <v>3.4000000000000002E-2</v>
          </cell>
          <cell r="D16">
            <v>6.2E-2</v>
          </cell>
        </row>
        <row r="17">
          <cell r="A17">
            <v>16</v>
          </cell>
          <cell r="B17">
            <v>6.3E-2</v>
          </cell>
          <cell r="C17">
            <v>3.2000000000000001E-2</v>
          </cell>
          <cell r="D17">
            <v>5.8000000000000003E-2</v>
          </cell>
        </row>
        <row r="18">
          <cell r="A18">
            <v>17</v>
          </cell>
          <cell r="B18">
            <v>5.9000000000000004E-2</v>
          </cell>
          <cell r="C18">
            <v>3.0000000000000002E-2</v>
          </cell>
          <cell r="D18">
            <v>5.5E-2</v>
          </cell>
        </row>
        <row r="19">
          <cell r="A19">
            <v>18</v>
          </cell>
          <cell r="B19">
            <v>5.6000000000000001E-2</v>
          </cell>
          <cell r="C19">
            <v>2.8000000000000001E-2</v>
          </cell>
          <cell r="D19">
            <v>5.1999999999999998E-2</v>
          </cell>
        </row>
        <row r="20">
          <cell r="A20">
            <v>19</v>
          </cell>
          <cell r="B20">
            <v>5.2999999999999999E-2</v>
          </cell>
          <cell r="C20">
            <v>2.7E-2</v>
          </cell>
          <cell r="D20">
            <v>4.9000000000000002E-2</v>
          </cell>
        </row>
        <row r="21">
          <cell r="A21">
            <v>20</v>
          </cell>
          <cell r="B21">
            <v>0.05</v>
          </cell>
          <cell r="C21">
            <v>2.5000000000000001E-2</v>
          </cell>
          <cell r="D21">
            <v>4.5999999999999999E-2</v>
          </cell>
        </row>
        <row r="22">
          <cell r="A22">
            <v>21</v>
          </cell>
          <cell r="B22">
            <v>4.8000000000000001E-2</v>
          </cell>
          <cell r="C22">
            <v>2.4E-2</v>
          </cell>
          <cell r="D22">
            <v>4.3999999999999997E-2</v>
          </cell>
        </row>
        <row r="23">
          <cell r="A23">
            <v>22</v>
          </cell>
          <cell r="B23">
            <v>4.5999999999999999E-2</v>
          </cell>
          <cell r="C23">
            <v>2.3E-2</v>
          </cell>
          <cell r="D23">
            <v>4.3000000000000003E-2</v>
          </cell>
        </row>
        <row r="24">
          <cell r="A24">
            <v>23</v>
          </cell>
          <cell r="B24">
            <v>4.3999999999999997E-2</v>
          </cell>
          <cell r="C24">
            <v>2.1999999999999999E-2</v>
          </cell>
          <cell r="D24">
            <v>4.1000000000000002E-2</v>
          </cell>
        </row>
        <row r="25">
          <cell r="A25">
            <v>24</v>
          </cell>
          <cell r="B25">
            <v>4.2000000000000003E-2</v>
          </cell>
          <cell r="C25">
            <v>2.1000000000000001E-2</v>
          </cell>
          <cell r="D25">
            <v>3.9E-2</v>
          </cell>
        </row>
        <row r="26">
          <cell r="A26">
            <v>25</v>
          </cell>
          <cell r="B26">
            <v>0.04</v>
          </cell>
          <cell r="C26">
            <v>0.02</v>
          </cell>
          <cell r="D26">
            <v>3.6999999999999998E-2</v>
          </cell>
        </row>
        <row r="27">
          <cell r="A27">
            <v>26</v>
          </cell>
          <cell r="B27">
            <v>3.9E-2</v>
          </cell>
          <cell r="C27">
            <v>0.02</v>
          </cell>
          <cell r="D27">
            <v>3.6000000000000004E-2</v>
          </cell>
        </row>
        <row r="28">
          <cell r="A28">
            <v>27</v>
          </cell>
          <cell r="B28">
            <v>3.7999999999999999E-2</v>
          </cell>
          <cell r="C28">
            <v>1.9E-2</v>
          </cell>
          <cell r="D28">
            <v>3.5000000000000003E-2</v>
          </cell>
        </row>
        <row r="29">
          <cell r="A29">
            <v>28</v>
          </cell>
          <cell r="B29">
            <v>3.6000000000000004E-2</v>
          </cell>
          <cell r="C29">
            <v>1.7999999999999999E-2</v>
          </cell>
          <cell r="D29">
            <v>3.3000000000000002E-2</v>
          </cell>
        </row>
        <row r="30">
          <cell r="A30">
            <v>29</v>
          </cell>
          <cell r="B30">
            <v>3.5000000000000003E-2</v>
          </cell>
          <cell r="C30">
            <v>1.8000000000000002E-2</v>
          </cell>
          <cell r="D30">
            <v>3.3000000000000002E-2</v>
          </cell>
        </row>
        <row r="31">
          <cell r="A31">
            <v>30</v>
          </cell>
          <cell r="B31">
            <v>3.4000000000000002E-2</v>
          </cell>
          <cell r="C31">
            <v>1.7000000000000001E-2</v>
          </cell>
          <cell r="D31">
            <v>3.2000000000000001E-2</v>
          </cell>
        </row>
        <row r="32">
          <cell r="A32">
            <v>31</v>
          </cell>
          <cell r="B32">
            <v>3.3000000000000002E-2</v>
          </cell>
          <cell r="C32">
            <v>1.7000000000000001E-2</v>
          </cell>
          <cell r="D32">
            <v>3.1E-2</v>
          </cell>
        </row>
        <row r="33">
          <cell r="A33">
            <v>32</v>
          </cell>
          <cell r="B33">
            <v>3.2000000000000001E-2</v>
          </cell>
          <cell r="C33">
            <v>1.6E-2</v>
          </cell>
          <cell r="D33">
            <v>3.0000000000000002E-2</v>
          </cell>
        </row>
        <row r="34">
          <cell r="A34">
            <v>33</v>
          </cell>
          <cell r="B34">
            <v>3.1E-2</v>
          </cell>
          <cell r="C34">
            <v>1.6E-2</v>
          </cell>
          <cell r="D34">
            <v>2.9000000000000001E-2</v>
          </cell>
        </row>
        <row r="35">
          <cell r="A35">
            <v>34</v>
          </cell>
          <cell r="B35">
            <v>3.0000000000000002E-2</v>
          </cell>
          <cell r="C35">
            <v>1.4999999999999999E-2</v>
          </cell>
          <cell r="D35">
            <v>2.8000000000000001E-2</v>
          </cell>
        </row>
        <row r="36">
          <cell r="A36">
            <v>35</v>
          </cell>
          <cell r="B36">
            <v>2.9000000000000001E-2</v>
          </cell>
          <cell r="C36">
            <v>1.4999999999999999E-2</v>
          </cell>
          <cell r="D36">
            <v>2.7E-2</v>
          </cell>
        </row>
        <row r="37">
          <cell r="A37">
            <v>36</v>
          </cell>
          <cell r="B37">
            <v>2.8000000000000001E-2</v>
          </cell>
          <cell r="C37">
            <v>1.4E-2</v>
          </cell>
          <cell r="D37">
            <v>2.6000000000000002E-2</v>
          </cell>
        </row>
        <row r="38">
          <cell r="A38">
            <v>37</v>
          </cell>
          <cell r="B38">
            <v>2.8000000000000001E-2</v>
          </cell>
          <cell r="C38">
            <v>1.4E-2</v>
          </cell>
          <cell r="D38">
            <v>2.6000000000000002E-2</v>
          </cell>
        </row>
        <row r="39">
          <cell r="A39">
            <v>38</v>
          </cell>
          <cell r="B39">
            <v>2.7E-2</v>
          </cell>
          <cell r="C39">
            <v>1.3999999999999999E-2</v>
          </cell>
          <cell r="D39">
            <v>2.5000000000000001E-2</v>
          </cell>
        </row>
        <row r="40">
          <cell r="A40">
            <v>39</v>
          </cell>
          <cell r="B40">
            <v>2.6000000000000002E-2</v>
          </cell>
          <cell r="C40">
            <v>1.2999999999999999E-2</v>
          </cell>
          <cell r="D40">
            <v>2.4E-2</v>
          </cell>
        </row>
        <row r="41">
          <cell r="A41">
            <v>40</v>
          </cell>
          <cell r="B41">
            <v>2.5000000000000001E-2</v>
          </cell>
          <cell r="C41">
            <v>1.3000000000000001E-2</v>
          </cell>
          <cell r="D41">
            <v>2.3E-2</v>
          </cell>
        </row>
        <row r="42">
          <cell r="A42">
            <v>41</v>
          </cell>
          <cell r="B42">
            <v>2.5000000000000001E-2</v>
          </cell>
          <cell r="C42">
            <v>1.3000000000000001E-2</v>
          </cell>
          <cell r="D42">
            <v>2.3E-2</v>
          </cell>
        </row>
        <row r="43">
          <cell r="A43">
            <v>42</v>
          </cell>
          <cell r="B43">
            <v>2.4E-2</v>
          </cell>
          <cell r="C43">
            <v>1.2E-2</v>
          </cell>
          <cell r="D43">
            <v>2.1999999999999999E-2</v>
          </cell>
        </row>
        <row r="44">
          <cell r="A44">
            <v>43</v>
          </cell>
          <cell r="B44">
            <v>2.4E-2</v>
          </cell>
          <cell r="C44">
            <v>1.2E-2</v>
          </cell>
          <cell r="D44">
            <v>2.1999999999999999E-2</v>
          </cell>
        </row>
        <row r="45">
          <cell r="A45">
            <v>44</v>
          </cell>
          <cell r="B45">
            <v>2.3E-2</v>
          </cell>
          <cell r="C45">
            <v>1.2E-2</v>
          </cell>
          <cell r="D45">
            <v>2.2000000000000002E-2</v>
          </cell>
        </row>
        <row r="46">
          <cell r="A46">
            <v>45</v>
          </cell>
          <cell r="B46">
            <v>2.3E-2</v>
          </cell>
          <cell r="C46">
            <v>1.2E-2</v>
          </cell>
          <cell r="D46">
            <v>2.2000000000000002E-2</v>
          </cell>
        </row>
        <row r="47">
          <cell r="A47">
            <v>46</v>
          </cell>
          <cell r="B47">
            <v>2.2000000000000002E-2</v>
          </cell>
          <cell r="C47">
            <v>1.0999999999999999E-2</v>
          </cell>
          <cell r="D47">
            <v>2.1000000000000001E-2</v>
          </cell>
        </row>
        <row r="48">
          <cell r="A48">
            <v>47</v>
          </cell>
          <cell r="B48">
            <v>2.2000000000000002E-2</v>
          </cell>
          <cell r="C48">
            <v>1.0999999999999999E-2</v>
          </cell>
          <cell r="D48">
            <v>2.1000000000000001E-2</v>
          </cell>
        </row>
        <row r="49">
          <cell r="A49">
            <v>48</v>
          </cell>
          <cell r="B49">
            <v>2.1000000000000001E-2</v>
          </cell>
          <cell r="C49">
            <v>1.0999999999999999E-2</v>
          </cell>
          <cell r="D49">
            <v>0.02</v>
          </cell>
        </row>
        <row r="50">
          <cell r="A50">
            <v>49</v>
          </cell>
          <cell r="B50">
            <v>2.1000000000000001E-2</v>
          </cell>
          <cell r="C50">
            <v>1.0999999999999999E-2</v>
          </cell>
          <cell r="D50">
            <v>0.02</v>
          </cell>
        </row>
        <row r="51">
          <cell r="A51">
            <v>50</v>
          </cell>
          <cell r="B51">
            <v>0.02</v>
          </cell>
          <cell r="C51">
            <v>0.01</v>
          </cell>
          <cell r="D51">
            <v>1.9E-2</v>
          </cell>
        </row>
        <row r="52">
          <cell r="A52">
            <v>51</v>
          </cell>
          <cell r="B52">
            <v>0.02</v>
          </cell>
          <cell r="C52">
            <v>0.01</v>
          </cell>
          <cell r="D52">
            <v>1.9E-2</v>
          </cell>
        </row>
        <row r="53">
          <cell r="A53">
            <v>52</v>
          </cell>
          <cell r="B53">
            <v>0.02</v>
          </cell>
          <cell r="C53">
            <v>0.01</v>
          </cell>
          <cell r="D53">
            <v>1.9E-2</v>
          </cell>
        </row>
        <row r="54">
          <cell r="A54">
            <v>53</v>
          </cell>
          <cell r="B54">
            <v>1.9E-2</v>
          </cell>
          <cell r="C54">
            <v>9.9999999999999985E-3</v>
          </cell>
          <cell r="D54">
            <v>1.8000000000000002E-2</v>
          </cell>
        </row>
        <row r="55">
          <cell r="A55">
            <v>54</v>
          </cell>
          <cell r="B55">
            <v>1.9E-2</v>
          </cell>
          <cell r="C55">
            <v>9.9999999999999985E-3</v>
          </cell>
          <cell r="D55">
            <v>1.8000000000000002E-2</v>
          </cell>
        </row>
        <row r="56">
          <cell r="A56">
            <v>55</v>
          </cell>
          <cell r="B56">
            <v>1.9E-2</v>
          </cell>
          <cell r="C56">
            <v>9.9999999999999985E-3</v>
          </cell>
          <cell r="D56">
            <v>1.8000000000000002E-2</v>
          </cell>
        </row>
        <row r="57">
          <cell r="A57">
            <v>56</v>
          </cell>
          <cell r="B57">
            <v>1.8000000000000002E-2</v>
          </cell>
          <cell r="C57">
            <v>8.9999999999999993E-3</v>
          </cell>
          <cell r="D57">
            <v>1.7000000000000001E-2</v>
          </cell>
        </row>
        <row r="58">
          <cell r="A58">
            <v>57</v>
          </cell>
          <cell r="B58">
            <v>1.8000000000000002E-2</v>
          </cell>
          <cell r="C58">
            <v>8.9999999999999993E-3</v>
          </cell>
          <cell r="D58">
            <v>1.7000000000000001E-2</v>
          </cell>
        </row>
        <row r="59">
          <cell r="A59">
            <v>58</v>
          </cell>
          <cell r="B59">
            <v>1.8000000000000002E-2</v>
          </cell>
          <cell r="C59">
            <v>8.9999999999999993E-3</v>
          </cell>
          <cell r="D59">
            <v>1.7000000000000001E-2</v>
          </cell>
        </row>
        <row r="60">
          <cell r="A60">
            <v>59</v>
          </cell>
          <cell r="B60">
            <v>1.7000000000000001E-2</v>
          </cell>
          <cell r="C60">
            <v>9.0000000000000011E-3</v>
          </cell>
          <cell r="D60">
            <v>1.6E-2</v>
          </cell>
        </row>
        <row r="61">
          <cell r="A61">
            <v>60</v>
          </cell>
          <cell r="B61">
            <v>1.7000000000000001E-2</v>
          </cell>
          <cell r="C61">
            <v>9.0000000000000011E-3</v>
          </cell>
          <cell r="D61">
            <v>1.6E-2</v>
          </cell>
        </row>
        <row r="62">
          <cell r="A62">
            <v>61</v>
          </cell>
          <cell r="B62">
            <v>1.7000000000000001E-2</v>
          </cell>
          <cell r="C62">
            <v>9.0000000000000011E-3</v>
          </cell>
          <cell r="D62">
            <v>1.6E-2</v>
          </cell>
        </row>
        <row r="63">
          <cell r="A63">
            <v>62</v>
          </cell>
          <cell r="B63">
            <v>1.7000000000000001E-2</v>
          </cell>
          <cell r="C63">
            <v>9.0000000000000011E-3</v>
          </cell>
          <cell r="D63">
            <v>1.6E-2</v>
          </cell>
        </row>
        <row r="64">
          <cell r="A64">
            <v>63</v>
          </cell>
          <cell r="B64">
            <v>1.6E-2</v>
          </cell>
          <cell r="C64">
            <v>8.0000000000000002E-3</v>
          </cell>
          <cell r="D64">
            <v>1.4999999999999999E-2</v>
          </cell>
        </row>
        <row r="65">
          <cell r="A65">
            <v>64</v>
          </cell>
          <cell r="B65">
            <v>1.6E-2</v>
          </cell>
          <cell r="C65">
            <v>8.0000000000000002E-3</v>
          </cell>
          <cell r="D65">
            <v>1.4999999999999999E-2</v>
          </cell>
        </row>
        <row r="66">
          <cell r="A66">
            <v>65</v>
          </cell>
          <cell r="B66">
            <v>1.6E-2</v>
          </cell>
          <cell r="C66">
            <v>8.0000000000000002E-3</v>
          </cell>
          <cell r="D66">
            <v>1.4999999999999999E-2</v>
          </cell>
        </row>
        <row r="67">
          <cell r="A67">
            <v>66</v>
          </cell>
          <cell r="B67">
            <v>1.6E-2</v>
          </cell>
          <cell r="C67">
            <v>8.0000000000000002E-3</v>
          </cell>
          <cell r="D67">
            <v>1.4999999999999999E-2</v>
          </cell>
        </row>
        <row r="68">
          <cell r="A68">
            <v>67</v>
          </cell>
          <cell r="B68">
            <v>1.4999999999999999E-2</v>
          </cell>
          <cell r="C68">
            <v>8.0000000000000002E-3</v>
          </cell>
          <cell r="D68">
            <v>1.3999999999999999E-2</v>
          </cell>
        </row>
        <row r="69">
          <cell r="A69">
            <v>68</v>
          </cell>
          <cell r="B69">
            <v>1.4999999999999999E-2</v>
          </cell>
          <cell r="C69">
            <v>8.0000000000000002E-3</v>
          </cell>
          <cell r="D69">
            <v>1.3999999999999999E-2</v>
          </cell>
        </row>
        <row r="70">
          <cell r="A70">
            <v>69</v>
          </cell>
          <cell r="B70">
            <v>1.4999999999999999E-2</v>
          </cell>
          <cell r="C70">
            <v>8.0000000000000002E-3</v>
          </cell>
          <cell r="D70">
            <v>1.3999999999999999E-2</v>
          </cell>
        </row>
        <row r="71">
          <cell r="A71">
            <v>70</v>
          </cell>
          <cell r="B71">
            <v>1.4999999999999999E-2</v>
          </cell>
          <cell r="C71">
            <v>8.0000000000000002E-3</v>
          </cell>
          <cell r="D71">
            <v>1.3999999999999999E-2</v>
          </cell>
        </row>
        <row r="72">
          <cell r="A72">
            <v>71</v>
          </cell>
          <cell r="B72">
            <v>1.4999999999999999E-2</v>
          </cell>
          <cell r="C72">
            <v>8.0000000000000002E-3</v>
          </cell>
          <cell r="D72">
            <v>1.3999999999999999E-2</v>
          </cell>
        </row>
        <row r="73">
          <cell r="A73">
            <v>72</v>
          </cell>
          <cell r="B73">
            <v>1.3999999999999999E-2</v>
          </cell>
          <cell r="C73">
            <v>7.0000000000000001E-3</v>
          </cell>
          <cell r="D73">
            <v>1.3000000000000001E-2</v>
          </cell>
        </row>
        <row r="74">
          <cell r="A74">
            <v>73</v>
          </cell>
          <cell r="B74">
            <v>1.3999999999999999E-2</v>
          </cell>
          <cell r="C74">
            <v>7.0000000000000001E-3</v>
          </cell>
          <cell r="D74">
            <v>1.3000000000000001E-2</v>
          </cell>
        </row>
        <row r="75">
          <cell r="A75">
            <v>74</v>
          </cell>
          <cell r="B75">
            <v>1.3999999999999999E-2</v>
          </cell>
          <cell r="C75">
            <v>7.0000000000000001E-3</v>
          </cell>
          <cell r="D75">
            <v>1.3000000000000001E-2</v>
          </cell>
        </row>
        <row r="76">
          <cell r="A76">
            <v>75</v>
          </cell>
          <cell r="B76">
            <v>1.3999999999999999E-2</v>
          </cell>
          <cell r="C76">
            <v>7.0000000000000001E-3</v>
          </cell>
          <cell r="D76">
            <v>1.3000000000000001E-2</v>
          </cell>
        </row>
        <row r="77">
          <cell r="A77">
            <v>76</v>
          </cell>
          <cell r="B77">
            <v>1.3999999999999999E-2</v>
          </cell>
          <cell r="C77">
            <v>7.0000000000000001E-3</v>
          </cell>
          <cell r="D77">
            <v>1.3000000000000001E-2</v>
          </cell>
        </row>
        <row r="78">
          <cell r="A78">
            <v>77</v>
          </cell>
          <cell r="B78">
            <v>1.3000000000000001E-2</v>
          </cell>
          <cell r="C78">
            <v>7.0000000000000001E-3</v>
          </cell>
          <cell r="D78">
            <v>1.2E-2</v>
          </cell>
        </row>
        <row r="79">
          <cell r="A79">
            <v>78</v>
          </cell>
          <cell r="B79">
            <v>1.3000000000000001E-2</v>
          </cell>
          <cell r="C79">
            <v>7.0000000000000001E-3</v>
          </cell>
          <cell r="D79">
            <v>1.2E-2</v>
          </cell>
        </row>
        <row r="80">
          <cell r="A80">
            <v>79</v>
          </cell>
          <cell r="B80">
            <v>1.3000000000000001E-2</v>
          </cell>
          <cell r="C80">
            <v>7.0000000000000001E-3</v>
          </cell>
          <cell r="D80">
            <v>1.2E-2</v>
          </cell>
        </row>
        <row r="81">
          <cell r="A81">
            <v>80</v>
          </cell>
          <cell r="B81">
            <v>1.3000000000000001E-2</v>
          </cell>
          <cell r="C81">
            <v>7.0000000000000001E-3</v>
          </cell>
          <cell r="D81">
            <v>1.2E-2</v>
          </cell>
        </row>
        <row r="82">
          <cell r="A82">
            <v>81</v>
          </cell>
          <cell r="B82">
            <v>1.3000000000000001E-2</v>
          </cell>
          <cell r="C82">
            <v>7.0000000000000001E-3</v>
          </cell>
          <cell r="D82">
            <v>1.2E-2</v>
          </cell>
        </row>
        <row r="83">
          <cell r="A83">
            <v>82</v>
          </cell>
          <cell r="B83">
            <v>1.3000000000000001E-2</v>
          </cell>
          <cell r="C83">
            <v>7.0000000000000001E-3</v>
          </cell>
          <cell r="D83">
            <v>1.2E-2</v>
          </cell>
        </row>
        <row r="84">
          <cell r="A84">
            <v>83</v>
          </cell>
          <cell r="B84">
            <v>1.3000000000000001E-2</v>
          </cell>
          <cell r="C84">
            <v>7.0000000000000001E-3</v>
          </cell>
          <cell r="D84">
            <v>1.2E-2</v>
          </cell>
        </row>
        <row r="85">
          <cell r="A85">
            <v>84</v>
          </cell>
          <cell r="B85">
            <v>1.2E-2</v>
          </cell>
          <cell r="C85">
            <v>6.0000000000000001E-3</v>
          </cell>
          <cell r="D85">
            <v>1.0999999999999999E-2</v>
          </cell>
        </row>
        <row r="86">
          <cell r="A86">
            <v>85</v>
          </cell>
          <cell r="B86">
            <v>1.2E-2</v>
          </cell>
          <cell r="C86">
            <v>6.0000000000000001E-3</v>
          </cell>
          <cell r="D86">
            <v>1.0999999999999999E-2</v>
          </cell>
        </row>
        <row r="87">
          <cell r="A87">
            <v>86</v>
          </cell>
          <cell r="B87">
            <v>1.2E-2</v>
          </cell>
          <cell r="C87">
            <v>6.0000000000000001E-3</v>
          </cell>
          <cell r="D87">
            <v>1.0999999999999999E-2</v>
          </cell>
        </row>
        <row r="88">
          <cell r="A88">
            <v>87</v>
          </cell>
          <cell r="B88">
            <v>1.2E-2</v>
          </cell>
          <cell r="C88">
            <v>6.0000000000000001E-3</v>
          </cell>
          <cell r="D88">
            <v>1.0999999999999999E-2</v>
          </cell>
        </row>
        <row r="89">
          <cell r="A89">
            <v>88</v>
          </cell>
          <cell r="B89">
            <v>1.2E-2</v>
          </cell>
          <cell r="C89">
            <v>6.0000000000000001E-3</v>
          </cell>
          <cell r="D89">
            <v>1.0999999999999999E-2</v>
          </cell>
        </row>
        <row r="90">
          <cell r="A90">
            <v>89</v>
          </cell>
          <cell r="B90">
            <v>1.2E-2</v>
          </cell>
          <cell r="C90">
            <v>6.0000000000000001E-3</v>
          </cell>
          <cell r="D90">
            <v>1.0999999999999999E-2</v>
          </cell>
        </row>
        <row r="91">
          <cell r="A91">
            <v>90</v>
          </cell>
          <cell r="B91">
            <v>1.2E-2</v>
          </cell>
          <cell r="C91">
            <v>6.0000000000000001E-3</v>
          </cell>
          <cell r="D91">
            <v>1.0999999999999999E-2</v>
          </cell>
        </row>
        <row r="92">
          <cell r="A92">
            <v>91</v>
          </cell>
          <cell r="B92">
            <v>1.0999999999999999E-2</v>
          </cell>
          <cell r="C92">
            <v>6.0000000000000001E-3</v>
          </cell>
          <cell r="D92">
            <v>1.0999999999999999E-2</v>
          </cell>
        </row>
        <row r="93">
          <cell r="A93">
            <v>92</v>
          </cell>
          <cell r="B93">
            <v>1.0999999999999999E-2</v>
          </cell>
          <cell r="C93">
            <v>6.0000000000000001E-3</v>
          </cell>
          <cell r="D93">
            <v>1.0999999999999999E-2</v>
          </cell>
        </row>
        <row r="94">
          <cell r="A94">
            <v>93</v>
          </cell>
          <cell r="B94">
            <v>1.0999999999999999E-2</v>
          </cell>
          <cell r="C94">
            <v>6.0000000000000001E-3</v>
          </cell>
          <cell r="D94">
            <v>1.0999999999999999E-2</v>
          </cell>
        </row>
        <row r="95">
          <cell r="A95">
            <v>94</v>
          </cell>
          <cell r="B95">
            <v>1.0999999999999999E-2</v>
          </cell>
          <cell r="C95">
            <v>6.0000000000000001E-3</v>
          </cell>
          <cell r="D95">
            <v>1.0999999999999999E-2</v>
          </cell>
        </row>
        <row r="96">
          <cell r="A96">
            <v>95</v>
          </cell>
          <cell r="B96">
            <v>1.0999999999999999E-2</v>
          </cell>
          <cell r="C96">
            <v>6.0000000000000001E-3</v>
          </cell>
          <cell r="D96">
            <v>1.0999999999999999E-2</v>
          </cell>
        </row>
        <row r="97">
          <cell r="A97">
            <v>96</v>
          </cell>
          <cell r="B97">
            <v>1.0999999999999999E-2</v>
          </cell>
          <cell r="C97">
            <v>6.0000000000000001E-3</v>
          </cell>
          <cell r="D97">
            <v>1.0999999999999999E-2</v>
          </cell>
        </row>
        <row r="98">
          <cell r="A98">
            <v>97</v>
          </cell>
          <cell r="B98">
            <v>1.0999999999999999E-2</v>
          </cell>
          <cell r="C98">
            <v>6.0000000000000001E-3</v>
          </cell>
          <cell r="D98">
            <v>1.0999999999999999E-2</v>
          </cell>
        </row>
        <row r="99">
          <cell r="A99">
            <v>98</v>
          </cell>
          <cell r="B99">
            <v>1.0999999999999999E-2</v>
          </cell>
          <cell r="C99">
            <v>6.0000000000000001E-3</v>
          </cell>
          <cell r="D99">
            <v>1.0999999999999999E-2</v>
          </cell>
        </row>
        <row r="100">
          <cell r="A100">
            <v>99</v>
          </cell>
          <cell r="B100">
            <v>1.0999999999999999E-2</v>
          </cell>
          <cell r="C100">
            <v>6.0000000000000001E-3</v>
          </cell>
          <cell r="D100">
            <v>1.0999999999999999E-2</v>
          </cell>
        </row>
        <row r="101">
          <cell r="A101">
            <v>100</v>
          </cell>
          <cell r="B101">
            <v>0.01</v>
          </cell>
          <cell r="C101">
            <v>5.0000000000000001E-3</v>
          </cell>
          <cell r="D101">
            <v>9.9999999999999985E-3</v>
          </cell>
        </row>
      </sheetData>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日"/>
      <sheetName val="１日 (2)"/>
      <sheetName val="２日"/>
      <sheetName val="３日"/>
      <sheetName val="４日"/>
      <sheetName val="５日"/>
      <sheetName val="６日"/>
      <sheetName val="７日"/>
      <sheetName val="８日"/>
      <sheetName val="1-8"/>
      <sheetName val="９日"/>
      <sheetName val="１０日"/>
      <sheetName val="１１日"/>
      <sheetName val="１２日"/>
      <sheetName val="１３日"/>
      <sheetName val="１４日"/>
      <sheetName val="１５日"/>
      <sheetName val="9-15"/>
      <sheetName val="１６日"/>
      <sheetName val="１７日"/>
      <sheetName val="１８日"/>
      <sheetName val="１９日"/>
      <sheetName val="２０日"/>
      <sheetName val="２１日"/>
      <sheetName val="２２日"/>
      <sheetName val="２３日"/>
      <sheetName val="16-23"/>
      <sheetName val="２４日"/>
      <sheetName val="２５日"/>
      <sheetName val="２６日"/>
      <sheetName val="２７日"/>
      <sheetName val="２８日"/>
      <sheetName val="２９日"/>
      <sheetName val="３０日"/>
      <sheetName val="３１日"/>
      <sheetName val="24-31"/>
      <sheetName val="合計"/>
      <sheetName val="ﾌｫｰﾑ"/>
      <sheetName val="ﾘｽ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
          <cell r="B3" t="str">
            <v>田中戸建て</v>
          </cell>
        </row>
        <row r="4">
          <cell r="B4" t="str">
            <v>ローズガーデンＭｉｙａ</v>
          </cell>
        </row>
        <row r="5">
          <cell r="B5" t="str">
            <v>プロミネンスコート博多</v>
          </cell>
        </row>
        <row r="6">
          <cell r="B6" t="str">
            <v>コーポジュン</v>
          </cell>
        </row>
        <row r="7">
          <cell r="B7" t="str">
            <v>アミューズメント春日</v>
          </cell>
        </row>
        <row r="8">
          <cell r="B8" t="str">
            <v>光コーポ</v>
          </cell>
        </row>
        <row r="9">
          <cell r="B9" t="str">
            <v>サンビーチビル</v>
          </cell>
        </row>
        <row r="10">
          <cell r="B10" t="str">
            <v>小金丸ビル</v>
          </cell>
        </row>
        <row r="11">
          <cell r="B11" t="str">
            <v>サンハイツ井尻</v>
          </cell>
        </row>
        <row r="12">
          <cell r="B12" t="str">
            <v>リトルハウス１８</v>
          </cell>
        </row>
        <row r="13">
          <cell r="B13" t="str">
            <v>ＮＹコーポ</v>
          </cell>
        </row>
        <row r="14">
          <cell r="B14" t="str">
            <v>メゾン・ド・モリ</v>
          </cell>
        </row>
        <row r="15">
          <cell r="B15" t="str">
            <v>ハイムクロッカス</v>
          </cell>
        </row>
        <row r="16">
          <cell r="B16" t="str">
            <v>グロワール大橋</v>
          </cell>
        </row>
        <row r="17">
          <cell r="B17" t="str">
            <v>スカイコーポ</v>
          </cell>
        </row>
        <row r="18">
          <cell r="B18" t="str">
            <v>サンテミリオン空港前</v>
          </cell>
        </row>
        <row r="19">
          <cell r="B19" t="str">
            <v>シティパーク薬院</v>
          </cell>
        </row>
        <row r="20">
          <cell r="B20" t="str">
            <v>グリーンマンションラフィネ鳥栖</v>
          </cell>
        </row>
        <row r="21">
          <cell r="B21" t="str">
            <v>グロワール百道</v>
          </cell>
        </row>
        <row r="22">
          <cell r="B22" t="str">
            <v>コーポサンシャイン</v>
          </cell>
        </row>
        <row r="23">
          <cell r="B23" t="str">
            <v>サンハイツ南福岡第２</v>
          </cell>
        </row>
        <row r="24">
          <cell r="B24" t="str">
            <v>クレセント８９</v>
          </cell>
        </row>
        <row r="25">
          <cell r="B25" t="str">
            <v>サンコーポ鳥飼</v>
          </cell>
        </row>
        <row r="26">
          <cell r="B26" t="str">
            <v>エスティハイム２０</v>
          </cell>
        </row>
        <row r="27">
          <cell r="B27" t="str">
            <v>グレースコーポ</v>
          </cell>
        </row>
        <row r="28">
          <cell r="B28" t="str">
            <v>マキシム雑餉隈駅前</v>
          </cell>
        </row>
        <row r="29">
          <cell r="B29" t="str">
            <v>シティベール須崎</v>
          </cell>
        </row>
        <row r="30">
          <cell r="B30" t="str">
            <v>ルミエール・カーナ</v>
          </cell>
        </row>
        <row r="31">
          <cell r="B31" t="str">
            <v>オプスセンエイ</v>
          </cell>
        </row>
        <row r="32">
          <cell r="B32" t="str">
            <v>ＹＴプランマリノア</v>
          </cell>
        </row>
        <row r="33">
          <cell r="B33" t="str">
            <v>ｃｕｐｉｄｏ　ｂｉｌｄ</v>
          </cell>
        </row>
        <row r="34">
          <cell r="B34" t="str">
            <v>トレインサイド前原</v>
          </cell>
        </row>
        <row r="35">
          <cell r="B35" t="str">
            <v>ルート舞松原Ａ棟</v>
          </cell>
        </row>
        <row r="36">
          <cell r="B36" t="str">
            <v>ルート舞松原Ｂ棟</v>
          </cell>
        </row>
        <row r="37">
          <cell r="B37" t="str">
            <v>ルート舞松原Ｃ棟</v>
          </cell>
        </row>
        <row r="38">
          <cell r="B38" t="str">
            <v>オークティプラザ原田</v>
          </cell>
        </row>
        <row r="39">
          <cell r="B39" t="str">
            <v>チサンマンション博多南Ⅱ</v>
          </cell>
        </row>
        <row r="40">
          <cell r="B40" t="str">
            <v>あっとほーむ土井</v>
          </cell>
        </row>
        <row r="41">
          <cell r="B41" t="str">
            <v>シティハウス名子</v>
          </cell>
        </row>
        <row r="42">
          <cell r="B42" t="str">
            <v>プレステージ室見南</v>
          </cell>
        </row>
        <row r="43">
          <cell r="B43" t="str">
            <v>飯倉エトアール</v>
          </cell>
        </row>
        <row r="44">
          <cell r="B44" t="str">
            <v>エクセレント室見</v>
          </cell>
        </row>
        <row r="45">
          <cell r="B45" t="str">
            <v>第一田中コーポ</v>
          </cell>
        </row>
        <row r="46">
          <cell r="B46" t="str">
            <v>第二田中コーポ</v>
          </cell>
        </row>
        <row r="47">
          <cell r="B47" t="str">
            <v>エスプリポート</v>
          </cell>
        </row>
        <row r="48">
          <cell r="B48" t="str">
            <v>ヴェルジェ香住ヶ丘</v>
          </cell>
        </row>
        <row r="49">
          <cell r="B49" t="str">
            <v>グランドール千早</v>
          </cell>
        </row>
        <row r="50">
          <cell r="B50" t="str">
            <v>ビオス重留Ａ・Ｂ</v>
          </cell>
        </row>
        <row r="51">
          <cell r="B51" t="str">
            <v>(仮称)基山住宅</v>
          </cell>
        </row>
        <row r="52">
          <cell r="B52" t="str">
            <v>レオパレス清川</v>
          </cell>
        </row>
        <row r="53">
          <cell r="B53" t="str">
            <v>三豊松崎ハイツ</v>
          </cell>
        </row>
        <row r="54">
          <cell r="B54" t="str">
            <v>シティハウス新宮Ａ・Ｂ棟</v>
          </cell>
        </row>
        <row r="55">
          <cell r="B55" t="str">
            <v>大幸第２パレス</v>
          </cell>
        </row>
        <row r="56">
          <cell r="B56" t="str">
            <v>アブニールビラ有田</v>
          </cell>
        </row>
        <row r="57">
          <cell r="B57" t="str">
            <v>大幸第５パレス</v>
          </cell>
        </row>
        <row r="58">
          <cell r="B58" t="str">
            <v>ビオス重留Ｃ</v>
          </cell>
        </row>
        <row r="60">
          <cell r="B60" t="str">
            <v>三豊板付ハイツ</v>
          </cell>
        </row>
        <row r="61">
          <cell r="B61" t="str">
            <v>シティライフ春日</v>
          </cell>
        </row>
        <row r="62">
          <cell r="B62" t="str">
            <v>コンフォール石坂</v>
          </cell>
        </row>
        <row r="63">
          <cell r="B63" t="str">
            <v>ファミリーコーポ的場</v>
          </cell>
        </row>
        <row r="64">
          <cell r="B64" t="str">
            <v>ハイルーフ白木原</v>
          </cell>
        </row>
        <row r="65">
          <cell r="B65" t="str">
            <v>サンブリック桜坂</v>
          </cell>
        </row>
        <row r="66">
          <cell r="B66" t="str">
            <v>松尾様戸建</v>
          </cell>
        </row>
        <row r="67">
          <cell r="B67" t="str">
            <v>ビオス千早</v>
          </cell>
        </row>
        <row r="68">
          <cell r="B68" t="str">
            <v>ファミリーコーポ清納Ａ・Ｂ</v>
          </cell>
        </row>
        <row r="69">
          <cell r="B69" t="str">
            <v>(仮)重留1丁目新築工事</v>
          </cell>
        </row>
        <row r="70">
          <cell r="B70" t="str">
            <v>(仮)鳥栖田代新築工事</v>
          </cell>
        </row>
        <row r="71">
          <cell r="B71" t="str">
            <v>コーポさなえ</v>
          </cell>
        </row>
        <row r="72">
          <cell r="B72" t="str">
            <v>コーポさなえⅡ</v>
          </cell>
        </row>
        <row r="73">
          <cell r="B73" t="str">
            <v>ﾁｻﾝﾏﾝｼｮﾝ博多南Ⅱ503号</v>
          </cell>
        </row>
        <row r="74">
          <cell r="B74" t="str">
            <v>レオパレス津福本町Ⅱ</v>
          </cell>
        </row>
        <row r="75">
          <cell r="B75" t="str">
            <v>ヘブンフィールド吉塚</v>
          </cell>
        </row>
        <row r="76">
          <cell r="B76" t="str">
            <v>ルポ・ルーチェ</v>
          </cell>
        </row>
        <row r="77">
          <cell r="B77" t="str">
            <v>ラ・セーヌ香椎</v>
          </cell>
        </row>
        <row r="78">
          <cell r="B78" t="str">
            <v>ブレインズ姪浜Ⅰ・Ⅱ</v>
          </cell>
        </row>
        <row r="79">
          <cell r="B79" t="str">
            <v>Ｍコーポ松島</v>
          </cell>
        </row>
        <row r="80">
          <cell r="B80" t="str">
            <v>(仮称)比恵町マンション</v>
          </cell>
        </row>
        <row r="81">
          <cell r="B81" t="str">
            <v>ヴィラ・オカベ</v>
          </cell>
        </row>
        <row r="82">
          <cell r="B82" t="str">
            <v>レイクビュー産大前</v>
          </cell>
        </row>
        <row r="83">
          <cell r="B83" t="str">
            <v>(仮称)北方マンション</v>
          </cell>
        </row>
        <row r="84">
          <cell r="B84" t="str">
            <v>(仮称)森マンション</v>
          </cell>
        </row>
        <row r="85">
          <cell r="B85" t="str">
            <v>パークアベニュー</v>
          </cell>
        </row>
        <row r="86">
          <cell r="B86" t="str">
            <v>ファミーユ・シャトー</v>
          </cell>
        </row>
        <row r="87">
          <cell r="B87" t="str">
            <v>メープルハウス</v>
          </cell>
        </row>
        <row r="88">
          <cell r="B88" t="str">
            <v>セレーノ天神南</v>
          </cell>
        </row>
        <row r="89">
          <cell r="B89" t="str">
            <v>コモンハウス博多駅南</v>
          </cell>
        </row>
        <row r="90">
          <cell r="B90" t="str">
            <v>（仮）三田川ビル新築計画</v>
          </cell>
        </row>
        <row r="91">
          <cell r="B91" t="str">
            <v>三豊春日ハイツ</v>
          </cell>
        </row>
        <row r="92">
          <cell r="B92" t="str">
            <v>レオパレス日佐Ⅱ</v>
          </cell>
        </row>
        <row r="93">
          <cell r="B93" t="str">
            <v>シティハウス下原</v>
          </cell>
        </row>
        <row r="94">
          <cell r="B94" t="str">
            <v>ビューアゼリア</v>
          </cell>
        </row>
        <row r="95">
          <cell r="B95" t="str">
            <v>吉塚ＡＧビル６番館</v>
          </cell>
        </row>
        <row r="96">
          <cell r="B96" t="str">
            <v>吉塚ＡＧビル７番館</v>
          </cell>
        </row>
        <row r="97">
          <cell r="B97" t="str">
            <v>マルヴィエント</v>
          </cell>
        </row>
        <row r="99">
          <cell r="B99" t="str">
            <v>ビオス室見Ａ棟</v>
          </cell>
        </row>
        <row r="100">
          <cell r="B100" t="str">
            <v>(仮称)南八幡ＦＢハイツ</v>
          </cell>
        </row>
        <row r="101">
          <cell r="B101" t="str">
            <v>ビオス室見Ｂ棟</v>
          </cell>
        </row>
        <row r="120">
          <cell r="B120" t="str">
            <v>合計</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4">
          <cell r="A4" t="str">
            <v>空確認</v>
          </cell>
          <cell r="C4" t="str">
            <v>Ｒ</v>
          </cell>
          <cell r="D4" t="str">
            <v>○</v>
          </cell>
        </row>
        <row r="5">
          <cell r="A5" t="str">
            <v>資料送付</v>
          </cell>
          <cell r="C5" t="str">
            <v>ＡD</v>
          </cell>
          <cell r="D5" t="str">
            <v>×</v>
          </cell>
        </row>
        <row r="6">
          <cell r="C6" t="str">
            <v>Ｍ</v>
          </cell>
        </row>
        <row r="7">
          <cell r="C7" t="str">
            <v>ＡＨ</v>
          </cell>
        </row>
        <row r="8">
          <cell r="C8" t="str">
            <v>ME</v>
          </cell>
        </row>
        <row r="9">
          <cell r="C9" t="str">
            <v>Ｔ</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X281"/>
  <sheetViews>
    <sheetView tabSelected="1" zoomScaleNormal="100" workbookViewId="0">
      <pane xSplit="5" ySplit="6" topLeftCell="F7" activePane="bottomRight" state="frozen"/>
      <selection pane="topRight"/>
      <selection pane="bottomLeft"/>
      <selection pane="bottomRight" activeCell="K279" sqref="K279"/>
    </sheetView>
  </sheetViews>
  <sheetFormatPr defaultRowHeight="11.25"/>
  <cols>
    <col min="1" max="1" width="1.875" style="4" customWidth="1"/>
    <col min="2" max="2" width="8" style="4" bestFit="1" customWidth="1"/>
    <col min="3" max="3" width="8.875" style="4" bestFit="1" customWidth="1"/>
    <col min="4" max="4" width="6.375" style="4" bestFit="1" customWidth="1"/>
    <col min="5" max="5" width="43.375" style="4" bestFit="1" customWidth="1"/>
    <col min="6" max="8" width="12.875" style="4" customWidth="1"/>
    <col min="9" max="9" width="14.5" style="4" bestFit="1" customWidth="1"/>
    <col min="10" max="10" width="13.875" style="4" bestFit="1" customWidth="1"/>
    <col min="11" max="11" width="12.875" style="4" customWidth="1"/>
    <col min="12" max="24" width="13.875" style="4" customWidth="1"/>
    <col min="25" max="16384" width="9" style="4"/>
  </cols>
  <sheetData>
    <row r="2" spans="2:24" ht="13.5">
      <c r="B2" s="458" t="s">
        <v>1660</v>
      </c>
    </row>
    <row r="3" spans="2:24" ht="13.5">
      <c r="B3" s="28" t="s">
        <v>368</v>
      </c>
    </row>
    <row r="5" spans="2:24" ht="11.25" customHeight="1">
      <c r="B5" s="1"/>
      <c r="C5" s="1"/>
      <c r="D5" s="2"/>
      <c r="E5" s="3"/>
      <c r="F5" s="414"/>
      <c r="G5" s="414"/>
      <c r="H5" s="414"/>
      <c r="I5" s="415"/>
      <c r="J5" s="416" t="s">
        <v>0</v>
      </c>
      <c r="K5" s="412" t="s">
        <v>1649</v>
      </c>
      <c r="L5" s="424" t="s">
        <v>1665</v>
      </c>
      <c r="M5" s="420" t="s">
        <v>1666</v>
      </c>
      <c r="N5" s="420" t="s">
        <v>1667</v>
      </c>
      <c r="O5" s="422" t="s">
        <v>1668</v>
      </c>
      <c r="P5" s="422" t="s">
        <v>1669</v>
      </c>
      <c r="Q5" s="426" t="s">
        <v>1670</v>
      </c>
      <c r="R5" s="428" t="s">
        <v>1644</v>
      </c>
      <c r="S5" s="422" t="s">
        <v>1645</v>
      </c>
      <c r="T5" s="422" t="s">
        <v>1659</v>
      </c>
      <c r="U5" s="422" t="s">
        <v>673</v>
      </c>
      <c r="V5" s="422" t="s">
        <v>1646</v>
      </c>
      <c r="W5" s="418" t="s">
        <v>674</v>
      </c>
      <c r="X5" s="412" t="s">
        <v>1671</v>
      </c>
    </row>
    <row r="6" spans="2:24">
      <c r="B6" s="5"/>
      <c r="C6" s="5" t="s">
        <v>1</v>
      </c>
      <c r="D6" s="5" t="s">
        <v>2</v>
      </c>
      <c r="E6" s="6" t="s">
        <v>356</v>
      </c>
      <c r="F6" s="118" t="s">
        <v>369</v>
      </c>
      <c r="G6" s="119" t="s">
        <v>3</v>
      </c>
      <c r="H6" s="119" t="s">
        <v>370</v>
      </c>
      <c r="I6" s="120" t="s">
        <v>357</v>
      </c>
      <c r="J6" s="417"/>
      <c r="K6" s="413"/>
      <c r="L6" s="425"/>
      <c r="M6" s="421"/>
      <c r="N6" s="421"/>
      <c r="O6" s="423"/>
      <c r="P6" s="423"/>
      <c r="Q6" s="427"/>
      <c r="R6" s="429"/>
      <c r="S6" s="423"/>
      <c r="T6" s="423"/>
      <c r="U6" s="423"/>
      <c r="V6" s="423"/>
      <c r="W6" s="419"/>
      <c r="X6" s="413"/>
    </row>
    <row r="7" spans="2:24" s="60" customFormat="1">
      <c r="B7" s="75"/>
      <c r="C7" s="75" t="s">
        <v>6</v>
      </c>
      <c r="D7" s="402" t="s">
        <v>4</v>
      </c>
      <c r="E7" s="76" t="s">
        <v>7</v>
      </c>
      <c r="F7" s="10">
        <v>1570000000</v>
      </c>
      <c r="G7" s="10">
        <v>1290000000</v>
      </c>
      <c r="H7" s="10">
        <v>2860000000</v>
      </c>
      <c r="I7" s="30">
        <v>77096925</v>
      </c>
      <c r="J7" s="7">
        <v>2937096925</v>
      </c>
      <c r="K7" s="12">
        <v>2344939127</v>
      </c>
      <c r="L7" s="42">
        <v>788450</v>
      </c>
      <c r="M7" s="121">
        <v>0</v>
      </c>
      <c r="N7" s="121">
        <v>0</v>
      </c>
      <c r="O7" s="11">
        <v>0</v>
      </c>
      <c r="P7" s="32">
        <v>0</v>
      </c>
      <c r="Q7" s="37">
        <v>-18410274</v>
      </c>
      <c r="R7" s="9">
        <v>12156512</v>
      </c>
      <c r="S7" s="32">
        <v>0</v>
      </c>
      <c r="T7" s="32">
        <v>0</v>
      </c>
      <c r="U7" s="8">
        <v>0</v>
      </c>
      <c r="V7" s="8">
        <v>0</v>
      </c>
      <c r="W7" s="37">
        <v>-621936134</v>
      </c>
      <c r="X7" s="12">
        <v>2327317303</v>
      </c>
    </row>
    <row r="8" spans="2:24" s="60" customFormat="1">
      <c r="B8" s="75"/>
      <c r="C8" s="75" t="s">
        <v>8</v>
      </c>
      <c r="D8" s="402" t="s">
        <v>4</v>
      </c>
      <c r="E8" s="76" t="s">
        <v>9</v>
      </c>
      <c r="F8" s="10">
        <v>880000000</v>
      </c>
      <c r="G8" s="10">
        <v>850000000</v>
      </c>
      <c r="H8" s="10">
        <v>1730000000</v>
      </c>
      <c r="I8" s="30">
        <v>50454976</v>
      </c>
      <c r="J8" s="7">
        <v>1780454976</v>
      </c>
      <c r="K8" s="12">
        <v>1400630825</v>
      </c>
      <c r="L8" s="35">
        <v>0</v>
      </c>
      <c r="M8" s="121">
        <v>0</v>
      </c>
      <c r="N8" s="121">
        <v>0</v>
      </c>
      <c r="O8" s="11">
        <v>0</v>
      </c>
      <c r="P8" s="32">
        <v>0</v>
      </c>
      <c r="Q8" s="37">
        <v>-12727589</v>
      </c>
      <c r="R8" s="9">
        <v>3664132</v>
      </c>
      <c r="S8" s="32">
        <v>0</v>
      </c>
      <c r="T8" s="32">
        <v>0</v>
      </c>
      <c r="U8" s="8">
        <v>0</v>
      </c>
      <c r="V8" s="8">
        <v>0</v>
      </c>
      <c r="W8" s="37">
        <v>-396215872</v>
      </c>
      <c r="X8" s="12">
        <v>1387903236</v>
      </c>
    </row>
    <row r="9" spans="2:24" s="60" customFormat="1">
      <c r="B9" s="75"/>
      <c r="C9" s="75" t="s">
        <v>10</v>
      </c>
      <c r="D9" s="402" t="s">
        <v>4</v>
      </c>
      <c r="E9" s="76" t="s">
        <v>11</v>
      </c>
      <c r="F9" s="10">
        <v>741000000</v>
      </c>
      <c r="G9" s="10">
        <v>488000000</v>
      </c>
      <c r="H9" s="10">
        <v>1229000000</v>
      </c>
      <c r="I9" s="30">
        <v>28952248</v>
      </c>
      <c r="J9" s="7">
        <v>1257952248</v>
      </c>
      <c r="K9" s="12">
        <v>1165902589</v>
      </c>
      <c r="L9" s="35">
        <v>653400</v>
      </c>
      <c r="M9" s="121">
        <v>0</v>
      </c>
      <c r="N9" s="121">
        <v>0</v>
      </c>
      <c r="O9" s="11">
        <v>0</v>
      </c>
      <c r="P9" s="32">
        <v>0</v>
      </c>
      <c r="Q9" s="37">
        <v>-6435270</v>
      </c>
      <c r="R9" s="9">
        <v>55669251</v>
      </c>
      <c r="S9" s="32">
        <v>0</v>
      </c>
      <c r="T9" s="32">
        <v>0</v>
      </c>
      <c r="U9" s="8">
        <v>0</v>
      </c>
      <c r="V9" s="8">
        <v>0</v>
      </c>
      <c r="W9" s="37">
        <v>-153500780</v>
      </c>
      <c r="X9" s="12">
        <v>1160120719</v>
      </c>
    </row>
    <row r="10" spans="2:24" s="60" customFormat="1">
      <c r="B10" s="75"/>
      <c r="C10" s="75" t="s">
        <v>15</v>
      </c>
      <c r="D10" s="402" t="s">
        <v>4</v>
      </c>
      <c r="E10" s="76" t="s">
        <v>16</v>
      </c>
      <c r="F10" s="10">
        <v>577000000</v>
      </c>
      <c r="G10" s="10">
        <v>653000000</v>
      </c>
      <c r="H10" s="10">
        <v>1230000000</v>
      </c>
      <c r="I10" s="30">
        <v>39382700</v>
      </c>
      <c r="J10" s="7">
        <v>1269382700</v>
      </c>
      <c r="K10" s="12">
        <v>1151656642</v>
      </c>
      <c r="L10" s="35">
        <v>254880</v>
      </c>
      <c r="M10" s="121">
        <v>0</v>
      </c>
      <c r="N10" s="121">
        <v>0</v>
      </c>
      <c r="O10" s="11">
        <v>0</v>
      </c>
      <c r="P10" s="32">
        <v>0</v>
      </c>
      <c r="Q10" s="37">
        <v>-7615875</v>
      </c>
      <c r="R10" s="9">
        <v>64437645</v>
      </c>
      <c r="S10" s="32">
        <v>0</v>
      </c>
      <c r="T10" s="32">
        <v>0</v>
      </c>
      <c r="U10" s="8">
        <v>0</v>
      </c>
      <c r="V10" s="8">
        <v>0</v>
      </c>
      <c r="W10" s="37">
        <v>-189524698</v>
      </c>
      <c r="X10" s="12">
        <v>1144295647</v>
      </c>
    </row>
    <row r="11" spans="2:24" s="60" customFormat="1">
      <c r="B11" s="75"/>
      <c r="C11" s="75" t="s">
        <v>18</v>
      </c>
      <c r="D11" s="402" t="s">
        <v>4</v>
      </c>
      <c r="E11" s="76" t="s">
        <v>19</v>
      </c>
      <c r="F11" s="10">
        <v>1143000000</v>
      </c>
      <c r="G11" s="10">
        <v>1127000000</v>
      </c>
      <c r="H11" s="10">
        <v>2270000000</v>
      </c>
      <c r="I11" s="30">
        <v>66159594</v>
      </c>
      <c r="J11" s="7">
        <v>2336159594</v>
      </c>
      <c r="K11" s="12">
        <v>2015951017</v>
      </c>
      <c r="L11" s="35">
        <v>63208342</v>
      </c>
      <c r="M11" s="121">
        <v>-1653480</v>
      </c>
      <c r="N11" s="121">
        <v>0</v>
      </c>
      <c r="O11" s="11">
        <v>0</v>
      </c>
      <c r="P11" s="32">
        <v>0</v>
      </c>
      <c r="Q11" s="37">
        <v>-13305679</v>
      </c>
      <c r="R11" s="9">
        <v>73011325</v>
      </c>
      <c r="S11" s="32">
        <v>0</v>
      </c>
      <c r="T11" s="32">
        <v>0</v>
      </c>
      <c r="U11" s="8">
        <v>0</v>
      </c>
      <c r="V11" s="8">
        <v>0</v>
      </c>
      <c r="W11" s="37">
        <v>-344970719</v>
      </c>
      <c r="X11" s="12">
        <v>2064200200</v>
      </c>
    </row>
    <row r="12" spans="2:24" s="60" customFormat="1">
      <c r="B12" s="75"/>
      <c r="C12" s="75" t="s">
        <v>20</v>
      </c>
      <c r="D12" s="402" t="s">
        <v>4</v>
      </c>
      <c r="E12" s="76" t="s">
        <v>21</v>
      </c>
      <c r="F12" s="10">
        <v>729000000</v>
      </c>
      <c r="G12" s="10">
        <v>401000000</v>
      </c>
      <c r="H12" s="10">
        <v>1130000000</v>
      </c>
      <c r="I12" s="30">
        <v>30914113</v>
      </c>
      <c r="J12" s="7">
        <v>1160914113</v>
      </c>
      <c r="K12" s="12">
        <v>1060814411</v>
      </c>
      <c r="L12" s="35">
        <v>0</v>
      </c>
      <c r="M12" s="121">
        <v>0</v>
      </c>
      <c r="N12" s="121">
        <v>0</v>
      </c>
      <c r="O12" s="11">
        <v>0</v>
      </c>
      <c r="P12" s="32">
        <v>0</v>
      </c>
      <c r="Q12" s="37">
        <v>-4320580</v>
      </c>
      <c r="R12" s="9">
        <v>5972860</v>
      </c>
      <c r="S12" s="32">
        <v>0</v>
      </c>
      <c r="T12" s="32">
        <v>0</v>
      </c>
      <c r="U12" s="8">
        <v>0</v>
      </c>
      <c r="V12" s="8">
        <v>0</v>
      </c>
      <c r="W12" s="37">
        <v>-110393142</v>
      </c>
      <c r="X12" s="12">
        <v>1056493831</v>
      </c>
    </row>
    <row r="13" spans="2:24" s="60" customFormat="1">
      <c r="B13" s="75"/>
      <c r="C13" s="75" t="s">
        <v>25</v>
      </c>
      <c r="D13" s="402" t="s">
        <v>4</v>
      </c>
      <c r="E13" s="76" t="s">
        <v>26</v>
      </c>
      <c r="F13" s="10">
        <v>670000000</v>
      </c>
      <c r="G13" s="10">
        <v>450000000</v>
      </c>
      <c r="H13" s="10">
        <v>1120000000</v>
      </c>
      <c r="I13" s="30">
        <v>39623658</v>
      </c>
      <c r="J13" s="7">
        <v>1159623658</v>
      </c>
      <c r="K13" s="12">
        <v>1056010606</v>
      </c>
      <c r="L13" s="35">
        <v>0</v>
      </c>
      <c r="M13" s="121">
        <v>0</v>
      </c>
      <c r="N13" s="121">
        <v>0</v>
      </c>
      <c r="O13" s="11">
        <v>0</v>
      </c>
      <c r="P13" s="32">
        <v>0</v>
      </c>
      <c r="Q13" s="37">
        <v>-4939443</v>
      </c>
      <c r="R13" s="9">
        <v>5318827</v>
      </c>
      <c r="S13" s="32">
        <v>0</v>
      </c>
      <c r="T13" s="32">
        <v>0</v>
      </c>
      <c r="U13" s="8">
        <v>0</v>
      </c>
      <c r="V13" s="8">
        <v>0</v>
      </c>
      <c r="W13" s="37">
        <v>-113871322</v>
      </c>
      <c r="X13" s="12">
        <v>1051071163</v>
      </c>
    </row>
    <row r="14" spans="2:24" s="60" customFormat="1">
      <c r="B14" s="75"/>
      <c r="C14" s="75" t="s">
        <v>27</v>
      </c>
      <c r="D14" s="402" t="s">
        <v>4</v>
      </c>
      <c r="E14" s="76" t="s">
        <v>28</v>
      </c>
      <c r="F14" s="10">
        <v>1360000000</v>
      </c>
      <c r="G14" s="10">
        <v>1360000000</v>
      </c>
      <c r="H14" s="10">
        <v>2720000000</v>
      </c>
      <c r="I14" s="30">
        <v>101883636</v>
      </c>
      <c r="J14" s="7">
        <v>2821883636</v>
      </c>
      <c r="K14" s="12">
        <v>2522075784</v>
      </c>
      <c r="L14" s="35">
        <v>0</v>
      </c>
      <c r="M14" s="121">
        <v>0</v>
      </c>
      <c r="N14" s="121">
        <v>0</v>
      </c>
      <c r="O14" s="11">
        <v>0</v>
      </c>
      <c r="P14" s="32">
        <v>0</v>
      </c>
      <c r="Q14" s="37">
        <v>-14573971</v>
      </c>
      <c r="R14" s="9">
        <v>10394641</v>
      </c>
      <c r="S14" s="32">
        <v>0</v>
      </c>
      <c r="T14" s="32">
        <v>0</v>
      </c>
      <c r="U14" s="8">
        <v>0</v>
      </c>
      <c r="V14" s="8">
        <v>0</v>
      </c>
      <c r="W14" s="37">
        <v>-324776464</v>
      </c>
      <c r="X14" s="12">
        <v>2507501813</v>
      </c>
    </row>
    <row r="15" spans="2:24" s="60" customFormat="1">
      <c r="B15" s="75"/>
      <c r="C15" s="75" t="s">
        <v>29</v>
      </c>
      <c r="D15" s="402" t="s">
        <v>4</v>
      </c>
      <c r="E15" s="76" t="s">
        <v>30</v>
      </c>
      <c r="F15" s="10">
        <v>482000000</v>
      </c>
      <c r="G15" s="10">
        <v>250000000</v>
      </c>
      <c r="H15" s="10">
        <v>732000000</v>
      </c>
      <c r="I15" s="30">
        <v>25128254</v>
      </c>
      <c r="J15" s="7">
        <v>757128254</v>
      </c>
      <c r="K15" s="12">
        <v>704032362</v>
      </c>
      <c r="L15" s="35">
        <v>0</v>
      </c>
      <c r="M15" s="121">
        <v>0</v>
      </c>
      <c r="N15" s="121">
        <v>0</v>
      </c>
      <c r="O15" s="11">
        <v>0</v>
      </c>
      <c r="P15" s="32">
        <v>0</v>
      </c>
      <c r="Q15" s="37">
        <v>-2759153</v>
      </c>
      <c r="R15" s="9">
        <v>3352356</v>
      </c>
      <c r="S15" s="32">
        <v>0</v>
      </c>
      <c r="T15" s="32">
        <v>0</v>
      </c>
      <c r="U15" s="8">
        <v>0</v>
      </c>
      <c r="V15" s="8">
        <v>0</v>
      </c>
      <c r="W15" s="37">
        <v>-59207401</v>
      </c>
      <c r="X15" s="12">
        <v>701273209</v>
      </c>
    </row>
    <row r="16" spans="2:24" s="60" customFormat="1">
      <c r="B16" s="75"/>
      <c r="C16" s="75" t="s">
        <v>31</v>
      </c>
      <c r="D16" s="402" t="s">
        <v>4</v>
      </c>
      <c r="E16" s="76" t="s">
        <v>32</v>
      </c>
      <c r="F16" s="10">
        <v>390000000</v>
      </c>
      <c r="G16" s="10">
        <v>360000000</v>
      </c>
      <c r="H16" s="10">
        <v>750000000</v>
      </c>
      <c r="I16" s="30">
        <v>34186587</v>
      </c>
      <c r="J16" s="7">
        <v>784186587</v>
      </c>
      <c r="K16" s="12">
        <v>716294634</v>
      </c>
      <c r="L16" s="35">
        <v>0</v>
      </c>
      <c r="M16" s="121">
        <v>0</v>
      </c>
      <c r="N16" s="121">
        <v>0</v>
      </c>
      <c r="O16" s="11">
        <v>0</v>
      </c>
      <c r="P16" s="32">
        <v>0</v>
      </c>
      <c r="Q16" s="37">
        <v>-3882934</v>
      </c>
      <c r="R16" s="9">
        <v>5317830</v>
      </c>
      <c r="S16" s="32">
        <v>0</v>
      </c>
      <c r="T16" s="32">
        <v>0</v>
      </c>
      <c r="U16" s="8">
        <v>0</v>
      </c>
      <c r="V16" s="8">
        <v>0</v>
      </c>
      <c r="W16" s="37">
        <v>-77092717</v>
      </c>
      <c r="X16" s="12">
        <v>712411700</v>
      </c>
    </row>
    <row r="17" spans="2:24" s="60" customFormat="1">
      <c r="B17" s="75"/>
      <c r="C17" s="75" t="s">
        <v>38</v>
      </c>
      <c r="D17" s="402" t="s">
        <v>34</v>
      </c>
      <c r="E17" s="76" t="s">
        <v>39</v>
      </c>
      <c r="F17" s="10">
        <v>445657999</v>
      </c>
      <c r="G17" s="10">
        <v>142342001</v>
      </c>
      <c r="H17" s="10">
        <v>588000000</v>
      </c>
      <c r="I17" s="30">
        <v>0</v>
      </c>
      <c r="J17" s="7">
        <v>588000000</v>
      </c>
      <c r="K17" s="12">
        <v>560996246</v>
      </c>
      <c r="L17" s="35">
        <v>0</v>
      </c>
      <c r="M17" s="121">
        <v>0</v>
      </c>
      <c r="N17" s="121">
        <v>0</v>
      </c>
      <c r="O17" s="11">
        <v>0</v>
      </c>
      <c r="P17" s="32">
        <v>0</v>
      </c>
      <c r="Q17" s="37">
        <v>-1739316</v>
      </c>
      <c r="R17" s="9">
        <v>1708389</v>
      </c>
      <c r="S17" s="32">
        <v>0</v>
      </c>
      <c r="T17" s="32">
        <v>0</v>
      </c>
      <c r="U17" s="8">
        <v>0</v>
      </c>
      <c r="V17" s="8">
        <v>0</v>
      </c>
      <c r="W17" s="37">
        <v>-30451459</v>
      </c>
      <c r="X17" s="12">
        <v>559256930</v>
      </c>
    </row>
    <row r="18" spans="2:24" s="60" customFormat="1">
      <c r="B18" s="75"/>
      <c r="C18" s="75" t="s">
        <v>40</v>
      </c>
      <c r="D18" s="402" t="s">
        <v>34</v>
      </c>
      <c r="E18" s="76" t="s">
        <v>41</v>
      </c>
      <c r="F18" s="10">
        <v>853107552</v>
      </c>
      <c r="G18" s="10">
        <v>526892448</v>
      </c>
      <c r="H18" s="10">
        <v>1380000000</v>
      </c>
      <c r="I18" s="30">
        <v>0</v>
      </c>
      <c r="J18" s="7">
        <v>1380000000</v>
      </c>
      <c r="K18" s="12">
        <v>1297868650</v>
      </c>
      <c r="L18" s="35">
        <v>98771658</v>
      </c>
      <c r="M18" s="121">
        <v>0</v>
      </c>
      <c r="N18" s="121">
        <v>0</v>
      </c>
      <c r="O18" s="11">
        <v>0</v>
      </c>
      <c r="P18" s="32">
        <v>0</v>
      </c>
      <c r="Q18" s="37">
        <v>-6855360</v>
      </c>
      <c r="R18" s="9">
        <v>118557281</v>
      </c>
      <c r="S18" s="32">
        <v>0</v>
      </c>
      <c r="T18" s="32">
        <v>0</v>
      </c>
      <c r="U18" s="8">
        <v>-371675</v>
      </c>
      <c r="V18" s="8">
        <v>0</v>
      </c>
      <c r="W18" s="37">
        <v>-108397782</v>
      </c>
      <c r="X18" s="12">
        <v>1389787824</v>
      </c>
    </row>
    <row r="19" spans="2:24" s="60" customFormat="1">
      <c r="B19" s="75"/>
      <c r="C19" s="75" t="s">
        <v>42</v>
      </c>
      <c r="D19" s="402" t="s">
        <v>34</v>
      </c>
      <c r="E19" s="76" t="s">
        <v>43</v>
      </c>
      <c r="F19" s="10">
        <v>558665755</v>
      </c>
      <c r="G19" s="10">
        <v>382334245</v>
      </c>
      <c r="H19" s="10">
        <v>941000000</v>
      </c>
      <c r="I19" s="30">
        <v>0</v>
      </c>
      <c r="J19" s="7">
        <v>941000000</v>
      </c>
      <c r="K19" s="12">
        <v>922759589</v>
      </c>
      <c r="L19" s="35">
        <v>7415928</v>
      </c>
      <c r="M19" s="121">
        <v>0</v>
      </c>
      <c r="N19" s="121">
        <v>0</v>
      </c>
      <c r="O19" s="11">
        <v>0</v>
      </c>
      <c r="P19" s="32">
        <v>0</v>
      </c>
      <c r="Q19" s="37">
        <v>-6088454</v>
      </c>
      <c r="R19" s="9">
        <v>74606143</v>
      </c>
      <c r="S19" s="32">
        <v>0</v>
      </c>
      <c r="T19" s="32">
        <v>0</v>
      </c>
      <c r="U19" s="8">
        <v>0</v>
      </c>
      <c r="V19" s="8">
        <v>0</v>
      </c>
      <c r="W19" s="37">
        <v>-91519080</v>
      </c>
      <c r="X19" s="12">
        <v>924087063</v>
      </c>
    </row>
    <row r="20" spans="2:24" s="60" customFormat="1">
      <c r="B20" s="75"/>
      <c r="C20" s="75" t="s">
        <v>44</v>
      </c>
      <c r="D20" s="402" t="s">
        <v>34</v>
      </c>
      <c r="E20" s="76" t="s">
        <v>45</v>
      </c>
      <c r="F20" s="10">
        <v>780811729</v>
      </c>
      <c r="G20" s="10">
        <v>739188271</v>
      </c>
      <c r="H20" s="10">
        <v>1520000000</v>
      </c>
      <c r="I20" s="30">
        <v>0</v>
      </c>
      <c r="J20" s="7">
        <v>1520000000</v>
      </c>
      <c r="K20" s="12">
        <v>1391751369</v>
      </c>
      <c r="L20" s="35">
        <v>393660</v>
      </c>
      <c r="M20" s="121">
        <v>0</v>
      </c>
      <c r="N20" s="121">
        <v>0</v>
      </c>
      <c r="O20" s="11">
        <v>0</v>
      </c>
      <c r="P20" s="32">
        <v>0</v>
      </c>
      <c r="Q20" s="37">
        <v>-8220716</v>
      </c>
      <c r="R20" s="9">
        <v>8466410</v>
      </c>
      <c r="S20" s="32">
        <v>0</v>
      </c>
      <c r="T20" s="32">
        <v>0</v>
      </c>
      <c r="U20" s="8">
        <v>0</v>
      </c>
      <c r="V20" s="8">
        <v>0</v>
      </c>
      <c r="W20" s="37">
        <v>-144542097</v>
      </c>
      <c r="X20" s="12">
        <v>1383924313</v>
      </c>
    </row>
    <row r="21" spans="2:24" s="60" customFormat="1">
      <c r="B21" s="75"/>
      <c r="C21" s="75" t="s">
        <v>46</v>
      </c>
      <c r="D21" s="402" t="s">
        <v>1013</v>
      </c>
      <c r="E21" s="76" t="s">
        <v>47</v>
      </c>
      <c r="F21" s="10">
        <v>568786568</v>
      </c>
      <c r="G21" s="10">
        <v>305213432</v>
      </c>
      <c r="H21" s="10">
        <v>874000000</v>
      </c>
      <c r="I21" s="30">
        <v>0</v>
      </c>
      <c r="J21" s="7">
        <v>874000000</v>
      </c>
      <c r="K21" s="12">
        <v>885656446</v>
      </c>
      <c r="L21" s="35">
        <v>6813652</v>
      </c>
      <c r="M21" s="121">
        <v>0</v>
      </c>
      <c r="N21" s="121">
        <v>0</v>
      </c>
      <c r="O21" s="11">
        <v>0</v>
      </c>
      <c r="P21" s="32">
        <v>0</v>
      </c>
      <c r="Q21" s="37">
        <v>-5906595</v>
      </c>
      <c r="R21" s="9">
        <v>91361843</v>
      </c>
      <c r="S21" s="32">
        <v>0</v>
      </c>
      <c r="T21" s="32">
        <v>0</v>
      </c>
      <c r="U21" s="8">
        <v>0</v>
      </c>
      <c r="V21" s="8">
        <v>0</v>
      </c>
      <c r="W21" s="37">
        <v>-78798340</v>
      </c>
      <c r="X21" s="12">
        <v>886563503</v>
      </c>
    </row>
    <row r="22" spans="2:24" s="60" customFormat="1">
      <c r="B22" s="75"/>
      <c r="C22" s="75" t="s">
        <v>48</v>
      </c>
      <c r="D22" s="402" t="s">
        <v>34</v>
      </c>
      <c r="E22" s="76" t="s">
        <v>49</v>
      </c>
      <c r="F22" s="10">
        <v>303809512</v>
      </c>
      <c r="G22" s="10">
        <v>250190488</v>
      </c>
      <c r="H22" s="10">
        <v>554000000</v>
      </c>
      <c r="I22" s="30">
        <v>0</v>
      </c>
      <c r="J22" s="7">
        <v>554000000</v>
      </c>
      <c r="K22" s="12">
        <v>572023093</v>
      </c>
      <c r="L22" s="35">
        <v>1728237</v>
      </c>
      <c r="M22" s="121">
        <v>0</v>
      </c>
      <c r="N22" s="121">
        <v>0</v>
      </c>
      <c r="O22" s="11">
        <v>0</v>
      </c>
      <c r="P22" s="32">
        <v>0</v>
      </c>
      <c r="Q22" s="37">
        <v>-5175786</v>
      </c>
      <c r="R22" s="9">
        <v>81309340</v>
      </c>
      <c r="S22" s="32">
        <v>0</v>
      </c>
      <c r="T22" s="32">
        <v>0</v>
      </c>
      <c r="U22" s="8">
        <v>0</v>
      </c>
      <c r="V22" s="8">
        <v>0</v>
      </c>
      <c r="W22" s="37">
        <v>-66733796</v>
      </c>
      <c r="X22" s="12">
        <v>568575544</v>
      </c>
    </row>
    <row r="23" spans="2:24" s="60" customFormat="1">
      <c r="B23" s="75"/>
      <c r="C23" s="75" t="s">
        <v>50</v>
      </c>
      <c r="D23" s="402" t="s">
        <v>34</v>
      </c>
      <c r="E23" s="76" t="s">
        <v>51</v>
      </c>
      <c r="F23" s="10">
        <v>550844512</v>
      </c>
      <c r="G23" s="10">
        <v>171155488</v>
      </c>
      <c r="H23" s="10">
        <v>722000000</v>
      </c>
      <c r="I23" s="30">
        <v>0</v>
      </c>
      <c r="J23" s="7">
        <v>722000000</v>
      </c>
      <c r="K23" s="12">
        <v>738164439</v>
      </c>
      <c r="L23" s="35">
        <v>0</v>
      </c>
      <c r="M23" s="121">
        <v>0</v>
      </c>
      <c r="N23" s="121">
        <v>0</v>
      </c>
      <c r="O23" s="11">
        <v>0</v>
      </c>
      <c r="P23" s="32">
        <v>0</v>
      </c>
      <c r="Q23" s="37">
        <v>-3923247</v>
      </c>
      <c r="R23" s="9">
        <v>62434616</v>
      </c>
      <c r="S23" s="32">
        <v>0</v>
      </c>
      <c r="T23" s="32">
        <v>0</v>
      </c>
      <c r="U23" s="8">
        <v>0</v>
      </c>
      <c r="V23" s="8">
        <v>0</v>
      </c>
      <c r="W23" s="37">
        <v>-50193424</v>
      </c>
      <c r="X23" s="12">
        <v>734241192</v>
      </c>
    </row>
    <row r="24" spans="2:24" s="60" customFormat="1">
      <c r="B24" s="75"/>
      <c r="C24" s="75" t="s">
        <v>54</v>
      </c>
      <c r="D24" s="402" t="s">
        <v>34</v>
      </c>
      <c r="E24" s="76" t="s">
        <v>55</v>
      </c>
      <c r="F24" s="10">
        <v>846530114</v>
      </c>
      <c r="G24" s="10">
        <v>813469886</v>
      </c>
      <c r="H24" s="10">
        <v>1660000000</v>
      </c>
      <c r="I24" s="30">
        <v>2946100</v>
      </c>
      <c r="J24" s="7">
        <v>1662946100</v>
      </c>
      <c r="K24" s="12">
        <v>1515537589</v>
      </c>
      <c r="L24" s="35">
        <v>140400</v>
      </c>
      <c r="M24" s="121">
        <v>0</v>
      </c>
      <c r="N24" s="121">
        <v>0</v>
      </c>
      <c r="O24" s="11">
        <v>0</v>
      </c>
      <c r="P24" s="32">
        <v>0</v>
      </c>
      <c r="Q24" s="37">
        <v>-8909248</v>
      </c>
      <c r="R24" s="9">
        <v>1946074</v>
      </c>
      <c r="S24" s="32">
        <v>0</v>
      </c>
      <c r="T24" s="32">
        <v>0</v>
      </c>
      <c r="U24" s="8">
        <v>0</v>
      </c>
      <c r="V24" s="8">
        <v>0</v>
      </c>
      <c r="W24" s="37">
        <v>-158123433</v>
      </c>
      <c r="X24" s="12">
        <v>1506768741</v>
      </c>
    </row>
    <row r="25" spans="2:24" s="60" customFormat="1">
      <c r="B25" s="75"/>
      <c r="C25" s="75" t="s">
        <v>56</v>
      </c>
      <c r="D25" s="402" t="s">
        <v>34</v>
      </c>
      <c r="E25" s="76" t="s">
        <v>57</v>
      </c>
      <c r="F25" s="10">
        <v>1041664058</v>
      </c>
      <c r="G25" s="10">
        <v>908335942</v>
      </c>
      <c r="H25" s="10">
        <v>1950000000</v>
      </c>
      <c r="I25" s="30">
        <v>0</v>
      </c>
      <c r="J25" s="7">
        <v>1950000000</v>
      </c>
      <c r="K25" s="12">
        <v>1790180902</v>
      </c>
      <c r="L25" s="35">
        <v>824040</v>
      </c>
      <c r="M25" s="121">
        <v>0</v>
      </c>
      <c r="N25" s="121">
        <v>0</v>
      </c>
      <c r="O25" s="11">
        <v>-104760</v>
      </c>
      <c r="P25" s="32">
        <v>0</v>
      </c>
      <c r="Q25" s="37">
        <v>-10127902</v>
      </c>
      <c r="R25" s="9">
        <v>7671645</v>
      </c>
      <c r="S25" s="32">
        <v>0</v>
      </c>
      <c r="T25" s="32">
        <v>0</v>
      </c>
      <c r="U25" s="8">
        <v>-104760</v>
      </c>
      <c r="V25" s="8">
        <v>0</v>
      </c>
      <c r="W25" s="37">
        <v>-176789389</v>
      </c>
      <c r="X25" s="12">
        <v>1780777496</v>
      </c>
    </row>
    <row r="26" spans="2:24" s="60" customFormat="1">
      <c r="B26" s="75"/>
      <c r="C26" s="75" t="s">
        <v>58</v>
      </c>
      <c r="D26" s="402" t="s">
        <v>34</v>
      </c>
      <c r="E26" s="76" t="s">
        <v>59</v>
      </c>
      <c r="F26" s="10">
        <v>183317340</v>
      </c>
      <c r="G26" s="10">
        <v>149682660</v>
      </c>
      <c r="H26" s="10">
        <v>333000000</v>
      </c>
      <c r="I26" s="30">
        <v>0</v>
      </c>
      <c r="J26" s="7">
        <v>333000000</v>
      </c>
      <c r="K26" s="12">
        <v>307772918</v>
      </c>
      <c r="L26" s="35">
        <v>752555</v>
      </c>
      <c r="M26" s="121">
        <v>0</v>
      </c>
      <c r="N26" s="121">
        <v>0</v>
      </c>
      <c r="O26" s="11">
        <v>0</v>
      </c>
      <c r="P26" s="32">
        <v>0</v>
      </c>
      <c r="Q26" s="37">
        <v>-1769160</v>
      </c>
      <c r="R26" s="9">
        <v>3847274</v>
      </c>
      <c r="S26" s="32">
        <v>0</v>
      </c>
      <c r="T26" s="32">
        <v>0</v>
      </c>
      <c r="U26" s="8">
        <v>0</v>
      </c>
      <c r="V26" s="8">
        <v>0</v>
      </c>
      <c r="W26" s="37">
        <v>-30090961</v>
      </c>
      <c r="X26" s="12">
        <v>306756313</v>
      </c>
    </row>
    <row r="27" spans="2:24" s="60" customFormat="1">
      <c r="B27" s="75"/>
      <c r="C27" s="75" t="s">
        <v>60</v>
      </c>
      <c r="D27" s="402" t="s">
        <v>34</v>
      </c>
      <c r="E27" s="76" t="s">
        <v>61</v>
      </c>
      <c r="F27" s="10">
        <v>217950489</v>
      </c>
      <c r="G27" s="10">
        <v>108049511</v>
      </c>
      <c r="H27" s="10">
        <v>326000000</v>
      </c>
      <c r="I27" s="30">
        <v>0</v>
      </c>
      <c r="J27" s="7">
        <v>326000000</v>
      </c>
      <c r="K27" s="12">
        <v>307628030</v>
      </c>
      <c r="L27" s="35">
        <v>193320</v>
      </c>
      <c r="M27" s="121">
        <v>0</v>
      </c>
      <c r="N27" s="121">
        <v>0</v>
      </c>
      <c r="O27" s="11">
        <v>0</v>
      </c>
      <c r="P27" s="32">
        <v>0</v>
      </c>
      <c r="Q27" s="37">
        <v>-1323276</v>
      </c>
      <c r="R27" s="9">
        <v>2928583</v>
      </c>
      <c r="S27" s="32">
        <v>0</v>
      </c>
      <c r="T27" s="32">
        <v>0</v>
      </c>
      <c r="U27" s="8">
        <v>0</v>
      </c>
      <c r="V27" s="8">
        <v>0</v>
      </c>
      <c r="W27" s="37">
        <v>-22423249</v>
      </c>
      <c r="X27" s="12">
        <v>306505334</v>
      </c>
    </row>
    <row r="28" spans="2:24" s="60" customFormat="1">
      <c r="B28" s="75"/>
      <c r="C28" s="75" t="s">
        <v>62</v>
      </c>
      <c r="D28" s="402" t="s">
        <v>34</v>
      </c>
      <c r="E28" s="76" t="s">
        <v>63</v>
      </c>
      <c r="F28" s="10">
        <v>245459061</v>
      </c>
      <c r="G28" s="10">
        <v>117540939</v>
      </c>
      <c r="H28" s="10">
        <v>363000000</v>
      </c>
      <c r="I28" s="30">
        <v>0</v>
      </c>
      <c r="J28" s="7">
        <v>363000000</v>
      </c>
      <c r="K28" s="12">
        <v>343499073</v>
      </c>
      <c r="L28" s="35">
        <v>0</v>
      </c>
      <c r="M28" s="121">
        <v>0</v>
      </c>
      <c r="N28" s="121">
        <v>0</v>
      </c>
      <c r="O28" s="11">
        <v>0</v>
      </c>
      <c r="P28" s="32">
        <v>0</v>
      </c>
      <c r="Q28" s="37">
        <v>-1409257</v>
      </c>
      <c r="R28" s="9">
        <v>2798706</v>
      </c>
      <c r="S28" s="32">
        <v>0</v>
      </c>
      <c r="T28" s="32">
        <v>0</v>
      </c>
      <c r="U28" s="8">
        <v>0</v>
      </c>
      <c r="V28" s="8">
        <v>0</v>
      </c>
      <c r="W28" s="37">
        <v>-23708890</v>
      </c>
      <c r="X28" s="12">
        <v>342089816</v>
      </c>
    </row>
    <row r="29" spans="2:24" s="60" customFormat="1">
      <c r="B29" s="75"/>
      <c r="C29" s="75" t="s">
        <v>64</v>
      </c>
      <c r="D29" s="402" t="s">
        <v>34</v>
      </c>
      <c r="E29" s="76" t="s">
        <v>65</v>
      </c>
      <c r="F29" s="10">
        <v>165177034</v>
      </c>
      <c r="G29" s="10">
        <v>120822966</v>
      </c>
      <c r="H29" s="10">
        <v>286000000</v>
      </c>
      <c r="I29" s="30">
        <v>0</v>
      </c>
      <c r="J29" s="7">
        <v>286000000</v>
      </c>
      <c r="K29" s="12">
        <v>264680595</v>
      </c>
      <c r="L29" s="35">
        <v>0</v>
      </c>
      <c r="M29" s="121">
        <v>0</v>
      </c>
      <c r="N29" s="121">
        <v>0</v>
      </c>
      <c r="O29" s="11">
        <v>0</v>
      </c>
      <c r="P29" s="32">
        <v>0</v>
      </c>
      <c r="Q29" s="37">
        <v>-1386728</v>
      </c>
      <c r="R29" s="9">
        <v>1822807</v>
      </c>
      <c r="S29" s="32">
        <v>0</v>
      </c>
      <c r="T29" s="32">
        <v>0</v>
      </c>
      <c r="U29" s="8">
        <v>0</v>
      </c>
      <c r="V29" s="8">
        <v>0</v>
      </c>
      <c r="W29" s="37">
        <v>-24528940</v>
      </c>
      <c r="X29" s="12">
        <v>263293867</v>
      </c>
    </row>
    <row r="30" spans="2:24" s="60" customFormat="1">
      <c r="B30" s="75"/>
      <c r="C30" s="75" t="s">
        <v>66</v>
      </c>
      <c r="D30" s="402" t="s">
        <v>34</v>
      </c>
      <c r="E30" s="76" t="s">
        <v>67</v>
      </c>
      <c r="F30" s="10">
        <v>466734928</v>
      </c>
      <c r="G30" s="10">
        <v>480265072</v>
      </c>
      <c r="H30" s="10">
        <v>947000000</v>
      </c>
      <c r="I30" s="30">
        <v>1700300</v>
      </c>
      <c r="J30" s="7">
        <v>948700300</v>
      </c>
      <c r="K30" s="12">
        <v>863500797</v>
      </c>
      <c r="L30" s="35">
        <v>103680</v>
      </c>
      <c r="M30" s="121">
        <v>0</v>
      </c>
      <c r="N30" s="121">
        <v>0</v>
      </c>
      <c r="O30" s="11">
        <v>0</v>
      </c>
      <c r="P30" s="32">
        <v>0</v>
      </c>
      <c r="Q30" s="37">
        <v>-5298156</v>
      </c>
      <c r="R30" s="9">
        <v>3307340</v>
      </c>
      <c r="S30" s="32">
        <v>0</v>
      </c>
      <c r="T30" s="32">
        <v>0</v>
      </c>
      <c r="U30" s="8">
        <v>0</v>
      </c>
      <c r="V30" s="8">
        <v>0</v>
      </c>
      <c r="W30" s="37">
        <v>-93701319</v>
      </c>
      <c r="X30" s="12">
        <v>858306321</v>
      </c>
    </row>
    <row r="31" spans="2:24" s="60" customFormat="1">
      <c r="B31" s="75"/>
      <c r="C31" s="75" t="s">
        <v>68</v>
      </c>
      <c r="D31" s="402" t="s">
        <v>34</v>
      </c>
      <c r="E31" s="76" t="s">
        <v>69</v>
      </c>
      <c r="F31" s="10">
        <v>1726052828</v>
      </c>
      <c r="G31" s="10">
        <v>553947172</v>
      </c>
      <c r="H31" s="10">
        <v>2280000000</v>
      </c>
      <c r="I31" s="30">
        <v>4315400</v>
      </c>
      <c r="J31" s="7">
        <v>2284315400</v>
      </c>
      <c r="K31" s="12">
        <v>2213642885</v>
      </c>
      <c r="L31" s="35">
        <v>3662928</v>
      </c>
      <c r="M31" s="121">
        <v>0</v>
      </c>
      <c r="N31" s="121">
        <v>0</v>
      </c>
      <c r="O31" s="11">
        <v>0</v>
      </c>
      <c r="P31" s="32">
        <v>0</v>
      </c>
      <c r="Q31" s="37">
        <v>-7618311</v>
      </c>
      <c r="R31" s="9">
        <v>41994850</v>
      </c>
      <c r="S31" s="32">
        <v>0</v>
      </c>
      <c r="T31" s="32">
        <v>0</v>
      </c>
      <c r="U31" s="8">
        <v>-2</v>
      </c>
      <c r="V31" s="8">
        <v>0</v>
      </c>
      <c r="W31" s="37">
        <v>-116622746</v>
      </c>
      <c r="X31" s="12">
        <v>2209687502</v>
      </c>
    </row>
    <row r="32" spans="2:24" s="60" customFormat="1">
      <c r="B32" s="75"/>
      <c r="C32" s="75" t="s">
        <v>70</v>
      </c>
      <c r="D32" s="402" t="s">
        <v>34</v>
      </c>
      <c r="E32" s="76" t="s">
        <v>71</v>
      </c>
      <c r="F32" s="10">
        <v>657536047</v>
      </c>
      <c r="G32" s="10">
        <v>522463953</v>
      </c>
      <c r="H32" s="10">
        <v>1180000000</v>
      </c>
      <c r="I32" s="30">
        <v>1848200</v>
      </c>
      <c r="J32" s="7">
        <v>1181848200</v>
      </c>
      <c r="K32" s="12">
        <v>1089772764</v>
      </c>
      <c r="L32" s="35">
        <v>155520</v>
      </c>
      <c r="M32" s="121">
        <v>0</v>
      </c>
      <c r="N32" s="121">
        <v>0</v>
      </c>
      <c r="O32" s="11">
        <v>0</v>
      </c>
      <c r="P32" s="32">
        <v>0</v>
      </c>
      <c r="Q32" s="37">
        <v>-5739565</v>
      </c>
      <c r="R32" s="9">
        <v>3903351</v>
      </c>
      <c r="S32" s="32">
        <v>0</v>
      </c>
      <c r="T32" s="32">
        <v>0</v>
      </c>
      <c r="U32" s="8">
        <v>0</v>
      </c>
      <c r="V32" s="8">
        <v>0</v>
      </c>
      <c r="W32" s="37">
        <v>-101562832</v>
      </c>
      <c r="X32" s="12">
        <v>1084188719</v>
      </c>
    </row>
    <row r="33" spans="2:24" s="60" customFormat="1">
      <c r="B33" s="75"/>
      <c r="C33" s="75" t="s">
        <v>72</v>
      </c>
      <c r="D33" s="402" t="s">
        <v>34</v>
      </c>
      <c r="E33" s="76" t="s">
        <v>73</v>
      </c>
      <c r="F33" s="10">
        <v>1286584458</v>
      </c>
      <c r="G33" s="10">
        <v>753415542</v>
      </c>
      <c r="H33" s="10">
        <v>2040000000</v>
      </c>
      <c r="I33" s="30">
        <v>2745400</v>
      </c>
      <c r="J33" s="7">
        <v>2042745400</v>
      </c>
      <c r="K33" s="12">
        <v>1908323571</v>
      </c>
      <c r="L33" s="35">
        <v>0</v>
      </c>
      <c r="M33" s="121">
        <v>0</v>
      </c>
      <c r="N33" s="121">
        <v>0</v>
      </c>
      <c r="O33" s="11">
        <v>0</v>
      </c>
      <c r="P33" s="32">
        <v>0</v>
      </c>
      <c r="Q33" s="37">
        <v>-8254822</v>
      </c>
      <c r="R33" s="9">
        <v>3590553</v>
      </c>
      <c r="S33" s="32">
        <v>0</v>
      </c>
      <c r="T33" s="32">
        <v>0</v>
      </c>
      <c r="U33" s="8">
        <v>0</v>
      </c>
      <c r="V33" s="8">
        <v>0</v>
      </c>
      <c r="W33" s="37">
        <v>-146267204</v>
      </c>
      <c r="X33" s="12">
        <v>1900068749</v>
      </c>
    </row>
    <row r="34" spans="2:24" s="60" customFormat="1">
      <c r="B34" s="75"/>
      <c r="C34" s="75" t="s">
        <v>74</v>
      </c>
      <c r="D34" s="402" t="s">
        <v>34</v>
      </c>
      <c r="E34" s="76" t="s">
        <v>75</v>
      </c>
      <c r="F34" s="10">
        <v>879229986</v>
      </c>
      <c r="G34" s="10">
        <v>310770014</v>
      </c>
      <c r="H34" s="10">
        <v>1190000000</v>
      </c>
      <c r="I34" s="30">
        <v>2145600</v>
      </c>
      <c r="J34" s="7">
        <v>1192145600</v>
      </c>
      <c r="K34" s="12">
        <v>1139700993</v>
      </c>
      <c r="L34" s="35">
        <v>1733100</v>
      </c>
      <c r="M34" s="121">
        <v>0</v>
      </c>
      <c r="N34" s="121">
        <v>0</v>
      </c>
      <c r="O34" s="11">
        <v>-294840</v>
      </c>
      <c r="P34" s="32">
        <v>0</v>
      </c>
      <c r="Q34" s="37">
        <v>-3704960</v>
      </c>
      <c r="R34" s="9">
        <v>7403246</v>
      </c>
      <c r="S34" s="32">
        <v>0</v>
      </c>
      <c r="T34" s="32">
        <v>0</v>
      </c>
      <c r="U34" s="8">
        <v>-294840</v>
      </c>
      <c r="V34" s="8">
        <v>0</v>
      </c>
      <c r="W34" s="37">
        <v>-61801645</v>
      </c>
      <c r="X34" s="12">
        <v>1137452361</v>
      </c>
    </row>
    <row r="35" spans="2:24" s="60" customFormat="1">
      <c r="B35" s="75"/>
      <c r="C35" s="75" t="s">
        <v>76</v>
      </c>
      <c r="D35" s="402" t="s">
        <v>34</v>
      </c>
      <c r="E35" s="76" t="s">
        <v>77</v>
      </c>
      <c r="F35" s="10">
        <v>825559303</v>
      </c>
      <c r="G35" s="10">
        <v>494440697</v>
      </c>
      <c r="H35" s="10">
        <v>1320000000</v>
      </c>
      <c r="I35" s="30">
        <v>1930000</v>
      </c>
      <c r="J35" s="7">
        <v>1321930000</v>
      </c>
      <c r="K35" s="12">
        <v>1236219270</v>
      </c>
      <c r="L35" s="35">
        <v>492480</v>
      </c>
      <c r="M35" s="121">
        <v>0</v>
      </c>
      <c r="N35" s="121">
        <v>0</v>
      </c>
      <c r="O35" s="11">
        <v>0</v>
      </c>
      <c r="P35" s="32">
        <v>0</v>
      </c>
      <c r="Q35" s="37">
        <v>-5496781</v>
      </c>
      <c r="R35" s="9">
        <v>5805759</v>
      </c>
      <c r="S35" s="32">
        <v>0</v>
      </c>
      <c r="T35" s="32">
        <v>0</v>
      </c>
      <c r="U35" s="8">
        <v>0</v>
      </c>
      <c r="V35" s="8">
        <v>0</v>
      </c>
      <c r="W35" s="37">
        <v>-96520790</v>
      </c>
      <c r="X35" s="12">
        <v>1231214969</v>
      </c>
    </row>
    <row r="36" spans="2:24" s="60" customFormat="1">
      <c r="B36" s="75"/>
      <c r="C36" s="75" t="s">
        <v>78</v>
      </c>
      <c r="D36" s="402" t="s">
        <v>34</v>
      </c>
      <c r="E36" s="76" t="s">
        <v>79</v>
      </c>
      <c r="F36" s="10">
        <v>776790160</v>
      </c>
      <c r="G36" s="10">
        <v>383209840</v>
      </c>
      <c r="H36" s="10">
        <v>1160000000</v>
      </c>
      <c r="I36" s="30">
        <v>1931800</v>
      </c>
      <c r="J36" s="7">
        <v>1161931800</v>
      </c>
      <c r="K36" s="12">
        <v>1095027527</v>
      </c>
      <c r="L36" s="35">
        <v>0</v>
      </c>
      <c r="M36" s="121">
        <v>0</v>
      </c>
      <c r="N36" s="121">
        <v>0</v>
      </c>
      <c r="O36" s="11">
        <v>0</v>
      </c>
      <c r="P36" s="32">
        <v>0</v>
      </c>
      <c r="Q36" s="37">
        <v>-4238252</v>
      </c>
      <c r="R36" s="9">
        <v>4048058</v>
      </c>
      <c r="S36" s="32">
        <v>0</v>
      </c>
      <c r="T36" s="32">
        <v>0</v>
      </c>
      <c r="U36" s="8">
        <v>0</v>
      </c>
      <c r="V36" s="8">
        <v>0</v>
      </c>
      <c r="W36" s="37">
        <v>-75190583</v>
      </c>
      <c r="X36" s="12">
        <v>1090789275</v>
      </c>
    </row>
    <row r="37" spans="2:24" s="60" customFormat="1">
      <c r="B37" s="75"/>
      <c r="C37" s="75" t="s">
        <v>80</v>
      </c>
      <c r="D37" s="402" t="s">
        <v>34</v>
      </c>
      <c r="E37" s="76" t="s">
        <v>81</v>
      </c>
      <c r="F37" s="10">
        <v>572555157</v>
      </c>
      <c r="G37" s="10">
        <v>345444843</v>
      </c>
      <c r="H37" s="10">
        <v>918000000</v>
      </c>
      <c r="I37" s="30">
        <v>1266400</v>
      </c>
      <c r="J37" s="7">
        <v>919266400</v>
      </c>
      <c r="K37" s="12">
        <v>863313486</v>
      </c>
      <c r="L37" s="35">
        <v>0</v>
      </c>
      <c r="M37" s="121">
        <v>0</v>
      </c>
      <c r="N37" s="121">
        <v>0</v>
      </c>
      <c r="O37" s="11">
        <v>0</v>
      </c>
      <c r="P37" s="32">
        <v>0</v>
      </c>
      <c r="Q37" s="37">
        <v>-3867308</v>
      </c>
      <c r="R37" s="9">
        <v>8114508</v>
      </c>
      <c r="S37" s="32">
        <v>0</v>
      </c>
      <c r="T37" s="32">
        <v>0</v>
      </c>
      <c r="U37" s="8">
        <v>0</v>
      </c>
      <c r="V37" s="8">
        <v>0</v>
      </c>
      <c r="W37" s="37">
        <v>-67934730</v>
      </c>
      <c r="X37" s="12">
        <v>859446178</v>
      </c>
    </row>
    <row r="38" spans="2:24" s="60" customFormat="1">
      <c r="B38" s="75"/>
      <c r="C38" s="75" t="s">
        <v>82</v>
      </c>
      <c r="D38" s="402" t="s">
        <v>34</v>
      </c>
      <c r="E38" s="76" t="s">
        <v>83</v>
      </c>
      <c r="F38" s="10">
        <v>682106431</v>
      </c>
      <c r="G38" s="10">
        <v>367893569</v>
      </c>
      <c r="H38" s="10">
        <v>1050000000</v>
      </c>
      <c r="I38" s="30">
        <v>1608000</v>
      </c>
      <c r="J38" s="7">
        <v>1051608000</v>
      </c>
      <c r="K38" s="12">
        <v>986735738</v>
      </c>
      <c r="L38" s="35">
        <v>0</v>
      </c>
      <c r="M38" s="121">
        <v>0</v>
      </c>
      <c r="N38" s="121">
        <v>0</v>
      </c>
      <c r="O38" s="11">
        <v>0</v>
      </c>
      <c r="P38" s="32">
        <v>0</v>
      </c>
      <c r="Q38" s="37">
        <v>-4093968</v>
      </c>
      <c r="R38" s="9">
        <v>3007303</v>
      </c>
      <c r="S38" s="32">
        <v>0</v>
      </c>
      <c r="T38" s="32">
        <v>0</v>
      </c>
      <c r="U38" s="8">
        <v>0</v>
      </c>
      <c r="V38" s="8">
        <v>0</v>
      </c>
      <c r="W38" s="37">
        <v>-71973533</v>
      </c>
      <c r="X38" s="12">
        <v>982641770</v>
      </c>
    </row>
    <row r="39" spans="2:24" s="60" customFormat="1">
      <c r="B39" s="75"/>
      <c r="C39" s="75" t="s">
        <v>85</v>
      </c>
      <c r="D39" s="402" t="s">
        <v>34</v>
      </c>
      <c r="E39" s="76" t="s">
        <v>86</v>
      </c>
      <c r="F39" s="10">
        <v>594768267</v>
      </c>
      <c r="G39" s="10">
        <v>455231733</v>
      </c>
      <c r="H39" s="10">
        <v>1050000000</v>
      </c>
      <c r="I39" s="30">
        <v>0</v>
      </c>
      <c r="J39" s="7">
        <v>1050000000</v>
      </c>
      <c r="K39" s="12">
        <v>1023435435</v>
      </c>
      <c r="L39" s="35">
        <v>2693581</v>
      </c>
      <c r="M39" s="121">
        <v>0</v>
      </c>
      <c r="N39" s="121">
        <v>0</v>
      </c>
      <c r="O39" s="11">
        <v>0</v>
      </c>
      <c r="P39" s="32">
        <v>0</v>
      </c>
      <c r="Q39" s="37">
        <v>-6664323</v>
      </c>
      <c r="R39" s="9">
        <v>70797124</v>
      </c>
      <c r="S39" s="32">
        <v>0</v>
      </c>
      <c r="T39" s="32">
        <v>0</v>
      </c>
      <c r="U39" s="8">
        <v>-166667</v>
      </c>
      <c r="V39" s="8">
        <v>0</v>
      </c>
      <c r="W39" s="37">
        <v>-101165764</v>
      </c>
      <c r="X39" s="12">
        <v>1019464693</v>
      </c>
    </row>
    <row r="40" spans="2:24" s="60" customFormat="1">
      <c r="B40" s="75"/>
      <c r="C40" s="75" t="s">
        <v>87</v>
      </c>
      <c r="D40" s="402" t="s">
        <v>34</v>
      </c>
      <c r="E40" s="76" t="s">
        <v>88</v>
      </c>
      <c r="F40" s="10">
        <v>1276604419</v>
      </c>
      <c r="G40" s="10">
        <v>1033395581</v>
      </c>
      <c r="H40" s="10">
        <v>2310000000</v>
      </c>
      <c r="I40" s="30">
        <v>4176300</v>
      </c>
      <c r="J40" s="7">
        <v>2314176300</v>
      </c>
      <c r="K40" s="12">
        <v>2137871902</v>
      </c>
      <c r="L40" s="35">
        <v>2945524</v>
      </c>
      <c r="M40" s="121">
        <v>0</v>
      </c>
      <c r="N40" s="121">
        <v>0</v>
      </c>
      <c r="O40" s="11">
        <v>0</v>
      </c>
      <c r="P40" s="32">
        <v>0</v>
      </c>
      <c r="Q40" s="37">
        <v>-12042262</v>
      </c>
      <c r="R40" s="9">
        <v>20336994</v>
      </c>
      <c r="S40" s="32">
        <v>0</v>
      </c>
      <c r="T40" s="32">
        <v>0</v>
      </c>
      <c r="U40" s="8">
        <v>0</v>
      </c>
      <c r="V40" s="8">
        <v>0</v>
      </c>
      <c r="W40" s="37">
        <v>-205738130</v>
      </c>
      <c r="X40" s="12">
        <v>2128775164</v>
      </c>
    </row>
    <row r="41" spans="2:24" s="60" customFormat="1">
      <c r="B41" s="75"/>
      <c r="C41" s="75" t="s">
        <v>89</v>
      </c>
      <c r="D41" s="402" t="s">
        <v>34</v>
      </c>
      <c r="E41" s="76" t="s">
        <v>90</v>
      </c>
      <c r="F41" s="10">
        <v>2129370169</v>
      </c>
      <c r="G41" s="10">
        <v>1530629831</v>
      </c>
      <c r="H41" s="10">
        <v>3660000000</v>
      </c>
      <c r="I41" s="30">
        <v>5088500</v>
      </c>
      <c r="J41" s="7">
        <v>3665088500</v>
      </c>
      <c r="K41" s="12">
        <v>3451803471</v>
      </c>
      <c r="L41" s="35">
        <v>145165338</v>
      </c>
      <c r="M41" s="121">
        <v>-44670636</v>
      </c>
      <c r="N41" s="121">
        <v>0</v>
      </c>
      <c r="O41" s="11">
        <v>0</v>
      </c>
      <c r="P41" s="32">
        <v>0</v>
      </c>
      <c r="Q41" s="37">
        <v>-18577467</v>
      </c>
      <c r="R41" s="9">
        <v>182976675</v>
      </c>
      <c r="S41" s="32">
        <v>0</v>
      </c>
      <c r="T41" s="32">
        <v>0</v>
      </c>
      <c r="U41" s="8">
        <v>-180701</v>
      </c>
      <c r="V41" s="8">
        <v>0</v>
      </c>
      <c r="W41" s="37">
        <v>-314163768</v>
      </c>
      <c r="X41" s="12">
        <v>3533720706</v>
      </c>
    </row>
    <row r="42" spans="2:24" s="60" customFormat="1">
      <c r="B42" s="75"/>
      <c r="C42" s="75" t="s">
        <v>91</v>
      </c>
      <c r="D42" s="402" t="s">
        <v>34</v>
      </c>
      <c r="E42" s="76" t="s">
        <v>92</v>
      </c>
      <c r="F42" s="10">
        <v>687486249</v>
      </c>
      <c r="G42" s="10">
        <v>492513751</v>
      </c>
      <c r="H42" s="10">
        <v>1180000000</v>
      </c>
      <c r="I42" s="30">
        <v>3646900</v>
      </c>
      <c r="J42" s="7">
        <v>1183646900</v>
      </c>
      <c r="K42" s="12">
        <v>1097088567</v>
      </c>
      <c r="L42" s="35">
        <v>926684</v>
      </c>
      <c r="M42" s="121">
        <v>1129680</v>
      </c>
      <c r="N42" s="121">
        <v>0</v>
      </c>
      <c r="O42" s="11">
        <v>0</v>
      </c>
      <c r="P42" s="32">
        <v>0</v>
      </c>
      <c r="Q42" s="37">
        <v>-5546507</v>
      </c>
      <c r="R42" s="9">
        <v>5656434</v>
      </c>
      <c r="S42" s="32">
        <v>1129680</v>
      </c>
      <c r="T42" s="32">
        <v>0</v>
      </c>
      <c r="U42" s="8">
        <v>0</v>
      </c>
      <c r="V42" s="8">
        <v>0</v>
      </c>
      <c r="W42" s="37">
        <v>-96834590</v>
      </c>
      <c r="X42" s="12">
        <v>1093598424</v>
      </c>
    </row>
    <row r="43" spans="2:24" s="60" customFormat="1">
      <c r="B43" s="75"/>
      <c r="C43" s="75" t="s">
        <v>93</v>
      </c>
      <c r="D43" s="402" t="s">
        <v>34</v>
      </c>
      <c r="E43" s="76" t="s">
        <v>94</v>
      </c>
      <c r="F43" s="10">
        <v>4395055351</v>
      </c>
      <c r="G43" s="10">
        <v>2384944649</v>
      </c>
      <c r="H43" s="10">
        <v>6780000000</v>
      </c>
      <c r="I43" s="30">
        <v>0</v>
      </c>
      <c r="J43" s="7">
        <v>6780000000</v>
      </c>
      <c r="K43" s="12">
        <v>6544903255</v>
      </c>
      <c r="L43" s="35">
        <v>3057250</v>
      </c>
      <c r="M43" s="121">
        <v>0</v>
      </c>
      <c r="N43" s="121">
        <v>0</v>
      </c>
      <c r="O43" s="11">
        <v>0</v>
      </c>
      <c r="P43" s="32">
        <v>0</v>
      </c>
      <c r="Q43" s="37">
        <v>-28840650</v>
      </c>
      <c r="R43" s="9">
        <v>210261463</v>
      </c>
      <c r="S43" s="32">
        <v>0</v>
      </c>
      <c r="T43" s="32">
        <v>0</v>
      </c>
      <c r="U43" s="8">
        <v>0</v>
      </c>
      <c r="V43" s="8">
        <v>0</v>
      </c>
      <c r="W43" s="37">
        <v>-471141608</v>
      </c>
      <c r="X43" s="12">
        <v>6519119855</v>
      </c>
    </row>
    <row r="44" spans="2:24" s="60" customFormat="1">
      <c r="B44" s="75"/>
      <c r="C44" s="75" t="s">
        <v>95</v>
      </c>
      <c r="D44" s="402" t="s">
        <v>34</v>
      </c>
      <c r="E44" s="76" t="s">
        <v>96</v>
      </c>
      <c r="F44" s="10">
        <v>1113194691</v>
      </c>
      <c r="G44" s="10">
        <v>1036805309</v>
      </c>
      <c r="H44" s="10">
        <v>2150000000</v>
      </c>
      <c r="I44" s="30">
        <v>0</v>
      </c>
      <c r="J44" s="7">
        <v>2150000000</v>
      </c>
      <c r="K44" s="12">
        <v>1973688714</v>
      </c>
      <c r="L44" s="35">
        <v>2645212</v>
      </c>
      <c r="M44" s="121">
        <v>10545120</v>
      </c>
      <c r="N44" s="121">
        <v>0</v>
      </c>
      <c r="O44" s="11">
        <v>0</v>
      </c>
      <c r="P44" s="32">
        <v>0</v>
      </c>
      <c r="Q44" s="37">
        <v>-11996813</v>
      </c>
      <c r="R44" s="9">
        <v>19767854</v>
      </c>
      <c r="S44" s="32">
        <v>10545120</v>
      </c>
      <c r="T44" s="32">
        <v>0</v>
      </c>
      <c r="U44" s="8">
        <v>-211798</v>
      </c>
      <c r="V44" s="8">
        <v>0</v>
      </c>
      <c r="W44" s="37">
        <v>-205218943</v>
      </c>
      <c r="X44" s="12">
        <v>1974882233</v>
      </c>
    </row>
    <row r="45" spans="2:24" s="60" customFormat="1">
      <c r="B45" s="75"/>
      <c r="C45" s="75" t="s">
        <v>97</v>
      </c>
      <c r="D45" s="402" t="s">
        <v>34</v>
      </c>
      <c r="E45" s="76" t="s">
        <v>98</v>
      </c>
      <c r="F45" s="10">
        <v>1487124822</v>
      </c>
      <c r="G45" s="10">
        <v>1012875178</v>
      </c>
      <c r="H45" s="10">
        <v>2500000000</v>
      </c>
      <c r="I45" s="30">
        <v>0</v>
      </c>
      <c r="J45" s="7">
        <v>2500000000</v>
      </c>
      <c r="K45" s="12">
        <v>2321130185</v>
      </c>
      <c r="L45" s="35">
        <v>100990110</v>
      </c>
      <c r="M45" s="121">
        <v>0</v>
      </c>
      <c r="N45" s="121">
        <v>0</v>
      </c>
      <c r="O45" s="11">
        <v>0</v>
      </c>
      <c r="P45" s="32">
        <v>0</v>
      </c>
      <c r="Q45" s="37">
        <v>-11484708</v>
      </c>
      <c r="R45" s="9">
        <v>107765563</v>
      </c>
      <c r="S45" s="32">
        <v>0</v>
      </c>
      <c r="T45" s="32">
        <v>0</v>
      </c>
      <c r="U45" s="8">
        <v>0</v>
      </c>
      <c r="V45" s="8">
        <v>0</v>
      </c>
      <c r="W45" s="37">
        <v>-197129976</v>
      </c>
      <c r="X45" s="12">
        <v>2410635587</v>
      </c>
    </row>
    <row r="46" spans="2:24" s="60" customFormat="1">
      <c r="B46" s="75"/>
      <c r="C46" s="75" t="s">
        <v>99</v>
      </c>
      <c r="D46" s="402" t="s">
        <v>34</v>
      </c>
      <c r="E46" s="76" t="s">
        <v>100</v>
      </c>
      <c r="F46" s="10">
        <v>2521464490</v>
      </c>
      <c r="G46" s="10">
        <v>1048535510</v>
      </c>
      <c r="H46" s="10">
        <v>3570000000</v>
      </c>
      <c r="I46" s="30">
        <v>0</v>
      </c>
      <c r="J46" s="7">
        <v>3570000000</v>
      </c>
      <c r="K46" s="12">
        <v>3611619746</v>
      </c>
      <c r="L46" s="35">
        <v>10590606</v>
      </c>
      <c r="M46" s="121">
        <v>0</v>
      </c>
      <c r="N46" s="121">
        <v>0</v>
      </c>
      <c r="O46" s="11">
        <v>0</v>
      </c>
      <c r="P46" s="32">
        <v>0</v>
      </c>
      <c r="Q46" s="37">
        <v>-23452442</v>
      </c>
      <c r="R46" s="9">
        <v>319644624</v>
      </c>
      <c r="S46" s="32">
        <v>0</v>
      </c>
      <c r="T46" s="32">
        <v>0</v>
      </c>
      <c r="U46" s="8">
        <v>0</v>
      </c>
      <c r="V46" s="8">
        <v>0</v>
      </c>
      <c r="W46" s="37">
        <v>-290884106</v>
      </c>
      <c r="X46" s="12">
        <v>3598760518</v>
      </c>
    </row>
    <row r="47" spans="2:24" s="60" customFormat="1">
      <c r="B47" s="75"/>
      <c r="C47" s="75" t="s">
        <v>101</v>
      </c>
      <c r="D47" s="402" t="s">
        <v>34</v>
      </c>
      <c r="E47" s="76" t="s">
        <v>102</v>
      </c>
      <c r="F47" s="10">
        <v>7622491812</v>
      </c>
      <c r="G47" s="10">
        <v>8877508188</v>
      </c>
      <c r="H47" s="10">
        <v>16500000000</v>
      </c>
      <c r="I47" s="30">
        <v>22183600</v>
      </c>
      <c r="J47" s="7">
        <v>16522183600</v>
      </c>
      <c r="K47" s="12">
        <v>14899597686</v>
      </c>
      <c r="L47" s="35">
        <v>2512994</v>
      </c>
      <c r="M47" s="121">
        <v>0</v>
      </c>
      <c r="N47" s="121">
        <v>0</v>
      </c>
      <c r="O47" s="11">
        <v>0</v>
      </c>
      <c r="P47" s="32">
        <v>0</v>
      </c>
      <c r="Q47" s="37">
        <v>-97041812</v>
      </c>
      <c r="R47" s="9">
        <v>43907824</v>
      </c>
      <c r="S47" s="32">
        <v>0</v>
      </c>
      <c r="T47" s="32">
        <v>0</v>
      </c>
      <c r="U47" s="8">
        <v>0</v>
      </c>
      <c r="V47" s="8">
        <v>0</v>
      </c>
      <c r="W47" s="37">
        <v>-1761022556</v>
      </c>
      <c r="X47" s="12">
        <v>14805068868</v>
      </c>
    </row>
    <row r="48" spans="2:24" s="60" customFormat="1">
      <c r="B48" s="75"/>
      <c r="C48" s="75" t="s">
        <v>103</v>
      </c>
      <c r="D48" s="402" t="s">
        <v>34</v>
      </c>
      <c r="E48" s="76" t="s">
        <v>104</v>
      </c>
      <c r="F48" s="10">
        <v>1358498191</v>
      </c>
      <c r="G48" s="10">
        <v>1401501809</v>
      </c>
      <c r="H48" s="10">
        <v>2760000000</v>
      </c>
      <c r="I48" s="30">
        <v>3464700</v>
      </c>
      <c r="J48" s="7">
        <v>2763464700</v>
      </c>
      <c r="K48" s="12">
        <v>2513138475</v>
      </c>
      <c r="L48" s="35">
        <v>1263112</v>
      </c>
      <c r="M48" s="121">
        <v>0</v>
      </c>
      <c r="N48" s="121">
        <v>0</v>
      </c>
      <c r="O48" s="11">
        <v>-115560</v>
      </c>
      <c r="P48" s="32">
        <v>0</v>
      </c>
      <c r="Q48" s="37">
        <v>-15579222</v>
      </c>
      <c r="R48" s="9">
        <v>8107713</v>
      </c>
      <c r="S48" s="32">
        <v>0</v>
      </c>
      <c r="T48" s="32">
        <v>0</v>
      </c>
      <c r="U48" s="8">
        <v>-387221</v>
      </c>
      <c r="V48" s="8">
        <v>0</v>
      </c>
      <c r="W48" s="37">
        <v>-272461641</v>
      </c>
      <c r="X48" s="12">
        <v>2498723551</v>
      </c>
    </row>
    <row r="49" spans="2:24" s="60" customFormat="1">
      <c r="B49" s="75"/>
      <c r="C49" s="75" t="s">
        <v>107</v>
      </c>
      <c r="D49" s="402" t="s">
        <v>34</v>
      </c>
      <c r="E49" s="76" t="s">
        <v>108</v>
      </c>
      <c r="F49" s="10">
        <v>881006605</v>
      </c>
      <c r="G49" s="10">
        <v>738993395</v>
      </c>
      <c r="H49" s="10">
        <v>1620000000</v>
      </c>
      <c r="I49" s="30">
        <v>3361400</v>
      </c>
      <c r="J49" s="7">
        <v>1623361400</v>
      </c>
      <c r="K49" s="12">
        <v>1545430779</v>
      </c>
      <c r="L49" s="35">
        <v>452378</v>
      </c>
      <c r="M49" s="121">
        <v>0</v>
      </c>
      <c r="N49" s="121">
        <v>0</v>
      </c>
      <c r="O49" s="11">
        <v>0</v>
      </c>
      <c r="P49" s="32">
        <v>0</v>
      </c>
      <c r="Q49" s="37">
        <v>-9986702</v>
      </c>
      <c r="R49" s="9">
        <v>72037574</v>
      </c>
      <c r="S49" s="32">
        <v>0</v>
      </c>
      <c r="T49" s="32">
        <v>0</v>
      </c>
      <c r="U49" s="8">
        <v>0</v>
      </c>
      <c r="V49" s="8">
        <v>0</v>
      </c>
      <c r="W49" s="37">
        <v>-159502519</v>
      </c>
      <c r="X49" s="12">
        <v>1535896455</v>
      </c>
    </row>
    <row r="50" spans="2:24" s="60" customFormat="1">
      <c r="B50" s="75"/>
      <c r="C50" s="75" t="s">
        <v>109</v>
      </c>
      <c r="D50" s="402" t="s">
        <v>34</v>
      </c>
      <c r="E50" s="76" t="s">
        <v>110</v>
      </c>
      <c r="F50" s="10">
        <v>893168339</v>
      </c>
      <c r="G50" s="10">
        <v>536831661</v>
      </c>
      <c r="H50" s="10">
        <v>1430000000</v>
      </c>
      <c r="I50" s="30">
        <v>3143400</v>
      </c>
      <c r="J50" s="7">
        <v>1433143400</v>
      </c>
      <c r="K50" s="12">
        <v>1359133808</v>
      </c>
      <c r="L50" s="35">
        <v>5754882</v>
      </c>
      <c r="M50" s="121">
        <v>0</v>
      </c>
      <c r="N50" s="121">
        <v>0</v>
      </c>
      <c r="O50" s="11">
        <v>0</v>
      </c>
      <c r="P50" s="32">
        <v>0</v>
      </c>
      <c r="Q50" s="37">
        <v>-7338266</v>
      </c>
      <c r="R50" s="9">
        <v>33369344</v>
      </c>
      <c r="S50" s="32">
        <v>0</v>
      </c>
      <c r="T50" s="32">
        <v>0</v>
      </c>
      <c r="U50" s="8">
        <v>0</v>
      </c>
      <c r="V50" s="8">
        <v>0</v>
      </c>
      <c r="W50" s="37">
        <v>-108962320</v>
      </c>
      <c r="X50" s="12">
        <v>1357550424</v>
      </c>
    </row>
    <row r="51" spans="2:24" s="60" customFormat="1">
      <c r="B51" s="75"/>
      <c r="C51" s="75" t="s">
        <v>111</v>
      </c>
      <c r="D51" s="402" t="s">
        <v>34</v>
      </c>
      <c r="E51" s="76" t="s">
        <v>112</v>
      </c>
      <c r="F51" s="10">
        <v>1498932602</v>
      </c>
      <c r="G51" s="10">
        <v>521067398</v>
      </c>
      <c r="H51" s="10">
        <v>2020000000</v>
      </c>
      <c r="I51" s="30">
        <v>3262300</v>
      </c>
      <c r="J51" s="7">
        <v>2023262300</v>
      </c>
      <c r="K51" s="12">
        <v>1933866366</v>
      </c>
      <c r="L51" s="35">
        <v>768246</v>
      </c>
      <c r="M51" s="121">
        <v>0</v>
      </c>
      <c r="N51" s="121">
        <v>0</v>
      </c>
      <c r="O51" s="11">
        <v>0</v>
      </c>
      <c r="P51" s="32">
        <v>0</v>
      </c>
      <c r="Q51" s="37">
        <v>-5904378</v>
      </c>
      <c r="R51" s="9">
        <v>9065858</v>
      </c>
      <c r="S51" s="32">
        <v>0</v>
      </c>
      <c r="T51" s="32">
        <v>0</v>
      </c>
      <c r="U51" s="8">
        <v>0</v>
      </c>
      <c r="V51" s="8">
        <v>0</v>
      </c>
      <c r="W51" s="37">
        <v>-103597924</v>
      </c>
      <c r="X51" s="12">
        <v>1928730234</v>
      </c>
    </row>
    <row r="52" spans="2:24" s="60" customFormat="1">
      <c r="B52" s="75"/>
      <c r="C52" s="75" t="s">
        <v>1643</v>
      </c>
      <c r="D52" s="402" t="s">
        <v>34</v>
      </c>
      <c r="E52" s="76" t="s">
        <v>114</v>
      </c>
      <c r="F52" s="10">
        <v>4442029216</v>
      </c>
      <c r="G52" s="10">
        <v>1747970784</v>
      </c>
      <c r="H52" s="10">
        <v>6190000000</v>
      </c>
      <c r="I52" s="30">
        <v>9674100</v>
      </c>
      <c r="J52" s="7">
        <v>6199674100</v>
      </c>
      <c r="K52" s="12">
        <v>6134189385</v>
      </c>
      <c r="L52" s="35">
        <v>16036930</v>
      </c>
      <c r="M52" s="121">
        <v>0</v>
      </c>
      <c r="N52" s="121">
        <v>0</v>
      </c>
      <c r="O52" s="11">
        <v>0</v>
      </c>
      <c r="P52" s="32">
        <v>0</v>
      </c>
      <c r="Q52" s="37">
        <v>-29625163</v>
      </c>
      <c r="R52" s="9">
        <v>359002389</v>
      </c>
      <c r="S52" s="32">
        <v>0</v>
      </c>
      <c r="T52" s="32">
        <v>0</v>
      </c>
      <c r="U52" s="8">
        <v>-197669</v>
      </c>
      <c r="V52" s="8">
        <v>0</v>
      </c>
      <c r="W52" s="37">
        <v>-437877668</v>
      </c>
      <c r="X52" s="12">
        <v>6120601152</v>
      </c>
    </row>
    <row r="53" spans="2:24" s="60" customFormat="1">
      <c r="B53" s="75"/>
      <c r="C53" s="75" t="s">
        <v>115</v>
      </c>
      <c r="D53" s="402" t="s">
        <v>34</v>
      </c>
      <c r="E53" s="76" t="s">
        <v>116</v>
      </c>
      <c r="F53" s="10">
        <v>957275104</v>
      </c>
      <c r="G53" s="10">
        <v>292724896</v>
      </c>
      <c r="H53" s="10">
        <v>1250000000</v>
      </c>
      <c r="I53" s="30">
        <v>2176100</v>
      </c>
      <c r="J53" s="7">
        <v>1252176100</v>
      </c>
      <c r="K53" s="12">
        <v>1201987165</v>
      </c>
      <c r="L53" s="35">
        <v>4204622</v>
      </c>
      <c r="M53" s="121">
        <v>0</v>
      </c>
      <c r="N53" s="121">
        <v>0</v>
      </c>
      <c r="O53" s="11">
        <v>0</v>
      </c>
      <c r="P53" s="32">
        <v>0</v>
      </c>
      <c r="Q53" s="37">
        <v>-3469886</v>
      </c>
      <c r="R53" s="9">
        <v>8570560</v>
      </c>
      <c r="S53" s="32">
        <v>0</v>
      </c>
      <c r="T53" s="32">
        <v>0</v>
      </c>
      <c r="U53" s="8">
        <v>0</v>
      </c>
      <c r="V53" s="8">
        <v>0</v>
      </c>
      <c r="W53" s="37">
        <v>-58020484</v>
      </c>
      <c r="X53" s="12">
        <v>1202726176</v>
      </c>
    </row>
    <row r="54" spans="2:24" s="60" customFormat="1">
      <c r="B54" s="75"/>
      <c r="C54" s="75" t="s">
        <v>117</v>
      </c>
      <c r="D54" s="402" t="s">
        <v>34</v>
      </c>
      <c r="E54" s="76" t="s">
        <v>118</v>
      </c>
      <c r="F54" s="10">
        <v>1176570747</v>
      </c>
      <c r="G54" s="10">
        <v>703429253</v>
      </c>
      <c r="H54" s="10">
        <v>1880000000</v>
      </c>
      <c r="I54" s="30">
        <v>0</v>
      </c>
      <c r="J54" s="7">
        <v>1880000000</v>
      </c>
      <c r="K54" s="12">
        <v>1754014870</v>
      </c>
      <c r="L54" s="35">
        <v>848165</v>
      </c>
      <c r="M54" s="121">
        <v>0</v>
      </c>
      <c r="N54" s="121">
        <v>0</v>
      </c>
      <c r="O54" s="11">
        <v>0</v>
      </c>
      <c r="P54" s="32">
        <v>0</v>
      </c>
      <c r="Q54" s="37">
        <v>-7794923</v>
      </c>
      <c r="R54" s="9">
        <v>3547711</v>
      </c>
      <c r="S54" s="32">
        <v>0</v>
      </c>
      <c r="T54" s="32">
        <v>0</v>
      </c>
      <c r="U54" s="8">
        <v>0</v>
      </c>
      <c r="V54" s="8">
        <v>0</v>
      </c>
      <c r="W54" s="37">
        <v>-136479599</v>
      </c>
      <c r="X54" s="12">
        <v>1747068112</v>
      </c>
    </row>
    <row r="55" spans="2:24" s="60" customFormat="1">
      <c r="B55" s="75"/>
      <c r="C55" s="75" t="s">
        <v>119</v>
      </c>
      <c r="D55" s="402" t="s">
        <v>34</v>
      </c>
      <c r="E55" s="76" t="s">
        <v>120</v>
      </c>
      <c r="F55" s="10">
        <v>1210976100</v>
      </c>
      <c r="G55" s="10">
        <v>399023900</v>
      </c>
      <c r="H55" s="10">
        <v>1610000000</v>
      </c>
      <c r="I55" s="30">
        <v>0</v>
      </c>
      <c r="J55" s="7">
        <v>1610000000</v>
      </c>
      <c r="K55" s="12">
        <v>1541294272</v>
      </c>
      <c r="L55" s="35">
        <v>785067</v>
      </c>
      <c r="M55" s="121">
        <v>0</v>
      </c>
      <c r="N55" s="121">
        <v>0</v>
      </c>
      <c r="O55" s="11">
        <v>0</v>
      </c>
      <c r="P55" s="32">
        <v>0</v>
      </c>
      <c r="Q55" s="37">
        <v>-4524646</v>
      </c>
      <c r="R55" s="9">
        <v>6258520</v>
      </c>
      <c r="S55" s="32">
        <v>0</v>
      </c>
      <c r="T55" s="32">
        <v>0</v>
      </c>
      <c r="U55" s="8">
        <v>0</v>
      </c>
      <c r="V55" s="8">
        <v>0</v>
      </c>
      <c r="W55" s="37">
        <v>-78703827</v>
      </c>
      <c r="X55" s="12">
        <v>1537554693</v>
      </c>
    </row>
    <row r="56" spans="2:24" s="60" customFormat="1">
      <c r="B56" s="75"/>
      <c r="C56" s="75" t="s">
        <v>121</v>
      </c>
      <c r="D56" s="402" t="s">
        <v>34</v>
      </c>
      <c r="E56" s="76" t="s">
        <v>371</v>
      </c>
      <c r="F56" s="10">
        <v>1245251509</v>
      </c>
      <c r="G56" s="10">
        <v>494748491</v>
      </c>
      <c r="H56" s="10">
        <v>1740000000</v>
      </c>
      <c r="I56" s="30">
        <v>0</v>
      </c>
      <c r="J56" s="7">
        <v>1740000000</v>
      </c>
      <c r="K56" s="12">
        <v>1671689595</v>
      </c>
      <c r="L56" s="35">
        <v>1501550</v>
      </c>
      <c r="M56" s="121">
        <v>0</v>
      </c>
      <c r="N56" s="121">
        <v>0</v>
      </c>
      <c r="O56" s="11">
        <v>0</v>
      </c>
      <c r="P56" s="32">
        <v>0</v>
      </c>
      <c r="Q56" s="37">
        <v>-5916871</v>
      </c>
      <c r="R56" s="9">
        <v>25855328</v>
      </c>
      <c r="S56" s="32">
        <v>0</v>
      </c>
      <c r="T56" s="32">
        <v>0</v>
      </c>
      <c r="U56" s="8">
        <v>0</v>
      </c>
      <c r="V56" s="8">
        <v>0</v>
      </c>
      <c r="W56" s="37">
        <v>-98581054</v>
      </c>
      <c r="X56" s="12">
        <v>1667274274</v>
      </c>
    </row>
    <row r="57" spans="2:24" s="60" customFormat="1">
      <c r="B57" s="75"/>
      <c r="C57" s="75" t="s">
        <v>122</v>
      </c>
      <c r="D57" s="402" t="s">
        <v>34</v>
      </c>
      <c r="E57" s="76" t="s">
        <v>123</v>
      </c>
      <c r="F57" s="10">
        <v>791715750</v>
      </c>
      <c r="G57" s="10">
        <v>348284250</v>
      </c>
      <c r="H57" s="10">
        <v>1140000000</v>
      </c>
      <c r="I57" s="30">
        <v>2304100</v>
      </c>
      <c r="J57" s="7">
        <v>1142304100</v>
      </c>
      <c r="K57" s="12">
        <v>1084230583</v>
      </c>
      <c r="L57" s="35">
        <v>3905002</v>
      </c>
      <c r="M57" s="121">
        <v>0</v>
      </c>
      <c r="N57" s="121">
        <v>0</v>
      </c>
      <c r="O57" s="11">
        <v>0</v>
      </c>
      <c r="P57" s="32">
        <v>0</v>
      </c>
      <c r="Q57" s="37">
        <v>-4049658</v>
      </c>
      <c r="R57" s="9">
        <v>10938247</v>
      </c>
      <c r="S57" s="32">
        <v>0</v>
      </c>
      <c r="T57" s="32">
        <v>0</v>
      </c>
      <c r="U57" s="8">
        <v>0</v>
      </c>
      <c r="V57" s="8">
        <v>0</v>
      </c>
      <c r="W57" s="37">
        <v>-69156420</v>
      </c>
      <c r="X57" s="12">
        <v>1084085927</v>
      </c>
    </row>
    <row r="58" spans="2:24" s="60" customFormat="1">
      <c r="B58" s="75"/>
      <c r="C58" s="75" t="s">
        <v>124</v>
      </c>
      <c r="D58" s="402" t="s">
        <v>34</v>
      </c>
      <c r="E58" s="76" t="s">
        <v>125</v>
      </c>
      <c r="F58" s="10">
        <v>894345200</v>
      </c>
      <c r="G58" s="10">
        <v>385654800</v>
      </c>
      <c r="H58" s="10">
        <v>1280000000</v>
      </c>
      <c r="I58" s="30">
        <v>1996700</v>
      </c>
      <c r="J58" s="7">
        <v>1281996700</v>
      </c>
      <c r="K58" s="12">
        <v>1214660986</v>
      </c>
      <c r="L58" s="35">
        <v>308750</v>
      </c>
      <c r="M58" s="121">
        <v>0</v>
      </c>
      <c r="N58" s="121">
        <v>0</v>
      </c>
      <c r="O58" s="11">
        <v>-105840</v>
      </c>
      <c r="P58" s="32">
        <v>0</v>
      </c>
      <c r="Q58" s="37">
        <v>-4254288</v>
      </c>
      <c r="R58" s="9">
        <v>3619349</v>
      </c>
      <c r="S58" s="32">
        <v>0</v>
      </c>
      <c r="T58" s="32">
        <v>0</v>
      </c>
      <c r="U58" s="8">
        <v>-248172</v>
      </c>
      <c r="V58" s="8">
        <v>0</v>
      </c>
      <c r="W58" s="37">
        <v>-74753001</v>
      </c>
      <c r="X58" s="12">
        <v>1210614876</v>
      </c>
    </row>
    <row r="59" spans="2:24" s="60" customFormat="1">
      <c r="B59" s="75"/>
      <c r="C59" s="75" t="s">
        <v>126</v>
      </c>
      <c r="D59" s="402" t="s">
        <v>34</v>
      </c>
      <c r="E59" s="76" t="s">
        <v>127</v>
      </c>
      <c r="F59" s="10">
        <v>1095042034</v>
      </c>
      <c r="G59" s="10">
        <v>734957966</v>
      </c>
      <c r="H59" s="10">
        <v>1830000000</v>
      </c>
      <c r="I59" s="30">
        <v>3578400</v>
      </c>
      <c r="J59" s="7">
        <v>1833578400</v>
      </c>
      <c r="K59" s="12">
        <v>1704620868</v>
      </c>
      <c r="L59" s="35">
        <v>287338</v>
      </c>
      <c r="M59" s="121">
        <v>0</v>
      </c>
      <c r="N59" s="121">
        <v>0</v>
      </c>
      <c r="O59" s="11">
        <v>0</v>
      </c>
      <c r="P59" s="32">
        <v>0</v>
      </c>
      <c r="Q59" s="37">
        <v>-8127036</v>
      </c>
      <c r="R59" s="9">
        <v>6412190</v>
      </c>
      <c r="S59" s="32">
        <v>0</v>
      </c>
      <c r="T59" s="32">
        <v>0</v>
      </c>
      <c r="U59" s="8">
        <v>0</v>
      </c>
      <c r="V59" s="8">
        <v>0</v>
      </c>
      <c r="W59" s="37">
        <v>-143209420</v>
      </c>
      <c r="X59" s="12">
        <v>1696781170</v>
      </c>
    </row>
    <row r="60" spans="2:24" s="60" customFormat="1">
      <c r="B60" s="75"/>
      <c r="C60" s="75" t="s">
        <v>128</v>
      </c>
      <c r="D60" s="402" t="s">
        <v>34</v>
      </c>
      <c r="E60" s="76" t="s">
        <v>129</v>
      </c>
      <c r="F60" s="10">
        <v>599061436</v>
      </c>
      <c r="G60" s="10">
        <v>323938564</v>
      </c>
      <c r="H60" s="10">
        <v>923000000</v>
      </c>
      <c r="I60" s="30">
        <v>1128300</v>
      </c>
      <c r="J60" s="7">
        <v>924128300</v>
      </c>
      <c r="K60" s="12">
        <v>869974278</v>
      </c>
      <c r="L60" s="35">
        <v>635947</v>
      </c>
      <c r="M60" s="121">
        <v>0</v>
      </c>
      <c r="N60" s="121">
        <v>0</v>
      </c>
      <c r="O60" s="11">
        <v>0</v>
      </c>
      <c r="P60" s="32">
        <v>0</v>
      </c>
      <c r="Q60" s="37">
        <v>-3887616</v>
      </c>
      <c r="R60" s="9">
        <v>7165425</v>
      </c>
      <c r="S60" s="32">
        <v>0</v>
      </c>
      <c r="T60" s="32">
        <v>0</v>
      </c>
      <c r="U60" s="8">
        <v>0</v>
      </c>
      <c r="V60" s="8">
        <v>0</v>
      </c>
      <c r="W60" s="37">
        <v>-64571116</v>
      </c>
      <c r="X60" s="12">
        <v>866722609</v>
      </c>
    </row>
    <row r="61" spans="2:24" s="60" customFormat="1">
      <c r="B61" s="75"/>
      <c r="C61" s="75" t="s">
        <v>130</v>
      </c>
      <c r="D61" s="402" t="s">
        <v>34</v>
      </c>
      <c r="E61" s="76" t="s">
        <v>131</v>
      </c>
      <c r="F61" s="10">
        <v>604566531</v>
      </c>
      <c r="G61" s="10">
        <v>369433469</v>
      </c>
      <c r="H61" s="10">
        <v>974000000</v>
      </c>
      <c r="I61" s="30">
        <v>0</v>
      </c>
      <c r="J61" s="7">
        <v>974000000</v>
      </c>
      <c r="K61" s="12">
        <v>974327605</v>
      </c>
      <c r="L61" s="35">
        <v>6486513</v>
      </c>
      <c r="M61" s="121">
        <v>0</v>
      </c>
      <c r="N61" s="121">
        <v>0</v>
      </c>
      <c r="O61" s="11">
        <v>0</v>
      </c>
      <c r="P61" s="32">
        <v>0</v>
      </c>
      <c r="Q61" s="37">
        <v>-5911446</v>
      </c>
      <c r="R61" s="9">
        <v>84482230</v>
      </c>
      <c r="S61" s="32">
        <v>0</v>
      </c>
      <c r="T61" s="32">
        <v>0</v>
      </c>
      <c r="U61" s="8">
        <v>-392849</v>
      </c>
      <c r="V61" s="8">
        <v>0</v>
      </c>
      <c r="W61" s="37">
        <v>-83186709</v>
      </c>
      <c r="X61" s="12">
        <v>974902672</v>
      </c>
    </row>
    <row r="62" spans="2:24" s="60" customFormat="1">
      <c r="B62" s="75"/>
      <c r="C62" s="75" t="s">
        <v>132</v>
      </c>
      <c r="D62" s="402" t="s">
        <v>34</v>
      </c>
      <c r="E62" s="76" t="s">
        <v>133</v>
      </c>
      <c r="F62" s="10">
        <v>2642108339</v>
      </c>
      <c r="G62" s="10">
        <v>2027891661</v>
      </c>
      <c r="H62" s="10">
        <v>4670000000</v>
      </c>
      <c r="I62" s="30">
        <v>0</v>
      </c>
      <c r="J62" s="7">
        <v>4670000000</v>
      </c>
      <c r="K62" s="12">
        <v>4391474939</v>
      </c>
      <c r="L62" s="35">
        <v>18057902</v>
      </c>
      <c r="M62" s="121">
        <v>0</v>
      </c>
      <c r="N62" s="121">
        <v>0</v>
      </c>
      <c r="O62" s="11">
        <v>0</v>
      </c>
      <c r="P62" s="32">
        <v>0</v>
      </c>
      <c r="Q62" s="37">
        <v>-38981379</v>
      </c>
      <c r="R62" s="9">
        <v>300320544</v>
      </c>
      <c r="S62" s="32">
        <v>0</v>
      </c>
      <c r="T62" s="32">
        <v>0</v>
      </c>
      <c r="U62" s="8">
        <v>0</v>
      </c>
      <c r="V62" s="8">
        <v>0</v>
      </c>
      <c r="W62" s="37">
        <v>-599769082</v>
      </c>
      <c r="X62" s="12">
        <v>4370551462</v>
      </c>
    </row>
    <row r="63" spans="2:24" s="60" customFormat="1">
      <c r="B63" s="75"/>
      <c r="C63" s="75" t="s">
        <v>134</v>
      </c>
      <c r="D63" s="402" t="s">
        <v>34</v>
      </c>
      <c r="E63" s="76" t="s">
        <v>135</v>
      </c>
      <c r="F63" s="10">
        <v>597678833</v>
      </c>
      <c r="G63" s="10">
        <v>332321167</v>
      </c>
      <c r="H63" s="10">
        <v>930000000</v>
      </c>
      <c r="I63" s="30">
        <v>2665500</v>
      </c>
      <c r="J63" s="7">
        <v>932665500</v>
      </c>
      <c r="K63" s="12">
        <v>876933501</v>
      </c>
      <c r="L63" s="35">
        <v>2062040</v>
      </c>
      <c r="M63" s="121">
        <v>0</v>
      </c>
      <c r="N63" s="121">
        <v>0</v>
      </c>
      <c r="O63" s="11">
        <v>0</v>
      </c>
      <c r="P63" s="32">
        <v>0</v>
      </c>
      <c r="Q63" s="37">
        <v>-3982475</v>
      </c>
      <c r="R63" s="9">
        <v>9292590</v>
      </c>
      <c r="S63" s="32">
        <v>0</v>
      </c>
      <c r="T63" s="32">
        <v>0</v>
      </c>
      <c r="U63" s="8">
        <v>0</v>
      </c>
      <c r="V63" s="8">
        <v>0</v>
      </c>
      <c r="W63" s="37">
        <v>-66945024</v>
      </c>
      <c r="X63" s="12">
        <v>875013066</v>
      </c>
    </row>
    <row r="64" spans="2:24" s="60" customFormat="1">
      <c r="B64" s="75"/>
      <c r="C64" s="75" t="s">
        <v>136</v>
      </c>
      <c r="D64" s="402" t="s">
        <v>34</v>
      </c>
      <c r="E64" s="76" t="s">
        <v>137</v>
      </c>
      <c r="F64" s="10">
        <v>3962648680</v>
      </c>
      <c r="G64" s="10">
        <v>1297351320</v>
      </c>
      <c r="H64" s="10">
        <v>5260000000</v>
      </c>
      <c r="I64" s="30">
        <v>0</v>
      </c>
      <c r="J64" s="7">
        <v>5260000000</v>
      </c>
      <c r="K64" s="12">
        <v>5035938895</v>
      </c>
      <c r="L64" s="35">
        <v>1824174</v>
      </c>
      <c r="M64" s="121">
        <v>0</v>
      </c>
      <c r="N64" s="121">
        <v>0</v>
      </c>
      <c r="O64" s="11">
        <v>0</v>
      </c>
      <c r="P64" s="32">
        <v>0</v>
      </c>
      <c r="Q64" s="37">
        <v>-14630829</v>
      </c>
      <c r="R64" s="9">
        <v>16264169</v>
      </c>
      <c r="S64" s="32">
        <v>0</v>
      </c>
      <c r="T64" s="32">
        <v>0</v>
      </c>
      <c r="U64" s="8">
        <v>0</v>
      </c>
      <c r="V64" s="8">
        <v>0</v>
      </c>
      <c r="W64" s="37">
        <v>-253126847</v>
      </c>
      <c r="X64" s="12">
        <v>5023137322</v>
      </c>
    </row>
    <row r="65" spans="2:24" s="60" customFormat="1">
      <c r="B65" s="75"/>
      <c r="C65" s="75" t="s">
        <v>138</v>
      </c>
      <c r="D65" s="402" t="s">
        <v>34</v>
      </c>
      <c r="E65" s="76" t="s">
        <v>139</v>
      </c>
      <c r="F65" s="10">
        <v>5732449482</v>
      </c>
      <c r="G65" s="10">
        <v>3837550518</v>
      </c>
      <c r="H65" s="10">
        <v>9570000000</v>
      </c>
      <c r="I65" s="30">
        <v>0</v>
      </c>
      <c r="J65" s="7">
        <v>9570000000</v>
      </c>
      <c r="K65" s="12">
        <v>8887618482</v>
      </c>
      <c r="L65" s="35">
        <v>1916943</v>
      </c>
      <c r="M65" s="121">
        <v>0</v>
      </c>
      <c r="N65" s="121">
        <v>0</v>
      </c>
      <c r="O65" s="11">
        <v>0</v>
      </c>
      <c r="P65" s="32">
        <v>0</v>
      </c>
      <c r="Q65" s="37">
        <v>-42507117</v>
      </c>
      <c r="R65" s="9">
        <v>23808428</v>
      </c>
      <c r="S65" s="32">
        <v>0</v>
      </c>
      <c r="T65" s="32">
        <v>0</v>
      </c>
      <c r="U65" s="8">
        <v>0</v>
      </c>
      <c r="V65" s="8">
        <v>0</v>
      </c>
      <c r="W65" s="37">
        <v>-746780120</v>
      </c>
      <c r="X65" s="12">
        <v>8847028308</v>
      </c>
    </row>
    <row r="66" spans="2:24" s="60" customFormat="1">
      <c r="B66" s="75"/>
      <c r="C66" s="75" t="s">
        <v>144</v>
      </c>
      <c r="D66" s="402" t="s">
        <v>34</v>
      </c>
      <c r="E66" s="76" t="s">
        <v>145</v>
      </c>
      <c r="F66" s="10">
        <v>530163782</v>
      </c>
      <c r="G66" s="10">
        <v>347836218</v>
      </c>
      <c r="H66" s="10">
        <v>878000000</v>
      </c>
      <c r="I66" s="30">
        <v>0</v>
      </c>
      <c r="J66" s="7">
        <v>878000000</v>
      </c>
      <c r="K66" s="12">
        <v>848136956</v>
      </c>
      <c r="L66" s="35">
        <v>6346215</v>
      </c>
      <c r="M66" s="121">
        <v>0</v>
      </c>
      <c r="N66" s="121">
        <v>0</v>
      </c>
      <c r="O66" s="11">
        <v>0</v>
      </c>
      <c r="P66" s="32">
        <v>0</v>
      </c>
      <c r="Q66" s="37">
        <v>-7323886</v>
      </c>
      <c r="R66" s="9">
        <v>81813965</v>
      </c>
      <c r="S66" s="32">
        <v>0</v>
      </c>
      <c r="T66" s="32">
        <v>0</v>
      </c>
      <c r="U66" s="8">
        <v>0</v>
      </c>
      <c r="V66" s="8">
        <v>0</v>
      </c>
      <c r="W66" s="37">
        <v>-112654680</v>
      </c>
      <c r="X66" s="12">
        <v>847159285</v>
      </c>
    </row>
    <row r="67" spans="2:24" s="60" customFormat="1">
      <c r="B67" s="75"/>
      <c r="C67" s="75" t="s">
        <v>152</v>
      </c>
      <c r="D67" s="402" t="s">
        <v>34</v>
      </c>
      <c r="E67" s="76" t="s">
        <v>153</v>
      </c>
      <c r="F67" s="10">
        <v>951409601</v>
      </c>
      <c r="G67" s="10">
        <v>508590399</v>
      </c>
      <c r="H67" s="10">
        <v>1460000000</v>
      </c>
      <c r="I67" s="30">
        <v>2901600</v>
      </c>
      <c r="J67" s="7">
        <v>1462901600</v>
      </c>
      <c r="K67" s="12">
        <v>1366980434</v>
      </c>
      <c r="L67" s="35">
        <v>1654722</v>
      </c>
      <c r="M67" s="121">
        <v>0</v>
      </c>
      <c r="N67" s="121">
        <v>0</v>
      </c>
      <c r="O67" s="11">
        <v>-300818</v>
      </c>
      <c r="P67" s="32">
        <v>0</v>
      </c>
      <c r="Q67" s="37">
        <v>-6947352</v>
      </c>
      <c r="R67" s="9">
        <v>18651225</v>
      </c>
      <c r="S67" s="32">
        <v>0</v>
      </c>
      <c r="T67" s="32">
        <v>0</v>
      </c>
      <c r="U67" s="8">
        <v>-532237</v>
      </c>
      <c r="V67" s="8">
        <v>0</v>
      </c>
      <c r="W67" s="37">
        <v>-119614996</v>
      </c>
      <c r="X67" s="12">
        <v>1361405592</v>
      </c>
    </row>
    <row r="68" spans="2:24" s="60" customFormat="1">
      <c r="B68" s="75"/>
      <c r="C68" s="75" t="s">
        <v>154</v>
      </c>
      <c r="D68" s="402" t="s">
        <v>358</v>
      </c>
      <c r="E68" s="76" t="s">
        <v>155</v>
      </c>
      <c r="F68" s="10">
        <v>417000000</v>
      </c>
      <c r="G68" s="10">
        <v>453000000</v>
      </c>
      <c r="H68" s="10">
        <v>870000000</v>
      </c>
      <c r="I68" s="30">
        <v>37678628</v>
      </c>
      <c r="J68" s="7">
        <v>907678628</v>
      </c>
      <c r="K68" s="12">
        <v>823554578</v>
      </c>
      <c r="L68" s="35">
        <v>0</v>
      </c>
      <c r="M68" s="121">
        <v>0</v>
      </c>
      <c r="N68" s="121">
        <v>0</v>
      </c>
      <c r="O68" s="11">
        <v>0</v>
      </c>
      <c r="P68" s="32">
        <v>0</v>
      </c>
      <c r="Q68" s="37">
        <v>-5234879</v>
      </c>
      <c r="R68" s="9">
        <v>460851</v>
      </c>
      <c r="S68" s="32">
        <v>0</v>
      </c>
      <c r="T68" s="32">
        <v>0</v>
      </c>
      <c r="U68" s="8">
        <v>0</v>
      </c>
      <c r="V68" s="8">
        <v>0</v>
      </c>
      <c r="W68" s="37">
        <v>-89819780</v>
      </c>
      <c r="X68" s="12">
        <v>818319699</v>
      </c>
    </row>
    <row r="69" spans="2:24" s="60" customFormat="1">
      <c r="B69" s="75"/>
      <c r="C69" s="75" t="s">
        <v>408</v>
      </c>
      <c r="D69" s="402" t="s">
        <v>358</v>
      </c>
      <c r="E69" s="76" t="s">
        <v>418</v>
      </c>
      <c r="F69" s="29">
        <v>1210000000</v>
      </c>
      <c r="G69" s="29">
        <v>1190000000</v>
      </c>
      <c r="H69" s="10">
        <v>2400000000</v>
      </c>
      <c r="I69" s="31">
        <v>101266447</v>
      </c>
      <c r="J69" s="7">
        <v>2501266447</v>
      </c>
      <c r="K69" s="12">
        <v>2317323013</v>
      </c>
      <c r="L69" s="35">
        <v>184680</v>
      </c>
      <c r="M69" s="121">
        <v>0</v>
      </c>
      <c r="N69" s="121">
        <v>0</v>
      </c>
      <c r="O69" s="11">
        <v>0</v>
      </c>
      <c r="P69" s="32">
        <v>0</v>
      </c>
      <c r="Q69" s="37">
        <v>-12830889</v>
      </c>
      <c r="R69" s="9">
        <v>4518306</v>
      </c>
      <c r="S69" s="32">
        <v>0</v>
      </c>
      <c r="T69" s="32">
        <v>0</v>
      </c>
      <c r="U69" s="8">
        <v>0</v>
      </c>
      <c r="V69" s="8">
        <v>0</v>
      </c>
      <c r="W69" s="37">
        <v>-201107949</v>
      </c>
      <c r="X69" s="12">
        <v>2304676804</v>
      </c>
    </row>
    <row r="70" spans="2:24" s="60" customFormat="1">
      <c r="B70" s="75"/>
      <c r="C70" s="75" t="s">
        <v>409</v>
      </c>
      <c r="D70" s="402" t="s">
        <v>358</v>
      </c>
      <c r="E70" s="76" t="s">
        <v>419</v>
      </c>
      <c r="F70" s="29">
        <v>1043280000</v>
      </c>
      <c r="G70" s="29">
        <v>1026720000</v>
      </c>
      <c r="H70" s="10">
        <v>2070000000</v>
      </c>
      <c r="I70" s="31">
        <v>82163257</v>
      </c>
      <c r="J70" s="7">
        <v>2152163257</v>
      </c>
      <c r="K70" s="12">
        <v>1981764808</v>
      </c>
      <c r="L70" s="35">
        <v>167400</v>
      </c>
      <c r="M70" s="121">
        <v>0</v>
      </c>
      <c r="N70" s="121">
        <v>0</v>
      </c>
      <c r="O70" s="11">
        <v>0</v>
      </c>
      <c r="P70" s="32">
        <v>0</v>
      </c>
      <c r="Q70" s="37">
        <v>-11867212</v>
      </c>
      <c r="R70" s="9">
        <v>1431264</v>
      </c>
      <c r="S70" s="32">
        <v>0</v>
      </c>
      <c r="T70" s="32">
        <v>0</v>
      </c>
      <c r="U70" s="8">
        <v>0</v>
      </c>
      <c r="V70" s="8">
        <v>0</v>
      </c>
      <c r="W70" s="37">
        <v>-183529525</v>
      </c>
      <c r="X70" s="12">
        <v>1970064996</v>
      </c>
    </row>
    <row r="71" spans="2:24" s="60" customFormat="1">
      <c r="B71" s="75"/>
      <c r="C71" s="75" t="s">
        <v>417</v>
      </c>
      <c r="D71" s="402" t="s">
        <v>358</v>
      </c>
      <c r="E71" s="76" t="s">
        <v>420</v>
      </c>
      <c r="F71" s="29">
        <v>878000000</v>
      </c>
      <c r="G71" s="29">
        <v>645000000</v>
      </c>
      <c r="H71" s="10">
        <v>1523000000</v>
      </c>
      <c r="I71" s="31">
        <v>112789257</v>
      </c>
      <c r="J71" s="7">
        <v>1635789257</v>
      </c>
      <c r="K71" s="12">
        <v>1540581815</v>
      </c>
      <c r="L71" s="35">
        <v>466890</v>
      </c>
      <c r="M71" s="121">
        <v>0</v>
      </c>
      <c r="N71" s="121">
        <v>0</v>
      </c>
      <c r="O71" s="11">
        <v>0</v>
      </c>
      <c r="P71" s="32">
        <v>0</v>
      </c>
      <c r="Q71" s="37">
        <v>-7833572</v>
      </c>
      <c r="R71" s="9">
        <v>15953540</v>
      </c>
      <c r="S71" s="32">
        <v>0</v>
      </c>
      <c r="T71" s="32">
        <v>0</v>
      </c>
      <c r="U71" s="8">
        <v>0</v>
      </c>
      <c r="V71" s="8">
        <v>0</v>
      </c>
      <c r="W71" s="37">
        <v>-118527664</v>
      </c>
      <c r="X71" s="12">
        <v>1533215133</v>
      </c>
    </row>
    <row r="72" spans="2:24" s="60" customFormat="1">
      <c r="B72" s="75"/>
      <c r="C72" s="75" t="s">
        <v>426</v>
      </c>
      <c r="D72" s="402" t="s">
        <v>358</v>
      </c>
      <c r="E72" s="76" t="s">
        <v>429</v>
      </c>
      <c r="F72" s="29">
        <v>1955000000</v>
      </c>
      <c r="G72" s="29">
        <v>1345000000</v>
      </c>
      <c r="H72" s="10">
        <v>3300000000</v>
      </c>
      <c r="I72" s="31">
        <v>224642476</v>
      </c>
      <c r="J72" s="7">
        <v>3524642476</v>
      </c>
      <c r="K72" s="12">
        <v>3317376447</v>
      </c>
      <c r="L72" s="35">
        <v>3308310</v>
      </c>
      <c r="M72" s="121">
        <v>0</v>
      </c>
      <c r="N72" s="121">
        <v>0</v>
      </c>
      <c r="O72" s="11">
        <v>0</v>
      </c>
      <c r="P72" s="32">
        <v>0</v>
      </c>
      <c r="Q72" s="37">
        <v>-16888804</v>
      </c>
      <c r="R72" s="9">
        <v>24270945</v>
      </c>
      <c r="S72" s="32">
        <v>0</v>
      </c>
      <c r="T72" s="32">
        <v>0</v>
      </c>
      <c r="U72" s="8">
        <v>0</v>
      </c>
      <c r="V72" s="8">
        <v>0</v>
      </c>
      <c r="W72" s="37">
        <v>-245114860</v>
      </c>
      <c r="X72" s="12">
        <v>3303798561</v>
      </c>
    </row>
    <row r="73" spans="2:24" s="60" customFormat="1">
      <c r="B73" s="75"/>
      <c r="C73" s="75" t="s">
        <v>676</v>
      </c>
      <c r="D73" s="402" t="s">
        <v>358</v>
      </c>
      <c r="E73" s="76" t="s">
        <v>677</v>
      </c>
      <c r="F73" s="29">
        <v>2160000000</v>
      </c>
      <c r="G73" s="29">
        <v>1600000000</v>
      </c>
      <c r="H73" s="10">
        <v>3760000000</v>
      </c>
      <c r="I73" s="31">
        <v>139167116</v>
      </c>
      <c r="J73" s="62">
        <v>3899167116</v>
      </c>
      <c r="K73" s="12">
        <v>3690719980</v>
      </c>
      <c r="L73" s="35">
        <v>0</v>
      </c>
      <c r="M73" s="121">
        <v>0</v>
      </c>
      <c r="N73" s="121">
        <v>0</v>
      </c>
      <c r="O73" s="11">
        <v>0</v>
      </c>
      <c r="P73" s="32">
        <v>0</v>
      </c>
      <c r="Q73" s="37">
        <v>-17320897</v>
      </c>
      <c r="R73" s="9">
        <v>13892541</v>
      </c>
      <c r="S73" s="32">
        <v>0</v>
      </c>
      <c r="T73" s="32">
        <v>0</v>
      </c>
      <c r="U73" s="8">
        <v>0</v>
      </c>
      <c r="V73" s="8">
        <v>0</v>
      </c>
      <c r="W73" s="37">
        <v>-239660574</v>
      </c>
      <c r="X73" s="12">
        <v>3673399083</v>
      </c>
    </row>
    <row r="74" spans="2:24" s="60" customFormat="1">
      <c r="B74" s="75"/>
      <c r="C74" s="75" t="s">
        <v>711</v>
      </c>
      <c r="D74" s="402" t="s">
        <v>358</v>
      </c>
      <c r="E74" s="101" t="s">
        <v>716</v>
      </c>
      <c r="F74" s="29">
        <v>631000000</v>
      </c>
      <c r="G74" s="29">
        <v>319000000</v>
      </c>
      <c r="H74" s="10">
        <v>950000000</v>
      </c>
      <c r="I74" s="31">
        <v>44141562</v>
      </c>
      <c r="J74" s="62">
        <v>994141562</v>
      </c>
      <c r="K74" s="12">
        <v>954119882</v>
      </c>
      <c r="L74" s="35">
        <v>0</v>
      </c>
      <c r="M74" s="121">
        <v>0</v>
      </c>
      <c r="N74" s="121">
        <v>0</v>
      </c>
      <c r="O74" s="11">
        <v>0</v>
      </c>
      <c r="P74" s="32">
        <v>0</v>
      </c>
      <c r="Q74" s="37">
        <v>-3783606</v>
      </c>
      <c r="R74" s="9">
        <v>1307154</v>
      </c>
      <c r="S74" s="32">
        <v>0</v>
      </c>
      <c r="T74" s="32">
        <v>0</v>
      </c>
      <c r="U74" s="8">
        <v>0</v>
      </c>
      <c r="V74" s="8">
        <v>0</v>
      </c>
      <c r="W74" s="37">
        <v>-45112440</v>
      </c>
      <c r="X74" s="12">
        <v>950336276</v>
      </c>
    </row>
    <row r="75" spans="2:24" s="60" customFormat="1">
      <c r="B75" s="75"/>
      <c r="C75" s="75" t="s">
        <v>712</v>
      </c>
      <c r="D75" s="402" t="s">
        <v>358</v>
      </c>
      <c r="E75" s="101" t="s">
        <v>718</v>
      </c>
      <c r="F75" s="29">
        <v>571830000</v>
      </c>
      <c r="G75" s="29">
        <v>206170000</v>
      </c>
      <c r="H75" s="10">
        <v>778000000</v>
      </c>
      <c r="I75" s="31">
        <v>24214289</v>
      </c>
      <c r="J75" s="62">
        <v>802214289</v>
      </c>
      <c r="K75" s="12">
        <v>779079827</v>
      </c>
      <c r="L75" s="35">
        <v>645300</v>
      </c>
      <c r="M75" s="121">
        <v>0</v>
      </c>
      <c r="N75" s="121">
        <v>0</v>
      </c>
      <c r="O75" s="11">
        <v>0</v>
      </c>
      <c r="P75" s="32">
        <v>0</v>
      </c>
      <c r="Q75" s="37">
        <v>-2568591</v>
      </c>
      <c r="R75" s="9">
        <v>4898486</v>
      </c>
      <c r="S75" s="32">
        <v>0</v>
      </c>
      <c r="T75" s="32">
        <v>0</v>
      </c>
      <c r="U75" s="8">
        <v>0</v>
      </c>
      <c r="V75" s="8">
        <v>0</v>
      </c>
      <c r="W75" s="37">
        <v>-29956239</v>
      </c>
      <c r="X75" s="12">
        <v>777156536</v>
      </c>
    </row>
    <row r="76" spans="2:24" s="60" customFormat="1">
      <c r="B76" s="75"/>
      <c r="C76" s="75" t="s">
        <v>713</v>
      </c>
      <c r="D76" s="402" t="s">
        <v>358</v>
      </c>
      <c r="E76" s="101" t="s">
        <v>719</v>
      </c>
      <c r="F76" s="29">
        <v>713000000</v>
      </c>
      <c r="G76" s="29">
        <v>527000000</v>
      </c>
      <c r="H76" s="10">
        <v>1240000000</v>
      </c>
      <c r="I76" s="31">
        <v>47328234</v>
      </c>
      <c r="J76" s="62">
        <v>1287328234</v>
      </c>
      <c r="K76" s="12">
        <v>1227786424</v>
      </c>
      <c r="L76" s="35">
        <v>0</v>
      </c>
      <c r="M76" s="121">
        <v>0</v>
      </c>
      <c r="N76" s="121">
        <v>0</v>
      </c>
      <c r="O76" s="11">
        <v>0</v>
      </c>
      <c r="P76" s="32">
        <v>0</v>
      </c>
      <c r="Q76" s="37">
        <v>-5620161</v>
      </c>
      <c r="R76" s="9">
        <v>1197210</v>
      </c>
      <c r="S76" s="32">
        <v>0</v>
      </c>
      <c r="T76" s="32">
        <v>0</v>
      </c>
      <c r="U76" s="8">
        <v>0</v>
      </c>
      <c r="V76" s="8">
        <v>0</v>
      </c>
      <c r="W76" s="37">
        <v>-66359181</v>
      </c>
      <c r="X76" s="12">
        <v>1222166263</v>
      </c>
    </row>
    <row r="77" spans="2:24" s="60" customFormat="1">
      <c r="B77" s="75"/>
      <c r="C77" s="75" t="s">
        <v>714</v>
      </c>
      <c r="D77" s="402" t="s">
        <v>358</v>
      </c>
      <c r="E77" s="101" t="s">
        <v>720</v>
      </c>
      <c r="F77" s="29">
        <v>863000000</v>
      </c>
      <c r="G77" s="29">
        <v>757000000</v>
      </c>
      <c r="H77" s="10">
        <v>1620000000</v>
      </c>
      <c r="I77" s="31">
        <v>65423266</v>
      </c>
      <c r="J77" s="62">
        <v>1685423266</v>
      </c>
      <c r="K77" s="12">
        <v>1599154711</v>
      </c>
      <c r="L77" s="35">
        <v>0</v>
      </c>
      <c r="M77" s="121">
        <v>0</v>
      </c>
      <c r="N77" s="121">
        <v>0</v>
      </c>
      <c r="O77" s="11">
        <v>0</v>
      </c>
      <c r="P77" s="32">
        <v>0</v>
      </c>
      <c r="Q77" s="37">
        <v>-8036427</v>
      </c>
      <c r="R77" s="9">
        <v>746850</v>
      </c>
      <c r="S77" s="32">
        <v>0</v>
      </c>
      <c r="T77" s="32">
        <v>0</v>
      </c>
      <c r="U77" s="8">
        <v>0</v>
      </c>
      <c r="V77" s="8">
        <v>0</v>
      </c>
      <c r="W77" s="37">
        <v>-95051832</v>
      </c>
      <c r="X77" s="12">
        <v>1591118284</v>
      </c>
    </row>
    <row r="78" spans="2:24" s="60" customFormat="1">
      <c r="B78" s="75"/>
      <c r="C78" s="75" t="s">
        <v>715</v>
      </c>
      <c r="D78" s="402" t="s">
        <v>358</v>
      </c>
      <c r="E78" s="101" t="s">
        <v>721</v>
      </c>
      <c r="F78" s="29">
        <v>879000000</v>
      </c>
      <c r="G78" s="29">
        <v>601000000</v>
      </c>
      <c r="H78" s="10">
        <v>1480000000</v>
      </c>
      <c r="I78" s="31">
        <v>56226125</v>
      </c>
      <c r="J78" s="62">
        <v>1536226125</v>
      </c>
      <c r="K78" s="12">
        <v>1467415846</v>
      </c>
      <c r="L78" s="35">
        <v>0</v>
      </c>
      <c r="M78" s="121">
        <v>0</v>
      </c>
      <c r="N78" s="121">
        <v>0</v>
      </c>
      <c r="O78" s="11">
        <v>0</v>
      </c>
      <c r="P78" s="32">
        <v>0</v>
      </c>
      <c r="Q78" s="37">
        <v>-6376579</v>
      </c>
      <c r="R78" s="9">
        <v>252000</v>
      </c>
      <c r="S78" s="32">
        <v>0</v>
      </c>
      <c r="T78" s="32">
        <v>0</v>
      </c>
      <c r="U78" s="8">
        <v>0</v>
      </c>
      <c r="V78" s="8">
        <v>0</v>
      </c>
      <c r="W78" s="37">
        <v>-75438858</v>
      </c>
      <c r="X78" s="12">
        <v>1461039267</v>
      </c>
    </row>
    <row r="79" spans="2:24" s="60" customFormat="1">
      <c r="B79" s="75"/>
      <c r="C79" s="75" t="s">
        <v>796</v>
      </c>
      <c r="D79" s="402" t="s">
        <v>358</v>
      </c>
      <c r="E79" s="101" t="s">
        <v>798</v>
      </c>
      <c r="F79" s="29">
        <v>2840712000</v>
      </c>
      <c r="G79" s="29">
        <v>815288000</v>
      </c>
      <c r="H79" s="10">
        <v>3656000000</v>
      </c>
      <c r="I79" s="31">
        <v>205646140</v>
      </c>
      <c r="J79" s="62">
        <v>3861646140</v>
      </c>
      <c r="K79" s="12">
        <v>3773545115</v>
      </c>
      <c r="L79" s="35">
        <v>3666462</v>
      </c>
      <c r="M79" s="121">
        <v>0</v>
      </c>
      <c r="N79" s="121">
        <v>0</v>
      </c>
      <c r="O79" s="11">
        <v>0</v>
      </c>
      <c r="P79" s="32">
        <v>0</v>
      </c>
      <c r="Q79" s="37">
        <v>-9945074</v>
      </c>
      <c r="R79" s="9">
        <v>11855249</v>
      </c>
      <c r="S79" s="32">
        <v>0</v>
      </c>
      <c r="T79" s="32">
        <v>0</v>
      </c>
      <c r="U79" s="8">
        <v>0</v>
      </c>
      <c r="V79" s="8">
        <v>0</v>
      </c>
      <c r="W79" s="37">
        <v>-106234886</v>
      </c>
      <c r="X79" s="12">
        <v>3767266503</v>
      </c>
    </row>
    <row r="80" spans="2:24" s="60" customFormat="1">
      <c r="B80" s="75"/>
      <c r="C80" s="75" t="s">
        <v>1029</v>
      </c>
      <c r="D80" s="402" t="s">
        <v>358</v>
      </c>
      <c r="E80" s="101" t="s">
        <v>1033</v>
      </c>
      <c r="F80" s="29">
        <v>786657000</v>
      </c>
      <c r="G80" s="29">
        <v>332343000</v>
      </c>
      <c r="H80" s="10">
        <v>1119000000</v>
      </c>
      <c r="I80" s="31">
        <v>34530179</v>
      </c>
      <c r="J80" s="62">
        <v>1153530179</v>
      </c>
      <c r="K80" s="12">
        <v>1116628098</v>
      </c>
      <c r="L80" s="35">
        <v>0</v>
      </c>
      <c r="M80" s="121">
        <v>0</v>
      </c>
      <c r="N80" s="121">
        <v>0</v>
      </c>
      <c r="O80" s="11">
        <v>0</v>
      </c>
      <c r="P80" s="32">
        <v>0</v>
      </c>
      <c r="Q80" s="37">
        <v>-4234175</v>
      </c>
      <c r="R80" s="9">
        <v>1109450</v>
      </c>
      <c r="S80" s="32">
        <v>0</v>
      </c>
      <c r="T80" s="32">
        <v>0</v>
      </c>
      <c r="U80" s="8">
        <v>0</v>
      </c>
      <c r="V80" s="8">
        <v>0</v>
      </c>
      <c r="W80" s="37">
        <v>-42245706</v>
      </c>
      <c r="X80" s="12">
        <v>1112393923</v>
      </c>
    </row>
    <row r="81" spans="2:24" s="60" customFormat="1">
      <c r="B81" s="75"/>
      <c r="C81" s="75" t="s">
        <v>1030</v>
      </c>
      <c r="D81" s="402" t="s">
        <v>358</v>
      </c>
      <c r="E81" s="101" t="s">
        <v>1037</v>
      </c>
      <c r="F81" s="29">
        <v>1417280000</v>
      </c>
      <c r="G81" s="29">
        <v>302720000</v>
      </c>
      <c r="H81" s="10">
        <v>1720000000</v>
      </c>
      <c r="I81" s="31">
        <v>41474828</v>
      </c>
      <c r="J81" s="62">
        <v>1761474828</v>
      </c>
      <c r="K81" s="12">
        <v>1729895629</v>
      </c>
      <c r="L81" s="35">
        <v>0</v>
      </c>
      <c r="M81" s="121">
        <v>0</v>
      </c>
      <c r="N81" s="121">
        <v>0</v>
      </c>
      <c r="O81" s="11">
        <v>0</v>
      </c>
      <c r="P81" s="32">
        <v>0</v>
      </c>
      <c r="Q81" s="37">
        <v>-3548300</v>
      </c>
      <c r="R81" s="9">
        <v>258999</v>
      </c>
      <c r="S81" s="32">
        <v>0</v>
      </c>
      <c r="T81" s="32">
        <v>0</v>
      </c>
      <c r="U81" s="8">
        <v>0</v>
      </c>
      <c r="V81" s="8">
        <v>0</v>
      </c>
      <c r="W81" s="37">
        <v>-35386498</v>
      </c>
      <c r="X81" s="12">
        <v>1726347329</v>
      </c>
    </row>
    <row r="82" spans="2:24" s="60" customFormat="1">
      <c r="B82" s="75"/>
      <c r="C82" s="75" t="s">
        <v>1031</v>
      </c>
      <c r="D82" s="402" t="s">
        <v>358</v>
      </c>
      <c r="E82" s="101" t="s">
        <v>1035</v>
      </c>
      <c r="F82" s="29">
        <v>1297785500</v>
      </c>
      <c r="G82" s="29">
        <v>792214500</v>
      </c>
      <c r="H82" s="10">
        <v>2090000000</v>
      </c>
      <c r="I82" s="31">
        <v>73432589</v>
      </c>
      <c r="J82" s="62">
        <v>2163432589</v>
      </c>
      <c r="K82" s="12">
        <v>2081835672</v>
      </c>
      <c r="L82" s="35">
        <v>729941</v>
      </c>
      <c r="M82" s="121">
        <v>0</v>
      </c>
      <c r="N82" s="121">
        <v>0</v>
      </c>
      <c r="O82" s="11">
        <v>0</v>
      </c>
      <c r="P82" s="32">
        <v>0</v>
      </c>
      <c r="Q82" s="37">
        <v>-9222716</v>
      </c>
      <c r="R82" s="9">
        <v>1716277</v>
      </c>
      <c r="S82" s="32">
        <v>0</v>
      </c>
      <c r="T82" s="32">
        <v>0</v>
      </c>
      <c r="U82" s="8">
        <v>0</v>
      </c>
      <c r="V82" s="8">
        <v>0</v>
      </c>
      <c r="W82" s="37">
        <v>-91805969</v>
      </c>
      <c r="X82" s="12">
        <v>2073342897</v>
      </c>
    </row>
    <row r="83" spans="2:24" s="60" customFormat="1">
      <c r="B83" s="75"/>
      <c r="C83" s="75" t="s">
        <v>1136</v>
      </c>
      <c r="D83" s="402" t="s">
        <v>358</v>
      </c>
      <c r="E83" s="101" t="s">
        <v>1139</v>
      </c>
      <c r="F83" s="29">
        <v>688500000</v>
      </c>
      <c r="G83" s="29">
        <v>211500000</v>
      </c>
      <c r="H83" s="10">
        <v>900000000</v>
      </c>
      <c r="I83" s="31">
        <v>61144135</v>
      </c>
      <c r="J83" s="62">
        <v>961144135</v>
      </c>
      <c r="K83" s="12">
        <v>943990525</v>
      </c>
      <c r="L83" s="35">
        <v>104760</v>
      </c>
      <c r="M83" s="121">
        <v>0</v>
      </c>
      <c r="N83" s="121">
        <v>0</v>
      </c>
      <c r="O83" s="11">
        <v>0</v>
      </c>
      <c r="P83" s="32">
        <v>0</v>
      </c>
      <c r="Q83" s="37">
        <v>-2947782</v>
      </c>
      <c r="R83" s="9">
        <v>4023375</v>
      </c>
      <c r="S83" s="32">
        <v>0</v>
      </c>
      <c r="T83" s="32">
        <v>0</v>
      </c>
      <c r="U83" s="8">
        <v>0</v>
      </c>
      <c r="V83" s="8">
        <v>0</v>
      </c>
      <c r="W83" s="37">
        <v>-24020007</v>
      </c>
      <c r="X83" s="12">
        <v>941147503</v>
      </c>
    </row>
    <row r="84" spans="2:24" s="60" customFormat="1">
      <c r="B84" s="75"/>
      <c r="C84" s="75" t="s">
        <v>1137</v>
      </c>
      <c r="D84" s="402" t="s">
        <v>358</v>
      </c>
      <c r="E84" s="101" t="s">
        <v>1140</v>
      </c>
      <c r="F84" s="29">
        <v>467415000</v>
      </c>
      <c r="G84" s="29">
        <v>143585000</v>
      </c>
      <c r="H84" s="10">
        <v>611000000</v>
      </c>
      <c r="I84" s="31">
        <v>48207338</v>
      </c>
      <c r="J84" s="62">
        <v>659207338</v>
      </c>
      <c r="K84" s="12">
        <v>649472157</v>
      </c>
      <c r="L84" s="35">
        <v>1358028</v>
      </c>
      <c r="M84" s="121">
        <v>0</v>
      </c>
      <c r="N84" s="121">
        <v>0</v>
      </c>
      <c r="O84" s="11">
        <v>0</v>
      </c>
      <c r="P84" s="32">
        <v>0</v>
      </c>
      <c r="Q84" s="37">
        <v>-2187768</v>
      </c>
      <c r="R84" s="9">
        <v>6381663</v>
      </c>
      <c r="S84" s="32">
        <v>0</v>
      </c>
      <c r="T84" s="32">
        <v>0</v>
      </c>
      <c r="U84" s="8">
        <v>0</v>
      </c>
      <c r="V84" s="8">
        <v>0</v>
      </c>
      <c r="W84" s="37">
        <v>-16946584</v>
      </c>
      <c r="X84" s="12">
        <v>648642417</v>
      </c>
    </row>
    <row r="85" spans="2:24" s="60" customFormat="1">
      <c r="B85" s="75"/>
      <c r="C85" s="75" t="s">
        <v>1138</v>
      </c>
      <c r="D85" s="402" t="s">
        <v>358</v>
      </c>
      <c r="E85" s="101" t="s">
        <v>1141</v>
      </c>
      <c r="F85" s="29">
        <v>496701000</v>
      </c>
      <c r="G85" s="29">
        <v>190299000</v>
      </c>
      <c r="H85" s="10">
        <v>687000000</v>
      </c>
      <c r="I85" s="31">
        <v>49544503</v>
      </c>
      <c r="J85" s="62">
        <v>736544503</v>
      </c>
      <c r="K85" s="12">
        <v>722887777</v>
      </c>
      <c r="L85" s="35">
        <v>0</v>
      </c>
      <c r="M85" s="121">
        <v>0</v>
      </c>
      <c r="N85" s="121">
        <v>0</v>
      </c>
      <c r="O85" s="11">
        <v>0</v>
      </c>
      <c r="P85" s="32">
        <v>0</v>
      </c>
      <c r="Q85" s="37">
        <v>-2661934</v>
      </c>
      <c r="R85" s="9">
        <v>5180152</v>
      </c>
      <c r="S85" s="32">
        <v>0</v>
      </c>
      <c r="T85" s="32">
        <v>0</v>
      </c>
      <c r="U85" s="8">
        <v>0</v>
      </c>
      <c r="V85" s="8">
        <v>0</v>
      </c>
      <c r="W85" s="37">
        <v>-21498812</v>
      </c>
      <c r="X85" s="12">
        <v>720225843</v>
      </c>
    </row>
    <row r="86" spans="2:24" s="60" customFormat="1">
      <c r="B86" s="75"/>
      <c r="C86" s="75" t="s">
        <v>1602</v>
      </c>
      <c r="D86" s="402" t="s">
        <v>358</v>
      </c>
      <c r="E86" s="101" t="s">
        <v>1606</v>
      </c>
      <c r="F86" s="29">
        <v>806463000</v>
      </c>
      <c r="G86" s="29">
        <v>370537000</v>
      </c>
      <c r="H86" s="29">
        <v>1177000000</v>
      </c>
      <c r="I86" s="31">
        <v>52792702</v>
      </c>
      <c r="J86" s="62">
        <v>1229792702</v>
      </c>
      <c r="K86" s="12">
        <v>1199802199</v>
      </c>
      <c r="L86" s="35">
        <v>0</v>
      </c>
      <c r="M86" s="121">
        <v>0</v>
      </c>
      <c r="N86" s="121">
        <v>0</v>
      </c>
      <c r="O86" s="11">
        <v>0</v>
      </c>
      <c r="P86" s="32">
        <v>0</v>
      </c>
      <c r="Q86" s="37">
        <v>-4429914</v>
      </c>
      <c r="R86" s="9">
        <v>267840</v>
      </c>
      <c r="S86" s="32">
        <v>0</v>
      </c>
      <c r="T86" s="32">
        <v>0</v>
      </c>
      <c r="U86" s="8">
        <v>0</v>
      </c>
      <c r="V86" s="8">
        <v>0</v>
      </c>
      <c r="W86" s="37">
        <v>-34688257</v>
      </c>
      <c r="X86" s="12">
        <v>1195372285</v>
      </c>
    </row>
    <row r="87" spans="2:24" s="60" customFormat="1">
      <c r="B87" s="75"/>
      <c r="C87" s="75" t="s">
        <v>1603</v>
      </c>
      <c r="D87" s="402" t="s">
        <v>358</v>
      </c>
      <c r="E87" s="101" t="s">
        <v>1607</v>
      </c>
      <c r="F87" s="29">
        <v>2681000000</v>
      </c>
      <c r="G87" s="29">
        <v>436000000</v>
      </c>
      <c r="H87" s="29">
        <v>3117000000</v>
      </c>
      <c r="I87" s="31">
        <v>83489108</v>
      </c>
      <c r="J87" s="62">
        <v>3200489108</v>
      </c>
      <c r="K87" s="12">
        <v>3170397890</v>
      </c>
      <c r="L87" s="35">
        <v>1427760</v>
      </c>
      <c r="M87" s="121">
        <v>0</v>
      </c>
      <c r="N87" s="121">
        <v>0</v>
      </c>
      <c r="O87" s="11">
        <v>0</v>
      </c>
      <c r="P87" s="32">
        <v>0</v>
      </c>
      <c r="Q87" s="37">
        <v>-6076574</v>
      </c>
      <c r="R87" s="9">
        <v>10352960</v>
      </c>
      <c r="S87" s="32">
        <v>0</v>
      </c>
      <c r="T87" s="32">
        <v>0</v>
      </c>
      <c r="U87" s="8">
        <v>0</v>
      </c>
      <c r="V87" s="8">
        <v>0</v>
      </c>
      <c r="W87" s="37">
        <v>-45085297</v>
      </c>
      <c r="X87" s="12">
        <v>3165756771</v>
      </c>
    </row>
    <row r="88" spans="2:24" s="60" customFormat="1">
      <c r="B88" s="75"/>
      <c r="C88" s="75" t="s">
        <v>1604</v>
      </c>
      <c r="D88" s="402" t="s">
        <v>358</v>
      </c>
      <c r="E88" s="101" t="s">
        <v>1608</v>
      </c>
      <c r="F88" s="29">
        <v>947000000</v>
      </c>
      <c r="G88" s="29">
        <v>333000000</v>
      </c>
      <c r="H88" s="29">
        <v>1280000000</v>
      </c>
      <c r="I88" s="31">
        <v>47539791</v>
      </c>
      <c r="J88" s="62">
        <v>1327539791</v>
      </c>
      <c r="K88" s="12">
        <v>1299768903</v>
      </c>
      <c r="L88" s="35">
        <v>1974888</v>
      </c>
      <c r="M88" s="121">
        <v>0</v>
      </c>
      <c r="N88" s="121">
        <v>0</v>
      </c>
      <c r="O88" s="11">
        <v>0</v>
      </c>
      <c r="P88" s="32">
        <v>0</v>
      </c>
      <c r="Q88" s="37">
        <v>-4369460</v>
      </c>
      <c r="R88" s="9">
        <v>3220128</v>
      </c>
      <c r="S88" s="32">
        <v>0</v>
      </c>
      <c r="T88" s="32">
        <v>0</v>
      </c>
      <c r="U88" s="8">
        <v>0</v>
      </c>
      <c r="V88" s="8">
        <v>0</v>
      </c>
      <c r="W88" s="37">
        <v>-33385588</v>
      </c>
      <c r="X88" s="12">
        <v>1297374331</v>
      </c>
    </row>
    <row r="89" spans="2:24" s="60" customFormat="1">
      <c r="B89" s="75"/>
      <c r="C89" s="75" t="s">
        <v>1605</v>
      </c>
      <c r="D89" s="402" t="s">
        <v>358</v>
      </c>
      <c r="E89" s="101" t="s">
        <v>1609</v>
      </c>
      <c r="F89" s="29">
        <v>706000000</v>
      </c>
      <c r="G89" s="29">
        <v>274000000</v>
      </c>
      <c r="H89" s="29">
        <v>980000000</v>
      </c>
      <c r="I89" s="31">
        <v>38947733</v>
      </c>
      <c r="J89" s="62">
        <v>1018947733</v>
      </c>
      <c r="K89" s="12">
        <v>996541112</v>
      </c>
      <c r="L89" s="35">
        <v>2609343</v>
      </c>
      <c r="M89" s="121">
        <v>0</v>
      </c>
      <c r="N89" s="121">
        <v>0</v>
      </c>
      <c r="O89" s="11">
        <v>0</v>
      </c>
      <c r="P89" s="32">
        <v>0</v>
      </c>
      <c r="Q89" s="37">
        <v>-3690505</v>
      </c>
      <c r="R89" s="9">
        <v>4037103</v>
      </c>
      <c r="S89" s="32">
        <v>0</v>
      </c>
      <c r="T89" s="32">
        <v>0</v>
      </c>
      <c r="U89" s="8">
        <v>0</v>
      </c>
      <c r="V89" s="8">
        <v>0</v>
      </c>
      <c r="W89" s="37">
        <v>-27524886</v>
      </c>
      <c r="X89" s="12">
        <v>995459950</v>
      </c>
    </row>
    <row r="90" spans="2:24" s="60" customFormat="1">
      <c r="B90" s="75"/>
      <c r="C90" s="75" t="s">
        <v>1621</v>
      </c>
      <c r="D90" s="402" t="s">
        <v>358</v>
      </c>
      <c r="E90" s="101" t="s">
        <v>1622</v>
      </c>
      <c r="F90" s="29">
        <v>708623000</v>
      </c>
      <c r="G90" s="29">
        <v>130976999.99999999</v>
      </c>
      <c r="H90" s="29">
        <v>839600000</v>
      </c>
      <c r="I90" s="31">
        <v>66074617</v>
      </c>
      <c r="J90" s="62">
        <v>905674617</v>
      </c>
      <c r="K90" s="12">
        <v>896466923</v>
      </c>
      <c r="L90" s="35">
        <v>371516</v>
      </c>
      <c r="M90" s="121">
        <v>0</v>
      </c>
      <c r="N90" s="121">
        <v>0</v>
      </c>
      <c r="O90" s="11">
        <v>-145800</v>
      </c>
      <c r="P90" s="32">
        <v>0</v>
      </c>
      <c r="Q90" s="37">
        <v>-1861920</v>
      </c>
      <c r="R90" s="9">
        <v>1881356</v>
      </c>
      <c r="S90" s="32">
        <v>0</v>
      </c>
      <c r="T90" s="32">
        <v>0</v>
      </c>
      <c r="U90" s="8">
        <v>-145800</v>
      </c>
      <c r="V90" s="8">
        <v>0</v>
      </c>
      <c r="W90" s="37">
        <v>-12572194</v>
      </c>
      <c r="X90" s="12">
        <v>894837979</v>
      </c>
    </row>
    <row r="91" spans="2:24" s="60" customFormat="1">
      <c r="B91" s="75"/>
      <c r="C91" s="75" t="s">
        <v>1625</v>
      </c>
      <c r="D91" s="402" t="s">
        <v>358</v>
      </c>
      <c r="E91" s="76" t="s">
        <v>1632</v>
      </c>
      <c r="F91" s="29">
        <v>661157000</v>
      </c>
      <c r="G91" s="29">
        <v>255842999.99999997</v>
      </c>
      <c r="H91" s="10">
        <v>917000000</v>
      </c>
      <c r="I91" s="31">
        <v>37665033.00000003</v>
      </c>
      <c r="J91" s="7">
        <v>954665033</v>
      </c>
      <c r="K91" s="12">
        <v>940743868</v>
      </c>
      <c r="L91" s="35">
        <v>0</v>
      </c>
      <c r="M91" s="121">
        <v>0</v>
      </c>
      <c r="N91" s="121">
        <v>0</v>
      </c>
      <c r="O91" s="11">
        <v>0</v>
      </c>
      <c r="P91" s="32">
        <v>0</v>
      </c>
      <c r="Q91" s="37">
        <v>-3089187</v>
      </c>
      <c r="R91" s="9">
        <v>455544</v>
      </c>
      <c r="S91" s="32">
        <v>0</v>
      </c>
      <c r="T91" s="32">
        <v>0</v>
      </c>
      <c r="U91" s="8">
        <v>0</v>
      </c>
      <c r="V91" s="8">
        <v>0</v>
      </c>
      <c r="W91" s="37">
        <v>-17465896</v>
      </c>
      <c r="X91" s="12">
        <v>937654681</v>
      </c>
    </row>
    <row r="92" spans="2:24" s="60" customFormat="1">
      <c r="B92" s="75"/>
      <c r="C92" s="75" t="s">
        <v>1626</v>
      </c>
      <c r="D92" s="402" t="s">
        <v>358</v>
      </c>
      <c r="E92" s="76" t="s">
        <v>1633</v>
      </c>
      <c r="F92" s="29">
        <v>583731000</v>
      </c>
      <c r="G92" s="29">
        <v>237268999.99999997</v>
      </c>
      <c r="H92" s="10">
        <v>821000000</v>
      </c>
      <c r="I92" s="31">
        <v>34160798.00000003</v>
      </c>
      <c r="J92" s="7">
        <v>855160798</v>
      </c>
      <c r="K92" s="12">
        <v>843345634</v>
      </c>
      <c r="L92" s="35">
        <v>0</v>
      </c>
      <c r="M92" s="121">
        <v>0</v>
      </c>
      <c r="N92" s="121">
        <v>0</v>
      </c>
      <c r="O92" s="11">
        <v>0</v>
      </c>
      <c r="P92" s="32">
        <v>0</v>
      </c>
      <c r="Q92" s="37">
        <v>-2624251</v>
      </c>
      <c r="R92" s="9">
        <v>406350</v>
      </c>
      <c r="S92" s="32">
        <v>0</v>
      </c>
      <c r="T92" s="32">
        <v>0</v>
      </c>
      <c r="U92" s="8">
        <v>0</v>
      </c>
      <c r="V92" s="8">
        <v>0</v>
      </c>
      <c r="W92" s="37">
        <v>-14845765</v>
      </c>
      <c r="X92" s="12">
        <v>840721383</v>
      </c>
    </row>
    <row r="93" spans="2:24" s="60" customFormat="1">
      <c r="B93" s="75"/>
      <c r="C93" s="75" t="s">
        <v>1653</v>
      </c>
      <c r="D93" s="402" t="s">
        <v>358</v>
      </c>
      <c r="E93" s="76" t="s">
        <v>1634</v>
      </c>
      <c r="F93" s="29">
        <v>841434000</v>
      </c>
      <c r="G93" s="29">
        <v>317566000</v>
      </c>
      <c r="H93" s="10">
        <v>1159000000</v>
      </c>
      <c r="I93" s="31">
        <v>44476192</v>
      </c>
      <c r="J93" s="7">
        <v>1203476192</v>
      </c>
      <c r="K93" s="12">
        <v>1189640711</v>
      </c>
      <c r="L93" s="35">
        <v>0</v>
      </c>
      <c r="M93" s="121">
        <v>0</v>
      </c>
      <c r="N93" s="121">
        <v>0</v>
      </c>
      <c r="O93" s="11">
        <v>0</v>
      </c>
      <c r="P93" s="32">
        <v>0</v>
      </c>
      <c r="Q93" s="37">
        <v>-3773313</v>
      </c>
      <c r="R93" s="9">
        <v>0</v>
      </c>
      <c r="S93" s="32">
        <v>0</v>
      </c>
      <c r="T93" s="32">
        <v>0</v>
      </c>
      <c r="U93" s="8">
        <v>0</v>
      </c>
      <c r="V93" s="8">
        <v>0</v>
      </c>
      <c r="W93" s="37">
        <v>-17608794</v>
      </c>
      <c r="X93" s="12">
        <v>1185867398</v>
      </c>
    </row>
    <row r="94" spans="2:24" s="60" customFormat="1">
      <c r="B94" s="75"/>
      <c r="C94" s="75" t="s">
        <v>156</v>
      </c>
      <c r="D94" s="402" t="s">
        <v>4</v>
      </c>
      <c r="E94" s="76" t="s">
        <v>157</v>
      </c>
      <c r="F94" s="29">
        <v>959000000</v>
      </c>
      <c r="G94" s="29">
        <v>961000000</v>
      </c>
      <c r="H94" s="29">
        <v>1920000000</v>
      </c>
      <c r="I94" s="31">
        <v>56866882</v>
      </c>
      <c r="J94" s="62">
        <v>1976866882</v>
      </c>
      <c r="K94" s="12">
        <v>1551314449</v>
      </c>
      <c r="L94" s="35">
        <v>154440</v>
      </c>
      <c r="M94" s="121">
        <v>0</v>
      </c>
      <c r="N94" s="121">
        <v>0</v>
      </c>
      <c r="O94" s="11">
        <v>0</v>
      </c>
      <c r="P94" s="32">
        <v>0</v>
      </c>
      <c r="Q94" s="37">
        <v>-15400988</v>
      </c>
      <c r="R94" s="9">
        <v>4717015</v>
      </c>
      <c r="S94" s="32">
        <v>0</v>
      </c>
      <c r="T94" s="32">
        <v>0</v>
      </c>
      <c r="U94" s="8">
        <v>0</v>
      </c>
      <c r="V94" s="8">
        <v>0</v>
      </c>
      <c r="W94" s="37">
        <v>-445515996</v>
      </c>
      <c r="X94" s="12">
        <v>1536067901</v>
      </c>
    </row>
    <row r="95" spans="2:24" s="60" customFormat="1">
      <c r="B95" s="75"/>
      <c r="C95" s="75" t="s">
        <v>158</v>
      </c>
      <c r="D95" s="402" t="s">
        <v>4</v>
      </c>
      <c r="E95" s="76" t="s">
        <v>675</v>
      </c>
      <c r="F95" s="10">
        <v>1099000000</v>
      </c>
      <c r="G95" s="10">
        <v>1541000000</v>
      </c>
      <c r="H95" s="29">
        <v>2640000000</v>
      </c>
      <c r="I95" s="30">
        <v>88819595</v>
      </c>
      <c r="J95" s="62">
        <v>2728819595</v>
      </c>
      <c r="K95" s="12">
        <v>2083066051</v>
      </c>
      <c r="L95" s="35">
        <v>3562272</v>
      </c>
      <c r="M95" s="121">
        <v>0</v>
      </c>
      <c r="N95" s="121">
        <v>0</v>
      </c>
      <c r="O95" s="11">
        <v>0</v>
      </c>
      <c r="P95" s="32">
        <v>0</v>
      </c>
      <c r="Q95" s="37">
        <v>-25775535</v>
      </c>
      <c r="R95" s="9">
        <v>10643259</v>
      </c>
      <c r="S95" s="32">
        <v>0</v>
      </c>
      <c r="T95" s="32">
        <v>0</v>
      </c>
      <c r="U95" s="8">
        <v>0</v>
      </c>
      <c r="V95" s="8">
        <v>0</v>
      </c>
      <c r="W95" s="37">
        <v>-678610066</v>
      </c>
      <c r="X95" s="12">
        <v>2060852788</v>
      </c>
    </row>
    <row r="96" spans="2:24" s="60" customFormat="1">
      <c r="B96" s="75"/>
      <c r="C96" s="75" t="s">
        <v>160</v>
      </c>
      <c r="D96" s="402" t="s">
        <v>4</v>
      </c>
      <c r="E96" s="76" t="s">
        <v>161</v>
      </c>
      <c r="F96" s="10">
        <v>840000000</v>
      </c>
      <c r="G96" s="10">
        <v>680000000</v>
      </c>
      <c r="H96" s="29">
        <v>1520000000</v>
      </c>
      <c r="I96" s="30">
        <v>41846690</v>
      </c>
      <c r="J96" s="7">
        <v>1561846690</v>
      </c>
      <c r="K96" s="12">
        <v>1385981376</v>
      </c>
      <c r="L96" s="35">
        <v>533085</v>
      </c>
      <c r="M96" s="121">
        <v>0</v>
      </c>
      <c r="N96" s="121">
        <v>0</v>
      </c>
      <c r="O96" s="11">
        <v>0</v>
      </c>
      <c r="P96" s="32">
        <v>0</v>
      </c>
      <c r="Q96" s="37">
        <v>-7357442</v>
      </c>
      <c r="R96" s="9">
        <v>9796191</v>
      </c>
      <c r="S96" s="32">
        <v>0</v>
      </c>
      <c r="T96" s="32">
        <v>0</v>
      </c>
      <c r="U96" s="8">
        <v>0</v>
      </c>
      <c r="V96" s="8">
        <v>0</v>
      </c>
      <c r="W96" s="37">
        <v>-192485862</v>
      </c>
      <c r="X96" s="12">
        <v>1379157019</v>
      </c>
    </row>
    <row r="97" spans="2:24" s="60" customFormat="1">
      <c r="B97" s="75"/>
      <c r="C97" s="75" t="s">
        <v>162</v>
      </c>
      <c r="D97" s="402" t="s">
        <v>4</v>
      </c>
      <c r="E97" s="76" t="s">
        <v>163</v>
      </c>
      <c r="F97" s="10">
        <v>998000000</v>
      </c>
      <c r="G97" s="10">
        <v>682000000</v>
      </c>
      <c r="H97" s="10">
        <v>1680000000</v>
      </c>
      <c r="I97" s="30">
        <v>42265812</v>
      </c>
      <c r="J97" s="7">
        <v>1722265812</v>
      </c>
      <c r="K97" s="12">
        <v>1548273887</v>
      </c>
      <c r="L97" s="35">
        <v>608040</v>
      </c>
      <c r="M97" s="121">
        <v>0</v>
      </c>
      <c r="N97" s="121">
        <v>0</v>
      </c>
      <c r="O97" s="11">
        <v>0</v>
      </c>
      <c r="P97" s="32">
        <v>0</v>
      </c>
      <c r="Q97" s="37">
        <v>-7396691</v>
      </c>
      <c r="R97" s="9">
        <v>11333537</v>
      </c>
      <c r="S97" s="32">
        <v>0</v>
      </c>
      <c r="T97" s="32">
        <v>0</v>
      </c>
      <c r="U97" s="8">
        <v>0</v>
      </c>
      <c r="V97" s="8">
        <v>0</v>
      </c>
      <c r="W97" s="37">
        <v>-192114113</v>
      </c>
      <c r="X97" s="12">
        <v>1541485236</v>
      </c>
    </row>
    <row r="98" spans="2:24" s="60" customFormat="1">
      <c r="B98" s="75"/>
      <c r="C98" s="75" t="s">
        <v>164</v>
      </c>
      <c r="D98" s="402" t="s">
        <v>4</v>
      </c>
      <c r="E98" s="76" t="s">
        <v>440</v>
      </c>
      <c r="F98" s="10">
        <v>409000000</v>
      </c>
      <c r="G98" s="10">
        <v>651000000</v>
      </c>
      <c r="H98" s="10">
        <v>1060000000</v>
      </c>
      <c r="I98" s="30">
        <v>38512400</v>
      </c>
      <c r="J98" s="7">
        <v>1098512400</v>
      </c>
      <c r="K98" s="12">
        <v>926596268</v>
      </c>
      <c r="L98" s="35">
        <v>255744</v>
      </c>
      <c r="M98" s="121">
        <v>0</v>
      </c>
      <c r="N98" s="121">
        <v>0</v>
      </c>
      <c r="O98" s="11">
        <v>0</v>
      </c>
      <c r="P98" s="32">
        <v>0</v>
      </c>
      <c r="Q98" s="37">
        <v>-6978315</v>
      </c>
      <c r="R98" s="9">
        <v>3325087</v>
      </c>
      <c r="S98" s="32">
        <v>0</v>
      </c>
      <c r="T98" s="32">
        <v>0</v>
      </c>
      <c r="U98" s="8">
        <v>0</v>
      </c>
      <c r="V98" s="8">
        <v>0</v>
      </c>
      <c r="W98" s="37">
        <v>-181960672</v>
      </c>
      <c r="X98" s="12">
        <v>919876815</v>
      </c>
    </row>
    <row r="99" spans="2:24" s="60" customFormat="1">
      <c r="B99" s="75"/>
      <c r="C99" s="75" t="s">
        <v>166</v>
      </c>
      <c r="D99" s="402" t="s">
        <v>4</v>
      </c>
      <c r="E99" s="76" t="s">
        <v>167</v>
      </c>
      <c r="F99" s="10">
        <v>643900000</v>
      </c>
      <c r="G99" s="10">
        <v>310000000</v>
      </c>
      <c r="H99" s="10">
        <v>953900000</v>
      </c>
      <c r="I99" s="30">
        <v>20958966</v>
      </c>
      <c r="J99" s="7">
        <v>974858966</v>
      </c>
      <c r="K99" s="12">
        <v>904203629</v>
      </c>
      <c r="L99" s="35">
        <v>0</v>
      </c>
      <c r="M99" s="121">
        <v>0</v>
      </c>
      <c r="N99" s="121">
        <v>0</v>
      </c>
      <c r="O99" s="11">
        <v>0</v>
      </c>
      <c r="P99" s="32">
        <v>0</v>
      </c>
      <c r="Q99" s="37">
        <v>-5224329</v>
      </c>
      <c r="R99" s="9">
        <v>60095232</v>
      </c>
      <c r="S99" s="32">
        <v>0</v>
      </c>
      <c r="T99" s="32">
        <v>0</v>
      </c>
      <c r="U99" s="8">
        <v>0</v>
      </c>
      <c r="V99" s="8">
        <v>0</v>
      </c>
      <c r="W99" s="37">
        <v>-135974898</v>
      </c>
      <c r="X99" s="12">
        <v>898979300</v>
      </c>
    </row>
    <row r="100" spans="2:24" s="60" customFormat="1">
      <c r="B100" s="75"/>
      <c r="C100" s="75" t="s">
        <v>168</v>
      </c>
      <c r="D100" s="402" t="s">
        <v>4</v>
      </c>
      <c r="E100" s="76" t="s">
        <v>169</v>
      </c>
      <c r="F100" s="10">
        <v>1480000000</v>
      </c>
      <c r="G100" s="10">
        <v>1680000000</v>
      </c>
      <c r="H100" s="10">
        <v>3160000000</v>
      </c>
      <c r="I100" s="30">
        <v>105025466</v>
      </c>
      <c r="J100" s="7">
        <v>3265025466</v>
      </c>
      <c r="K100" s="12">
        <v>2835493168</v>
      </c>
      <c r="L100" s="35">
        <v>780116</v>
      </c>
      <c r="M100" s="121">
        <v>0</v>
      </c>
      <c r="N100" s="121">
        <v>0</v>
      </c>
      <c r="O100" s="11">
        <v>0</v>
      </c>
      <c r="P100" s="32">
        <v>0</v>
      </c>
      <c r="Q100" s="37">
        <v>-17826813</v>
      </c>
      <c r="R100" s="9">
        <v>10856464</v>
      </c>
      <c r="S100" s="32">
        <v>0</v>
      </c>
      <c r="T100" s="32">
        <v>0</v>
      </c>
      <c r="U100" s="8">
        <v>0</v>
      </c>
      <c r="V100" s="8">
        <v>0</v>
      </c>
      <c r="W100" s="37">
        <v>-457432851</v>
      </c>
      <c r="X100" s="12">
        <v>2818449079</v>
      </c>
    </row>
    <row r="101" spans="2:24" s="60" customFormat="1">
      <c r="B101" s="75"/>
      <c r="C101" s="75" t="s">
        <v>170</v>
      </c>
      <c r="D101" s="402" t="s">
        <v>4</v>
      </c>
      <c r="E101" s="76" t="s">
        <v>171</v>
      </c>
      <c r="F101" s="10">
        <v>870530100</v>
      </c>
      <c r="G101" s="10">
        <v>752828476</v>
      </c>
      <c r="H101" s="10">
        <v>1623358576</v>
      </c>
      <c r="I101" s="30">
        <v>101932707</v>
      </c>
      <c r="J101" s="7">
        <v>1725291283</v>
      </c>
      <c r="K101" s="12">
        <v>1528880529</v>
      </c>
      <c r="L101" s="35">
        <v>0</v>
      </c>
      <c r="M101" s="121">
        <v>0</v>
      </c>
      <c r="N101" s="121">
        <v>0</v>
      </c>
      <c r="O101" s="11">
        <v>0</v>
      </c>
      <c r="P101" s="32">
        <v>0</v>
      </c>
      <c r="Q101" s="37">
        <v>-8271927</v>
      </c>
      <c r="R101" s="9">
        <v>7219167</v>
      </c>
      <c r="S101" s="32">
        <v>0</v>
      </c>
      <c r="T101" s="32">
        <v>0</v>
      </c>
      <c r="U101" s="8">
        <v>0</v>
      </c>
      <c r="V101" s="8">
        <v>0</v>
      </c>
      <c r="W101" s="37">
        <v>-211901848</v>
      </c>
      <c r="X101" s="12">
        <v>1520608602</v>
      </c>
    </row>
    <row r="102" spans="2:24" s="60" customFormat="1">
      <c r="B102" s="75"/>
      <c r="C102" s="75" t="s">
        <v>172</v>
      </c>
      <c r="D102" s="402" t="s">
        <v>4</v>
      </c>
      <c r="E102" s="76" t="s">
        <v>173</v>
      </c>
      <c r="F102" s="10">
        <v>473000000</v>
      </c>
      <c r="G102" s="10">
        <v>440000000</v>
      </c>
      <c r="H102" s="10">
        <v>913000000</v>
      </c>
      <c r="I102" s="30">
        <v>37808578</v>
      </c>
      <c r="J102" s="7">
        <v>950808578</v>
      </c>
      <c r="K102" s="12">
        <v>842984805</v>
      </c>
      <c r="L102" s="35">
        <v>124200</v>
      </c>
      <c r="M102" s="121">
        <v>0</v>
      </c>
      <c r="N102" s="121">
        <v>0</v>
      </c>
      <c r="O102" s="11">
        <v>0</v>
      </c>
      <c r="P102" s="32">
        <v>0</v>
      </c>
      <c r="Q102" s="37">
        <v>-4774354</v>
      </c>
      <c r="R102" s="9">
        <v>4319564</v>
      </c>
      <c r="S102" s="32">
        <v>0</v>
      </c>
      <c r="T102" s="32">
        <v>0</v>
      </c>
      <c r="U102" s="8">
        <v>0</v>
      </c>
      <c r="V102" s="8">
        <v>0</v>
      </c>
      <c r="W102" s="37">
        <v>-116793491</v>
      </c>
      <c r="X102" s="12">
        <v>838334651</v>
      </c>
    </row>
    <row r="103" spans="2:24" s="60" customFormat="1">
      <c r="B103" s="75"/>
      <c r="C103" s="75" t="s">
        <v>174</v>
      </c>
      <c r="D103" s="402" t="s">
        <v>4</v>
      </c>
      <c r="E103" s="76" t="s">
        <v>175</v>
      </c>
      <c r="F103" s="10">
        <v>3631000000</v>
      </c>
      <c r="G103" s="10">
        <v>1620000000</v>
      </c>
      <c r="H103" s="10">
        <v>5251000000</v>
      </c>
      <c r="I103" s="30">
        <v>144115515</v>
      </c>
      <c r="J103" s="7">
        <v>5395115515</v>
      </c>
      <c r="K103" s="12">
        <v>5014394283</v>
      </c>
      <c r="L103" s="35">
        <v>0</v>
      </c>
      <c r="M103" s="121">
        <v>0</v>
      </c>
      <c r="N103" s="121">
        <v>0</v>
      </c>
      <c r="O103" s="11">
        <v>0</v>
      </c>
      <c r="P103" s="32">
        <v>0</v>
      </c>
      <c r="Q103" s="37">
        <v>-17349677</v>
      </c>
      <c r="R103" s="9">
        <v>8779794</v>
      </c>
      <c r="S103" s="32">
        <v>0</v>
      </c>
      <c r="T103" s="32">
        <v>0</v>
      </c>
      <c r="U103" s="8">
        <v>0</v>
      </c>
      <c r="V103" s="8">
        <v>0</v>
      </c>
      <c r="W103" s="37">
        <v>-406850703</v>
      </c>
      <c r="X103" s="12">
        <v>4997044606</v>
      </c>
    </row>
    <row r="104" spans="2:24" s="60" customFormat="1">
      <c r="B104" s="75"/>
      <c r="C104" s="75" t="s">
        <v>178</v>
      </c>
      <c r="D104" s="402" t="s">
        <v>4</v>
      </c>
      <c r="E104" s="76" t="s">
        <v>179</v>
      </c>
      <c r="F104" s="10">
        <v>1620000000</v>
      </c>
      <c r="G104" s="10">
        <v>1560000000</v>
      </c>
      <c r="H104" s="10">
        <v>3180000000</v>
      </c>
      <c r="I104" s="30">
        <v>118403278</v>
      </c>
      <c r="J104" s="7">
        <v>3298403278</v>
      </c>
      <c r="K104" s="12">
        <v>2940132502</v>
      </c>
      <c r="L104" s="35">
        <v>997920</v>
      </c>
      <c r="M104" s="121">
        <v>0</v>
      </c>
      <c r="N104" s="121">
        <v>0</v>
      </c>
      <c r="O104" s="11">
        <v>0</v>
      </c>
      <c r="P104" s="32">
        <v>0</v>
      </c>
      <c r="Q104" s="37">
        <v>-16716817</v>
      </c>
      <c r="R104" s="9">
        <v>9075387</v>
      </c>
      <c r="S104" s="32">
        <v>0</v>
      </c>
      <c r="T104" s="32">
        <v>0</v>
      </c>
      <c r="U104" s="8">
        <v>0</v>
      </c>
      <c r="V104" s="8">
        <v>0</v>
      </c>
      <c r="W104" s="37">
        <v>-383065060</v>
      </c>
      <c r="X104" s="12">
        <v>2924413605</v>
      </c>
    </row>
    <row r="105" spans="2:24" s="60" customFormat="1">
      <c r="B105" s="75"/>
      <c r="C105" s="75" t="s">
        <v>180</v>
      </c>
      <c r="D105" s="402" t="s">
        <v>4</v>
      </c>
      <c r="E105" s="76" t="s">
        <v>181</v>
      </c>
      <c r="F105" s="10">
        <v>890000000</v>
      </c>
      <c r="G105" s="10">
        <v>1090000000</v>
      </c>
      <c r="H105" s="10">
        <v>1980000000</v>
      </c>
      <c r="I105" s="30">
        <v>91520693</v>
      </c>
      <c r="J105" s="7">
        <v>2071520693</v>
      </c>
      <c r="K105" s="12">
        <v>1822516674</v>
      </c>
      <c r="L105" s="35">
        <v>0</v>
      </c>
      <c r="M105" s="121">
        <v>0</v>
      </c>
      <c r="N105" s="121">
        <v>0</v>
      </c>
      <c r="O105" s="11">
        <v>0</v>
      </c>
      <c r="P105" s="32">
        <v>0</v>
      </c>
      <c r="Q105" s="37">
        <v>-11627994</v>
      </c>
      <c r="R105" s="9">
        <v>4254065</v>
      </c>
      <c r="S105" s="32">
        <v>0</v>
      </c>
      <c r="T105" s="32">
        <v>0</v>
      </c>
      <c r="U105" s="8">
        <v>0</v>
      </c>
      <c r="V105" s="8">
        <v>0</v>
      </c>
      <c r="W105" s="37">
        <v>-264886078</v>
      </c>
      <c r="X105" s="12">
        <v>1810888680</v>
      </c>
    </row>
    <row r="106" spans="2:24" s="60" customFormat="1">
      <c r="B106" s="75"/>
      <c r="C106" s="75" t="s">
        <v>184</v>
      </c>
      <c r="D106" s="402" t="s">
        <v>4</v>
      </c>
      <c r="E106" s="76" t="s">
        <v>185</v>
      </c>
      <c r="F106" s="10">
        <v>2528000000</v>
      </c>
      <c r="G106" s="10">
        <v>1672000000</v>
      </c>
      <c r="H106" s="10">
        <v>4200000000</v>
      </c>
      <c r="I106" s="30">
        <v>146965321</v>
      </c>
      <c r="J106" s="7">
        <v>4346965321</v>
      </c>
      <c r="K106" s="12">
        <v>3986684840</v>
      </c>
      <c r="L106" s="35">
        <v>339120</v>
      </c>
      <c r="M106" s="121">
        <v>0</v>
      </c>
      <c r="N106" s="121">
        <v>0</v>
      </c>
      <c r="O106" s="11">
        <v>0</v>
      </c>
      <c r="P106" s="32">
        <v>0</v>
      </c>
      <c r="Q106" s="37">
        <v>-18037283</v>
      </c>
      <c r="R106" s="9">
        <v>11550624</v>
      </c>
      <c r="S106" s="32">
        <v>0</v>
      </c>
      <c r="T106" s="32">
        <v>0</v>
      </c>
      <c r="U106" s="8">
        <v>0</v>
      </c>
      <c r="V106" s="8">
        <v>0</v>
      </c>
      <c r="W106" s="37">
        <v>-389529268</v>
      </c>
      <c r="X106" s="12">
        <v>3968986677</v>
      </c>
    </row>
    <row r="107" spans="2:24" s="60" customFormat="1">
      <c r="B107" s="75"/>
      <c r="C107" s="75" t="s">
        <v>186</v>
      </c>
      <c r="D107" s="402" t="s">
        <v>4</v>
      </c>
      <c r="E107" s="76" t="s">
        <v>187</v>
      </c>
      <c r="F107" s="10">
        <v>411000000</v>
      </c>
      <c r="G107" s="10">
        <v>445000000</v>
      </c>
      <c r="H107" s="10">
        <v>856000000</v>
      </c>
      <c r="I107" s="30">
        <v>64384864</v>
      </c>
      <c r="J107" s="7">
        <v>920384864</v>
      </c>
      <c r="K107" s="12">
        <v>807478593</v>
      </c>
      <c r="L107" s="35">
        <v>265680</v>
      </c>
      <c r="M107" s="121">
        <v>0</v>
      </c>
      <c r="N107" s="121">
        <v>0</v>
      </c>
      <c r="O107" s="11">
        <v>0</v>
      </c>
      <c r="P107" s="32">
        <v>0</v>
      </c>
      <c r="Q107" s="37">
        <v>-5457371</v>
      </c>
      <c r="R107" s="9">
        <v>4402444</v>
      </c>
      <c r="S107" s="32">
        <v>0</v>
      </c>
      <c r="T107" s="32">
        <v>0</v>
      </c>
      <c r="U107" s="8">
        <v>0</v>
      </c>
      <c r="V107" s="8">
        <v>0</v>
      </c>
      <c r="W107" s="37">
        <v>-122500406</v>
      </c>
      <c r="X107" s="12">
        <v>802286902</v>
      </c>
    </row>
    <row r="108" spans="2:24" s="60" customFormat="1">
      <c r="B108" s="75"/>
      <c r="C108" s="75" t="s">
        <v>188</v>
      </c>
      <c r="D108" s="402" t="s">
        <v>34</v>
      </c>
      <c r="E108" s="76" t="s">
        <v>189</v>
      </c>
      <c r="F108" s="10">
        <v>1183137410</v>
      </c>
      <c r="G108" s="10">
        <v>696862590</v>
      </c>
      <c r="H108" s="10">
        <v>1880000000</v>
      </c>
      <c r="I108" s="30">
        <v>0</v>
      </c>
      <c r="J108" s="7">
        <v>1880000000</v>
      </c>
      <c r="K108" s="12">
        <v>1803688020</v>
      </c>
      <c r="L108" s="35">
        <v>4134312</v>
      </c>
      <c r="M108" s="121">
        <v>0</v>
      </c>
      <c r="N108" s="121">
        <v>0</v>
      </c>
      <c r="O108" s="11">
        <v>0</v>
      </c>
      <c r="P108" s="32">
        <v>0</v>
      </c>
      <c r="Q108" s="37">
        <v>-9543115</v>
      </c>
      <c r="R108" s="9">
        <v>68967594</v>
      </c>
      <c r="S108" s="32">
        <v>0</v>
      </c>
      <c r="T108" s="32">
        <v>0</v>
      </c>
      <c r="U108" s="8">
        <v>0</v>
      </c>
      <c r="V108" s="8">
        <v>0</v>
      </c>
      <c r="W108" s="37">
        <v>-150688377</v>
      </c>
      <c r="X108" s="12">
        <v>1798279217</v>
      </c>
    </row>
    <row r="109" spans="2:24" s="60" customFormat="1">
      <c r="B109" s="75"/>
      <c r="C109" s="75" t="s">
        <v>190</v>
      </c>
      <c r="D109" s="402" t="s">
        <v>34</v>
      </c>
      <c r="E109" s="76" t="s">
        <v>191</v>
      </c>
      <c r="F109" s="10">
        <v>242235629</v>
      </c>
      <c r="G109" s="10">
        <v>315764371</v>
      </c>
      <c r="H109" s="10">
        <v>558000000</v>
      </c>
      <c r="I109" s="30">
        <v>0</v>
      </c>
      <c r="J109" s="7">
        <v>558000000</v>
      </c>
      <c r="K109" s="12">
        <v>537016557</v>
      </c>
      <c r="L109" s="35">
        <v>117720</v>
      </c>
      <c r="M109" s="121">
        <v>0</v>
      </c>
      <c r="N109" s="121">
        <v>0</v>
      </c>
      <c r="O109" s="11">
        <v>0</v>
      </c>
      <c r="P109" s="32">
        <v>0</v>
      </c>
      <c r="Q109" s="37">
        <v>-4417878</v>
      </c>
      <c r="R109" s="9">
        <v>45321015</v>
      </c>
      <c r="S109" s="32">
        <v>0</v>
      </c>
      <c r="T109" s="32">
        <v>0</v>
      </c>
      <c r="U109" s="8">
        <v>0</v>
      </c>
      <c r="V109" s="8">
        <v>0</v>
      </c>
      <c r="W109" s="37">
        <v>-70604616</v>
      </c>
      <c r="X109" s="12">
        <v>532716399</v>
      </c>
    </row>
    <row r="110" spans="2:24" s="60" customFormat="1">
      <c r="B110" s="75"/>
      <c r="C110" s="75" t="s">
        <v>192</v>
      </c>
      <c r="D110" s="402" t="s">
        <v>34</v>
      </c>
      <c r="E110" s="76" t="s">
        <v>193</v>
      </c>
      <c r="F110" s="10">
        <v>164700894</v>
      </c>
      <c r="G110" s="10">
        <v>187299106</v>
      </c>
      <c r="H110" s="10">
        <v>352000000</v>
      </c>
      <c r="I110" s="30">
        <v>0</v>
      </c>
      <c r="J110" s="7">
        <v>352000000</v>
      </c>
      <c r="K110" s="12">
        <v>350007142</v>
      </c>
      <c r="L110" s="35">
        <v>0</v>
      </c>
      <c r="M110" s="121">
        <v>0</v>
      </c>
      <c r="N110" s="121">
        <v>0</v>
      </c>
      <c r="O110" s="11">
        <v>0</v>
      </c>
      <c r="P110" s="32">
        <v>0</v>
      </c>
      <c r="Q110" s="37">
        <v>-2880113</v>
      </c>
      <c r="R110" s="9">
        <v>38588895</v>
      </c>
      <c r="S110" s="32">
        <v>0</v>
      </c>
      <c r="T110" s="32">
        <v>0</v>
      </c>
      <c r="U110" s="8">
        <v>-143507</v>
      </c>
      <c r="V110" s="8">
        <v>0</v>
      </c>
      <c r="W110" s="37">
        <v>-43318359</v>
      </c>
      <c r="X110" s="12">
        <v>347127029</v>
      </c>
    </row>
    <row r="111" spans="2:24" s="60" customFormat="1">
      <c r="B111" s="75"/>
      <c r="C111" s="75" t="s">
        <v>196</v>
      </c>
      <c r="D111" s="402" t="s">
        <v>34</v>
      </c>
      <c r="E111" s="76" t="s">
        <v>197</v>
      </c>
      <c r="F111" s="10">
        <v>447049048</v>
      </c>
      <c r="G111" s="10">
        <v>562950952</v>
      </c>
      <c r="H111" s="10">
        <v>1010000000</v>
      </c>
      <c r="I111" s="30">
        <v>0</v>
      </c>
      <c r="J111" s="7">
        <v>1010000000</v>
      </c>
      <c r="K111" s="12">
        <v>916427719</v>
      </c>
      <c r="L111" s="35">
        <v>102600</v>
      </c>
      <c r="M111" s="121">
        <v>0</v>
      </c>
      <c r="N111" s="121">
        <v>0</v>
      </c>
      <c r="O111" s="11">
        <v>0</v>
      </c>
      <c r="P111" s="32">
        <v>0</v>
      </c>
      <c r="Q111" s="37">
        <v>-6275946</v>
      </c>
      <c r="R111" s="9">
        <v>11019534</v>
      </c>
      <c r="S111" s="32">
        <v>0</v>
      </c>
      <c r="T111" s="32">
        <v>0</v>
      </c>
      <c r="U111" s="8">
        <v>0</v>
      </c>
      <c r="V111" s="8">
        <v>0</v>
      </c>
      <c r="W111" s="37">
        <v>-110765161</v>
      </c>
      <c r="X111" s="12">
        <v>910254373</v>
      </c>
    </row>
    <row r="112" spans="2:24" s="60" customFormat="1">
      <c r="B112" s="75"/>
      <c r="C112" s="75" t="s">
        <v>198</v>
      </c>
      <c r="D112" s="402" t="s">
        <v>34</v>
      </c>
      <c r="E112" s="76" t="s">
        <v>199</v>
      </c>
      <c r="F112" s="10">
        <v>631157475</v>
      </c>
      <c r="G112" s="10">
        <v>828842525</v>
      </c>
      <c r="H112" s="10">
        <v>1460000000</v>
      </c>
      <c r="I112" s="30">
        <v>2504500</v>
      </c>
      <c r="J112" s="7">
        <v>1462504500</v>
      </c>
      <c r="K112" s="12">
        <v>1314476782</v>
      </c>
      <c r="L112" s="35">
        <v>852120</v>
      </c>
      <c r="M112" s="121">
        <v>0</v>
      </c>
      <c r="N112" s="121">
        <v>0</v>
      </c>
      <c r="O112" s="11">
        <v>0</v>
      </c>
      <c r="P112" s="32">
        <v>0</v>
      </c>
      <c r="Q112" s="37">
        <v>-9163965</v>
      </c>
      <c r="R112" s="9">
        <v>4715107</v>
      </c>
      <c r="S112" s="32">
        <v>0</v>
      </c>
      <c r="T112" s="32">
        <v>0</v>
      </c>
      <c r="U112" s="8">
        <v>0</v>
      </c>
      <c r="V112" s="8">
        <v>0</v>
      </c>
      <c r="W112" s="37">
        <v>-161052062</v>
      </c>
      <c r="X112" s="12">
        <v>1306167545</v>
      </c>
    </row>
    <row r="113" spans="2:24" s="60" customFormat="1">
      <c r="B113" s="75"/>
      <c r="C113" s="75" t="s">
        <v>200</v>
      </c>
      <c r="D113" s="402" t="s">
        <v>34</v>
      </c>
      <c r="E113" s="76" t="s">
        <v>201</v>
      </c>
      <c r="F113" s="10">
        <v>1077921262</v>
      </c>
      <c r="G113" s="10">
        <v>722078738</v>
      </c>
      <c r="H113" s="10">
        <v>1800000000</v>
      </c>
      <c r="I113" s="30">
        <v>0</v>
      </c>
      <c r="J113" s="7">
        <v>1800000000</v>
      </c>
      <c r="K113" s="12">
        <v>1791412800</v>
      </c>
      <c r="L113" s="35">
        <v>6821224</v>
      </c>
      <c r="M113" s="121">
        <v>0</v>
      </c>
      <c r="N113" s="121">
        <v>0</v>
      </c>
      <c r="O113" s="11">
        <v>0</v>
      </c>
      <c r="P113" s="32">
        <v>0</v>
      </c>
      <c r="Q113" s="37">
        <v>-12988128</v>
      </c>
      <c r="R113" s="9">
        <v>165142158</v>
      </c>
      <c r="S113" s="32">
        <v>0</v>
      </c>
      <c r="T113" s="32">
        <v>0</v>
      </c>
      <c r="U113" s="8">
        <v>0</v>
      </c>
      <c r="V113" s="8">
        <v>0</v>
      </c>
      <c r="W113" s="37">
        <v>-179880358</v>
      </c>
      <c r="X113" s="12">
        <v>1785261800</v>
      </c>
    </row>
    <row r="114" spans="2:24" s="60" customFormat="1">
      <c r="B114" s="75"/>
      <c r="C114" s="75" t="s">
        <v>202</v>
      </c>
      <c r="D114" s="402" t="s">
        <v>34</v>
      </c>
      <c r="E114" s="76" t="s">
        <v>203</v>
      </c>
      <c r="F114" s="10">
        <v>558271667</v>
      </c>
      <c r="G114" s="10">
        <v>661728333</v>
      </c>
      <c r="H114" s="10">
        <v>1220000000</v>
      </c>
      <c r="I114" s="30">
        <v>3216800</v>
      </c>
      <c r="J114" s="7">
        <v>1223216800</v>
      </c>
      <c r="K114" s="12">
        <v>1112126121</v>
      </c>
      <c r="L114" s="35">
        <v>155520</v>
      </c>
      <c r="M114" s="121">
        <v>0</v>
      </c>
      <c r="N114" s="121">
        <v>0</v>
      </c>
      <c r="O114" s="11">
        <v>0</v>
      </c>
      <c r="P114" s="32">
        <v>0</v>
      </c>
      <c r="Q114" s="37">
        <v>-7627154</v>
      </c>
      <c r="R114" s="9">
        <v>12896393</v>
      </c>
      <c r="S114" s="32">
        <v>0</v>
      </c>
      <c r="T114" s="32">
        <v>0</v>
      </c>
      <c r="U114" s="8">
        <v>0</v>
      </c>
      <c r="V114" s="8">
        <v>0</v>
      </c>
      <c r="W114" s="37">
        <v>-131458706</v>
      </c>
      <c r="X114" s="12">
        <v>1104654487</v>
      </c>
    </row>
    <row r="115" spans="2:24" s="60" customFormat="1">
      <c r="B115" s="75"/>
      <c r="C115" s="75" t="s">
        <v>204</v>
      </c>
      <c r="D115" s="402" t="s">
        <v>34</v>
      </c>
      <c r="E115" s="76" t="s">
        <v>205</v>
      </c>
      <c r="F115" s="10">
        <v>541780258</v>
      </c>
      <c r="G115" s="10">
        <v>758219742</v>
      </c>
      <c r="H115" s="10">
        <v>1300000000</v>
      </c>
      <c r="I115" s="30">
        <v>0</v>
      </c>
      <c r="J115" s="7">
        <v>1300000000</v>
      </c>
      <c r="K115" s="12">
        <v>1166133430</v>
      </c>
      <c r="L115" s="35">
        <v>0</v>
      </c>
      <c r="M115" s="121">
        <v>0</v>
      </c>
      <c r="N115" s="121">
        <v>0</v>
      </c>
      <c r="O115" s="11">
        <v>0</v>
      </c>
      <c r="P115" s="32">
        <v>0</v>
      </c>
      <c r="Q115" s="37">
        <v>-8302582</v>
      </c>
      <c r="R115" s="9">
        <v>5340051</v>
      </c>
      <c r="S115" s="32">
        <v>0</v>
      </c>
      <c r="T115" s="32">
        <v>0</v>
      </c>
      <c r="U115" s="8">
        <v>0</v>
      </c>
      <c r="V115" s="8">
        <v>0</v>
      </c>
      <c r="W115" s="37">
        <v>-147509203</v>
      </c>
      <c r="X115" s="12">
        <v>1157830848</v>
      </c>
    </row>
    <row r="116" spans="2:24" s="60" customFormat="1">
      <c r="B116" s="75"/>
      <c r="C116" s="75" t="s">
        <v>206</v>
      </c>
      <c r="D116" s="402" t="s">
        <v>34</v>
      </c>
      <c r="E116" s="76" t="s">
        <v>207</v>
      </c>
      <c r="F116" s="10">
        <v>277497859</v>
      </c>
      <c r="G116" s="10">
        <v>325502141</v>
      </c>
      <c r="H116" s="10">
        <v>603000000</v>
      </c>
      <c r="I116" s="30">
        <v>0</v>
      </c>
      <c r="J116" s="7">
        <v>603000000</v>
      </c>
      <c r="K116" s="12">
        <v>544179443</v>
      </c>
      <c r="L116" s="35">
        <v>313457</v>
      </c>
      <c r="M116" s="121">
        <v>0</v>
      </c>
      <c r="N116" s="121">
        <v>0</v>
      </c>
      <c r="O116" s="11">
        <v>0</v>
      </c>
      <c r="P116" s="32">
        <v>0</v>
      </c>
      <c r="Q116" s="37">
        <v>-3553265</v>
      </c>
      <c r="R116" s="9">
        <v>934818</v>
      </c>
      <c r="S116" s="32">
        <v>0</v>
      </c>
      <c r="T116" s="32">
        <v>0</v>
      </c>
      <c r="U116" s="8">
        <v>0</v>
      </c>
      <c r="V116" s="8">
        <v>0</v>
      </c>
      <c r="W116" s="37">
        <v>-62995183</v>
      </c>
      <c r="X116" s="12">
        <v>540939635</v>
      </c>
    </row>
    <row r="117" spans="2:24" s="60" customFormat="1">
      <c r="B117" s="75"/>
      <c r="C117" s="75" t="s">
        <v>208</v>
      </c>
      <c r="D117" s="402" t="s">
        <v>34</v>
      </c>
      <c r="E117" s="76" t="s">
        <v>209</v>
      </c>
      <c r="F117" s="10">
        <v>973088946</v>
      </c>
      <c r="G117" s="10">
        <v>1026911054</v>
      </c>
      <c r="H117" s="10">
        <v>2000000000</v>
      </c>
      <c r="I117" s="30">
        <v>0</v>
      </c>
      <c r="J117" s="7">
        <v>2000000000</v>
      </c>
      <c r="K117" s="12">
        <v>1823068947</v>
      </c>
      <c r="L117" s="35">
        <v>1713869</v>
      </c>
      <c r="M117" s="121">
        <v>57229200</v>
      </c>
      <c r="N117" s="121">
        <v>0</v>
      </c>
      <c r="O117" s="11">
        <v>0</v>
      </c>
      <c r="P117" s="32">
        <v>0</v>
      </c>
      <c r="Q117" s="37">
        <v>-11587381</v>
      </c>
      <c r="R117" s="9">
        <v>14472665</v>
      </c>
      <c r="S117" s="32">
        <v>57229200</v>
      </c>
      <c r="T117" s="32">
        <v>0</v>
      </c>
      <c r="U117" s="8">
        <v>0</v>
      </c>
      <c r="V117" s="8">
        <v>0</v>
      </c>
      <c r="W117" s="37">
        <v>-201277230</v>
      </c>
      <c r="X117" s="12">
        <v>1870424635</v>
      </c>
    </row>
    <row r="118" spans="2:24" s="60" customFormat="1">
      <c r="B118" s="75"/>
      <c r="C118" s="75" t="s">
        <v>210</v>
      </c>
      <c r="D118" s="402" t="s">
        <v>34</v>
      </c>
      <c r="E118" s="76" t="s">
        <v>211</v>
      </c>
      <c r="F118" s="10">
        <v>325008726</v>
      </c>
      <c r="G118" s="10">
        <v>541991274</v>
      </c>
      <c r="H118" s="10">
        <v>867000000</v>
      </c>
      <c r="I118" s="30">
        <v>0</v>
      </c>
      <c r="J118" s="7">
        <v>867000000</v>
      </c>
      <c r="K118" s="12">
        <v>785829283</v>
      </c>
      <c r="L118" s="35">
        <v>0</v>
      </c>
      <c r="M118" s="121">
        <v>0</v>
      </c>
      <c r="N118" s="121">
        <v>0</v>
      </c>
      <c r="O118" s="11">
        <v>0</v>
      </c>
      <c r="P118" s="32">
        <v>0</v>
      </c>
      <c r="Q118" s="37">
        <v>-7089985</v>
      </c>
      <c r="R118" s="9">
        <v>21331034</v>
      </c>
      <c r="S118" s="32">
        <v>0</v>
      </c>
      <c r="T118" s="32">
        <v>0</v>
      </c>
      <c r="U118" s="8">
        <v>0</v>
      </c>
      <c r="V118" s="8">
        <v>0</v>
      </c>
      <c r="W118" s="37">
        <v>-109591736</v>
      </c>
      <c r="X118" s="12">
        <v>778739298</v>
      </c>
    </row>
    <row r="119" spans="2:24" s="60" customFormat="1">
      <c r="B119" s="75"/>
      <c r="C119" s="75" t="s">
        <v>212</v>
      </c>
      <c r="D119" s="402" t="s">
        <v>34</v>
      </c>
      <c r="E119" s="76" t="s">
        <v>213</v>
      </c>
      <c r="F119" s="10">
        <v>583788176</v>
      </c>
      <c r="G119" s="10">
        <v>466211824</v>
      </c>
      <c r="H119" s="10">
        <v>1050000000</v>
      </c>
      <c r="I119" s="30">
        <v>1720700</v>
      </c>
      <c r="J119" s="7">
        <v>1051720700</v>
      </c>
      <c r="K119" s="12">
        <v>971642302</v>
      </c>
      <c r="L119" s="35">
        <v>239098</v>
      </c>
      <c r="M119" s="121">
        <v>0</v>
      </c>
      <c r="N119" s="121">
        <v>0</v>
      </c>
      <c r="O119" s="11">
        <v>0</v>
      </c>
      <c r="P119" s="32">
        <v>0</v>
      </c>
      <c r="Q119" s="37">
        <v>-5265228</v>
      </c>
      <c r="R119" s="9">
        <v>6239187</v>
      </c>
      <c r="S119" s="32">
        <v>0</v>
      </c>
      <c r="T119" s="32">
        <v>0</v>
      </c>
      <c r="U119" s="8">
        <v>0</v>
      </c>
      <c r="V119" s="8">
        <v>0</v>
      </c>
      <c r="W119" s="37">
        <v>-91343715</v>
      </c>
      <c r="X119" s="12">
        <v>966616172</v>
      </c>
    </row>
    <row r="120" spans="2:24" s="60" customFormat="1">
      <c r="B120" s="75"/>
      <c r="C120" s="75" t="s">
        <v>215</v>
      </c>
      <c r="D120" s="402" t="s">
        <v>34</v>
      </c>
      <c r="E120" s="76" t="s">
        <v>216</v>
      </c>
      <c r="F120" s="10">
        <v>584776865</v>
      </c>
      <c r="G120" s="10">
        <v>515223135</v>
      </c>
      <c r="H120" s="10">
        <v>1100000000</v>
      </c>
      <c r="I120" s="30">
        <v>1523500</v>
      </c>
      <c r="J120" s="7">
        <v>1101523500</v>
      </c>
      <c r="K120" s="12">
        <v>1011221419</v>
      </c>
      <c r="L120" s="35">
        <v>402494</v>
      </c>
      <c r="M120" s="121">
        <v>0</v>
      </c>
      <c r="N120" s="121">
        <v>0</v>
      </c>
      <c r="O120" s="11">
        <v>0</v>
      </c>
      <c r="P120" s="32">
        <v>0</v>
      </c>
      <c r="Q120" s="37">
        <v>-5682734</v>
      </c>
      <c r="R120" s="9">
        <v>4834832</v>
      </c>
      <c r="S120" s="32">
        <v>0</v>
      </c>
      <c r="T120" s="32">
        <v>0</v>
      </c>
      <c r="U120" s="8">
        <v>0</v>
      </c>
      <c r="V120" s="8">
        <v>0</v>
      </c>
      <c r="W120" s="37">
        <v>-100414277</v>
      </c>
      <c r="X120" s="12">
        <v>1005944055</v>
      </c>
    </row>
    <row r="121" spans="2:24" s="60" customFormat="1">
      <c r="B121" s="75"/>
      <c r="C121" s="75" t="s">
        <v>217</v>
      </c>
      <c r="D121" s="402" t="s">
        <v>34</v>
      </c>
      <c r="E121" s="76" t="s">
        <v>218</v>
      </c>
      <c r="F121" s="10">
        <v>834860466</v>
      </c>
      <c r="G121" s="10">
        <v>525139534</v>
      </c>
      <c r="H121" s="10">
        <v>1360000000</v>
      </c>
      <c r="I121" s="30">
        <v>2171600</v>
      </c>
      <c r="J121" s="7">
        <v>1362171600</v>
      </c>
      <c r="K121" s="12">
        <v>1267223999</v>
      </c>
      <c r="L121" s="35">
        <v>371520</v>
      </c>
      <c r="M121" s="121">
        <v>0</v>
      </c>
      <c r="N121" s="121">
        <v>0</v>
      </c>
      <c r="O121" s="11">
        <v>0</v>
      </c>
      <c r="P121" s="32">
        <v>0</v>
      </c>
      <c r="Q121" s="37">
        <v>-5748765</v>
      </c>
      <c r="R121" s="9">
        <v>1856819</v>
      </c>
      <c r="S121" s="32">
        <v>0</v>
      </c>
      <c r="T121" s="32">
        <v>0</v>
      </c>
      <c r="U121" s="8">
        <v>-199984</v>
      </c>
      <c r="V121" s="8">
        <v>0</v>
      </c>
      <c r="W121" s="37">
        <v>-101981681</v>
      </c>
      <c r="X121" s="12">
        <v>1261846754</v>
      </c>
    </row>
    <row r="122" spans="2:24" s="60" customFormat="1">
      <c r="B122" s="75"/>
      <c r="C122" s="75" t="s">
        <v>219</v>
      </c>
      <c r="D122" s="402" t="s">
        <v>34</v>
      </c>
      <c r="E122" s="76" t="s">
        <v>220</v>
      </c>
      <c r="F122" s="10">
        <v>1564546290</v>
      </c>
      <c r="G122" s="10">
        <v>875453710</v>
      </c>
      <c r="H122" s="10">
        <v>2440000000</v>
      </c>
      <c r="I122" s="30">
        <v>0</v>
      </c>
      <c r="J122" s="7">
        <v>2440000000</v>
      </c>
      <c r="K122" s="12">
        <v>2284973282</v>
      </c>
      <c r="L122" s="35">
        <v>20346145</v>
      </c>
      <c r="M122" s="121">
        <v>0</v>
      </c>
      <c r="N122" s="121">
        <v>0</v>
      </c>
      <c r="O122" s="11">
        <v>0</v>
      </c>
      <c r="P122" s="32">
        <v>0</v>
      </c>
      <c r="Q122" s="37">
        <v>-9900600</v>
      </c>
      <c r="R122" s="9">
        <v>26695725</v>
      </c>
      <c r="S122" s="32">
        <v>0</v>
      </c>
      <c r="T122" s="32">
        <v>0</v>
      </c>
      <c r="U122" s="8">
        <v>0</v>
      </c>
      <c r="V122" s="8">
        <v>0</v>
      </c>
      <c r="W122" s="37">
        <v>-171276898</v>
      </c>
      <c r="X122" s="12">
        <v>2295418827</v>
      </c>
    </row>
    <row r="123" spans="2:24" s="60" customFormat="1">
      <c r="B123" s="75"/>
      <c r="C123" s="75" t="s">
        <v>221</v>
      </c>
      <c r="D123" s="402" t="s">
        <v>34</v>
      </c>
      <c r="E123" s="76" t="s">
        <v>222</v>
      </c>
      <c r="F123" s="10">
        <v>1498423773</v>
      </c>
      <c r="G123" s="10">
        <v>881576227</v>
      </c>
      <c r="H123" s="10">
        <v>2380000000</v>
      </c>
      <c r="I123" s="30">
        <v>3203300</v>
      </c>
      <c r="J123" s="7">
        <v>2383203300</v>
      </c>
      <c r="K123" s="12">
        <v>2226223095</v>
      </c>
      <c r="L123" s="35">
        <v>859680</v>
      </c>
      <c r="M123" s="121">
        <v>0</v>
      </c>
      <c r="N123" s="121">
        <v>0</v>
      </c>
      <c r="O123" s="11">
        <v>0</v>
      </c>
      <c r="P123" s="32">
        <v>0</v>
      </c>
      <c r="Q123" s="37">
        <v>-9784396</v>
      </c>
      <c r="R123" s="9">
        <v>5870151</v>
      </c>
      <c r="S123" s="32">
        <v>0</v>
      </c>
      <c r="T123" s="32">
        <v>0</v>
      </c>
      <c r="U123" s="8">
        <v>0</v>
      </c>
      <c r="V123" s="8">
        <v>0</v>
      </c>
      <c r="W123" s="37">
        <v>-171775072</v>
      </c>
      <c r="X123" s="12">
        <v>2217298379</v>
      </c>
    </row>
    <row r="124" spans="2:24" s="60" customFormat="1">
      <c r="B124" s="75"/>
      <c r="C124" s="75" t="s">
        <v>223</v>
      </c>
      <c r="D124" s="402" t="s">
        <v>34</v>
      </c>
      <c r="E124" s="76" t="s">
        <v>224</v>
      </c>
      <c r="F124" s="10">
        <v>1367522664</v>
      </c>
      <c r="G124" s="10">
        <v>2012477336</v>
      </c>
      <c r="H124" s="10">
        <v>3380000000</v>
      </c>
      <c r="I124" s="30">
        <v>0</v>
      </c>
      <c r="J124" s="7">
        <v>3380000000</v>
      </c>
      <c r="K124" s="12">
        <v>3114637101</v>
      </c>
      <c r="L124" s="35">
        <v>1357226</v>
      </c>
      <c r="M124" s="121">
        <v>0</v>
      </c>
      <c r="N124" s="121">
        <v>0</v>
      </c>
      <c r="O124" s="11">
        <v>-143640</v>
      </c>
      <c r="P124" s="32">
        <v>0</v>
      </c>
      <c r="Q124" s="37">
        <v>-26542473</v>
      </c>
      <c r="R124" s="9">
        <v>144860132</v>
      </c>
      <c r="S124" s="32">
        <v>0</v>
      </c>
      <c r="T124" s="32">
        <v>0</v>
      </c>
      <c r="U124" s="8">
        <v>-143640</v>
      </c>
      <c r="V124" s="8">
        <v>0</v>
      </c>
      <c r="W124" s="37">
        <v>-435401522</v>
      </c>
      <c r="X124" s="12">
        <v>3089314970</v>
      </c>
    </row>
    <row r="125" spans="2:24" s="60" customFormat="1">
      <c r="B125" s="75"/>
      <c r="C125" s="75" t="s">
        <v>225</v>
      </c>
      <c r="D125" s="402" t="s">
        <v>34</v>
      </c>
      <c r="E125" s="76" t="s">
        <v>226</v>
      </c>
      <c r="F125" s="10">
        <v>287161124</v>
      </c>
      <c r="G125" s="10">
        <v>419838876</v>
      </c>
      <c r="H125" s="10">
        <v>707000000</v>
      </c>
      <c r="I125" s="30">
        <v>0</v>
      </c>
      <c r="J125" s="7">
        <v>707000000</v>
      </c>
      <c r="K125" s="12">
        <v>665036891</v>
      </c>
      <c r="L125" s="35">
        <v>876988</v>
      </c>
      <c r="M125" s="121">
        <v>0</v>
      </c>
      <c r="N125" s="121">
        <v>0</v>
      </c>
      <c r="O125" s="11">
        <v>0</v>
      </c>
      <c r="P125" s="32">
        <v>0</v>
      </c>
      <c r="Q125" s="37">
        <v>-5617569</v>
      </c>
      <c r="R125" s="9">
        <v>43229510</v>
      </c>
      <c r="S125" s="32">
        <v>0</v>
      </c>
      <c r="T125" s="32">
        <v>0</v>
      </c>
      <c r="U125" s="8">
        <v>0</v>
      </c>
      <c r="V125" s="8">
        <v>0</v>
      </c>
      <c r="W125" s="37">
        <v>-89933200</v>
      </c>
      <c r="X125" s="12">
        <v>660296310</v>
      </c>
    </row>
    <row r="126" spans="2:24" s="60" customFormat="1">
      <c r="B126" s="75"/>
      <c r="C126" s="75" t="s">
        <v>227</v>
      </c>
      <c r="D126" s="402" t="s">
        <v>34</v>
      </c>
      <c r="E126" s="76" t="s">
        <v>228</v>
      </c>
      <c r="F126" s="10">
        <v>500698596</v>
      </c>
      <c r="G126" s="10">
        <v>549301404</v>
      </c>
      <c r="H126" s="10">
        <v>1050000000</v>
      </c>
      <c r="I126" s="30">
        <v>0</v>
      </c>
      <c r="J126" s="7">
        <v>1050000000</v>
      </c>
      <c r="K126" s="12">
        <v>997430502</v>
      </c>
      <c r="L126" s="35">
        <v>4603814</v>
      </c>
      <c r="M126" s="121">
        <v>0</v>
      </c>
      <c r="N126" s="121">
        <v>0</v>
      </c>
      <c r="O126" s="11">
        <v>0</v>
      </c>
      <c r="P126" s="32">
        <v>0</v>
      </c>
      <c r="Q126" s="37">
        <v>-7534799</v>
      </c>
      <c r="R126" s="9">
        <v>62027377</v>
      </c>
      <c r="S126" s="32">
        <v>0</v>
      </c>
      <c r="T126" s="32">
        <v>0</v>
      </c>
      <c r="U126" s="8">
        <v>0</v>
      </c>
      <c r="V126" s="8">
        <v>0</v>
      </c>
      <c r="W126" s="37">
        <v>-117527860</v>
      </c>
      <c r="X126" s="12">
        <v>994499517</v>
      </c>
    </row>
    <row r="127" spans="2:24" s="60" customFormat="1">
      <c r="B127" s="75"/>
      <c r="C127" s="75" t="s">
        <v>229</v>
      </c>
      <c r="D127" s="402" t="s">
        <v>34</v>
      </c>
      <c r="E127" s="76" t="s">
        <v>230</v>
      </c>
      <c r="F127" s="10">
        <v>178962730</v>
      </c>
      <c r="G127" s="10">
        <v>199037270</v>
      </c>
      <c r="H127" s="10">
        <v>378000000</v>
      </c>
      <c r="I127" s="30">
        <v>0</v>
      </c>
      <c r="J127" s="7">
        <v>378000000</v>
      </c>
      <c r="K127" s="12">
        <v>342784919</v>
      </c>
      <c r="L127" s="35">
        <v>575337</v>
      </c>
      <c r="M127" s="121">
        <v>0</v>
      </c>
      <c r="N127" s="121">
        <v>0</v>
      </c>
      <c r="O127" s="11">
        <v>0</v>
      </c>
      <c r="P127" s="32">
        <v>0</v>
      </c>
      <c r="Q127" s="37">
        <v>-2531020</v>
      </c>
      <c r="R127" s="9">
        <v>5417995</v>
      </c>
      <c r="S127" s="32">
        <v>0</v>
      </c>
      <c r="T127" s="32">
        <v>0</v>
      </c>
      <c r="U127" s="8">
        <v>0</v>
      </c>
      <c r="V127" s="8">
        <v>0</v>
      </c>
      <c r="W127" s="37">
        <v>-42588759</v>
      </c>
      <c r="X127" s="12">
        <v>340829236</v>
      </c>
    </row>
    <row r="128" spans="2:24" s="60" customFormat="1">
      <c r="B128" s="75"/>
      <c r="C128" s="75" t="s">
        <v>231</v>
      </c>
      <c r="D128" s="402" t="s">
        <v>34</v>
      </c>
      <c r="E128" s="76" t="s">
        <v>232</v>
      </c>
      <c r="F128" s="10">
        <v>214091110</v>
      </c>
      <c r="G128" s="10">
        <v>342908890</v>
      </c>
      <c r="H128" s="10">
        <v>557000000</v>
      </c>
      <c r="I128" s="30">
        <v>0</v>
      </c>
      <c r="J128" s="7">
        <v>557000000</v>
      </c>
      <c r="K128" s="12">
        <v>497139635</v>
      </c>
      <c r="L128" s="35">
        <v>346140</v>
      </c>
      <c r="M128" s="121">
        <v>0</v>
      </c>
      <c r="N128" s="121">
        <v>0</v>
      </c>
      <c r="O128" s="11">
        <v>0</v>
      </c>
      <c r="P128" s="32">
        <v>0</v>
      </c>
      <c r="Q128" s="37">
        <v>-3900483</v>
      </c>
      <c r="R128" s="9">
        <v>5074516</v>
      </c>
      <c r="S128" s="32">
        <v>0</v>
      </c>
      <c r="T128" s="32">
        <v>0</v>
      </c>
      <c r="U128" s="8">
        <v>-171473</v>
      </c>
      <c r="V128" s="8">
        <v>0</v>
      </c>
      <c r="W128" s="37">
        <v>-68317751</v>
      </c>
      <c r="X128" s="12">
        <v>493585292</v>
      </c>
    </row>
    <row r="129" spans="2:24" s="60" customFormat="1">
      <c r="B129" s="75"/>
      <c r="C129" s="75" t="s">
        <v>233</v>
      </c>
      <c r="D129" s="402" t="s">
        <v>34</v>
      </c>
      <c r="E129" s="76" t="s">
        <v>234</v>
      </c>
      <c r="F129" s="10">
        <v>861646442</v>
      </c>
      <c r="G129" s="10">
        <v>578353558</v>
      </c>
      <c r="H129" s="10">
        <v>1440000000</v>
      </c>
      <c r="I129" s="30">
        <v>2309000</v>
      </c>
      <c r="J129" s="7">
        <v>1442309000</v>
      </c>
      <c r="K129" s="12">
        <v>1341865216</v>
      </c>
      <c r="L129" s="35">
        <v>1414282</v>
      </c>
      <c r="M129" s="121">
        <v>0</v>
      </c>
      <c r="N129" s="121">
        <v>0</v>
      </c>
      <c r="O129" s="11">
        <v>0</v>
      </c>
      <c r="P129" s="32">
        <v>0</v>
      </c>
      <c r="Q129" s="37">
        <v>-6750344</v>
      </c>
      <c r="R129" s="9">
        <v>8589942</v>
      </c>
      <c r="S129" s="32">
        <v>0</v>
      </c>
      <c r="T129" s="32">
        <v>0</v>
      </c>
      <c r="U129" s="8">
        <v>0</v>
      </c>
      <c r="V129" s="8">
        <v>0</v>
      </c>
      <c r="W129" s="37">
        <v>-114363106</v>
      </c>
      <c r="X129" s="12">
        <v>1336535836</v>
      </c>
    </row>
    <row r="130" spans="2:24" s="60" customFormat="1">
      <c r="B130" s="75"/>
      <c r="C130" s="75" t="s">
        <v>235</v>
      </c>
      <c r="D130" s="402" t="s">
        <v>34</v>
      </c>
      <c r="E130" s="76" t="s">
        <v>236</v>
      </c>
      <c r="F130" s="10">
        <v>325064011</v>
      </c>
      <c r="G130" s="10">
        <v>664935989</v>
      </c>
      <c r="H130" s="10">
        <v>990000000</v>
      </c>
      <c r="I130" s="30">
        <v>0</v>
      </c>
      <c r="J130" s="7">
        <v>990000000</v>
      </c>
      <c r="K130" s="12">
        <v>870600324</v>
      </c>
      <c r="L130" s="35">
        <v>480600</v>
      </c>
      <c r="M130" s="121">
        <v>0</v>
      </c>
      <c r="N130" s="121">
        <v>0</v>
      </c>
      <c r="O130" s="11">
        <v>0</v>
      </c>
      <c r="P130" s="32">
        <v>0</v>
      </c>
      <c r="Q130" s="37">
        <v>-7370198</v>
      </c>
      <c r="R130" s="9">
        <v>3924504</v>
      </c>
      <c r="S130" s="32">
        <v>0</v>
      </c>
      <c r="T130" s="32">
        <v>0</v>
      </c>
      <c r="U130" s="8">
        <v>0</v>
      </c>
      <c r="V130" s="8">
        <v>0</v>
      </c>
      <c r="W130" s="37">
        <v>-130213778</v>
      </c>
      <c r="X130" s="12">
        <v>863710726</v>
      </c>
    </row>
    <row r="131" spans="2:24" s="60" customFormat="1">
      <c r="B131" s="75"/>
      <c r="C131" s="75" t="s">
        <v>237</v>
      </c>
      <c r="D131" s="402" t="s">
        <v>34</v>
      </c>
      <c r="E131" s="76" t="s">
        <v>238</v>
      </c>
      <c r="F131" s="10">
        <v>928649695</v>
      </c>
      <c r="G131" s="10">
        <v>381350305</v>
      </c>
      <c r="H131" s="10">
        <v>1310000000</v>
      </c>
      <c r="I131" s="30">
        <v>1810800</v>
      </c>
      <c r="J131" s="7">
        <v>1311810800</v>
      </c>
      <c r="K131" s="12">
        <v>1244345267</v>
      </c>
      <c r="L131" s="35">
        <v>472435</v>
      </c>
      <c r="M131" s="121">
        <v>0</v>
      </c>
      <c r="N131" s="121">
        <v>0</v>
      </c>
      <c r="O131" s="11">
        <v>0</v>
      </c>
      <c r="P131" s="32">
        <v>0</v>
      </c>
      <c r="Q131" s="37">
        <v>-4313323</v>
      </c>
      <c r="R131" s="9">
        <v>3742872</v>
      </c>
      <c r="S131" s="32">
        <v>0</v>
      </c>
      <c r="T131" s="32">
        <v>0</v>
      </c>
      <c r="U131" s="8">
        <v>0</v>
      </c>
      <c r="V131" s="8">
        <v>0</v>
      </c>
      <c r="W131" s="37">
        <v>-75049293</v>
      </c>
      <c r="X131" s="12">
        <v>1240504379</v>
      </c>
    </row>
    <row r="132" spans="2:24" s="60" customFormat="1">
      <c r="B132" s="75"/>
      <c r="C132" s="75" t="s">
        <v>239</v>
      </c>
      <c r="D132" s="402" t="s">
        <v>34</v>
      </c>
      <c r="E132" s="76" t="s">
        <v>240</v>
      </c>
      <c r="F132" s="10">
        <v>1206014632</v>
      </c>
      <c r="G132" s="10">
        <v>653985368</v>
      </c>
      <c r="H132" s="10">
        <v>1860000000</v>
      </c>
      <c r="I132" s="30">
        <v>2249900</v>
      </c>
      <c r="J132" s="7">
        <v>1862249900</v>
      </c>
      <c r="K132" s="12">
        <v>1750415274</v>
      </c>
      <c r="L132" s="35">
        <v>5182482</v>
      </c>
      <c r="M132" s="121">
        <v>0</v>
      </c>
      <c r="N132" s="121">
        <v>0</v>
      </c>
      <c r="O132" s="11">
        <v>0</v>
      </c>
      <c r="P132" s="32">
        <v>0</v>
      </c>
      <c r="Q132" s="37">
        <v>-7540384</v>
      </c>
      <c r="R132" s="9">
        <v>13813503</v>
      </c>
      <c r="S132" s="32">
        <v>0</v>
      </c>
      <c r="T132" s="32">
        <v>0</v>
      </c>
      <c r="U132" s="8">
        <v>0</v>
      </c>
      <c r="V132" s="8">
        <v>0</v>
      </c>
      <c r="W132" s="37">
        <v>-128006031</v>
      </c>
      <c r="X132" s="12">
        <v>1748057372</v>
      </c>
    </row>
    <row r="133" spans="2:24" s="60" customFormat="1">
      <c r="B133" s="75"/>
      <c r="C133" s="75" t="s">
        <v>241</v>
      </c>
      <c r="D133" s="402" t="s">
        <v>34</v>
      </c>
      <c r="E133" s="76" t="s">
        <v>242</v>
      </c>
      <c r="F133" s="10">
        <v>772495022</v>
      </c>
      <c r="G133" s="10">
        <v>517504978</v>
      </c>
      <c r="H133" s="10">
        <v>1290000000</v>
      </c>
      <c r="I133" s="30">
        <v>2593800</v>
      </c>
      <c r="J133" s="7">
        <v>1292593800</v>
      </c>
      <c r="K133" s="12">
        <v>1200204779</v>
      </c>
      <c r="L133" s="35">
        <v>371066</v>
      </c>
      <c r="M133" s="121">
        <v>0</v>
      </c>
      <c r="N133" s="121">
        <v>0</v>
      </c>
      <c r="O133" s="11">
        <v>0</v>
      </c>
      <c r="P133" s="32">
        <v>0</v>
      </c>
      <c r="Q133" s="37">
        <v>-5759100</v>
      </c>
      <c r="R133" s="9">
        <v>3115615</v>
      </c>
      <c r="S133" s="32">
        <v>0</v>
      </c>
      <c r="T133" s="32">
        <v>238200</v>
      </c>
      <c r="U133" s="8">
        <v>-32588</v>
      </c>
      <c r="V133" s="8">
        <v>0</v>
      </c>
      <c r="W133" s="37">
        <v>-101093605</v>
      </c>
      <c r="X133" s="12">
        <v>1194821422</v>
      </c>
    </row>
    <row r="134" spans="2:24" s="60" customFormat="1">
      <c r="B134" s="75"/>
      <c r="C134" s="75" t="s">
        <v>243</v>
      </c>
      <c r="D134" s="402" t="s">
        <v>34</v>
      </c>
      <c r="E134" s="76" t="s">
        <v>244</v>
      </c>
      <c r="F134" s="10">
        <v>627564702</v>
      </c>
      <c r="G134" s="10">
        <v>692435298</v>
      </c>
      <c r="H134" s="10">
        <v>1320000000</v>
      </c>
      <c r="I134" s="30">
        <v>0</v>
      </c>
      <c r="J134" s="7">
        <v>1320000000</v>
      </c>
      <c r="K134" s="12">
        <v>1257023906</v>
      </c>
      <c r="L134" s="35">
        <v>7909727</v>
      </c>
      <c r="M134" s="121">
        <v>0</v>
      </c>
      <c r="N134" s="121">
        <v>0</v>
      </c>
      <c r="O134" s="11">
        <v>0</v>
      </c>
      <c r="P134" s="32">
        <v>0</v>
      </c>
      <c r="Q134" s="37">
        <v>-9522438</v>
      </c>
      <c r="R134" s="9">
        <v>83818808</v>
      </c>
      <c r="S134" s="32">
        <v>0</v>
      </c>
      <c r="T134" s="32">
        <v>0</v>
      </c>
      <c r="U134" s="8">
        <v>-219040</v>
      </c>
      <c r="V134" s="8">
        <v>0</v>
      </c>
      <c r="W134" s="37">
        <v>-148182877</v>
      </c>
      <c r="X134" s="12">
        <v>1255416891</v>
      </c>
    </row>
    <row r="135" spans="2:24" s="60" customFormat="1">
      <c r="B135" s="75"/>
      <c r="C135" s="75" t="s">
        <v>245</v>
      </c>
      <c r="D135" s="402" t="s">
        <v>34</v>
      </c>
      <c r="E135" s="76" t="s">
        <v>246</v>
      </c>
      <c r="F135" s="10">
        <v>3310983746</v>
      </c>
      <c r="G135" s="10">
        <v>2969016254</v>
      </c>
      <c r="H135" s="10">
        <v>6280000000</v>
      </c>
      <c r="I135" s="30">
        <v>0</v>
      </c>
      <c r="J135" s="7">
        <v>6280000000</v>
      </c>
      <c r="K135" s="12">
        <v>6078464953</v>
      </c>
      <c r="L135" s="35">
        <v>8665423</v>
      </c>
      <c r="M135" s="121">
        <v>0</v>
      </c>
      <c r="N135" s="121">
        <v>0</v>
      </c>
      <c r="O135" s="11">
        <v>0</v>
      </c>
      <c r="P135" s="32">
        <v>0</v>
      </c>
      <c r="Q135" s="37">
        <v>-53166620</v>
      </c>
      <c r="R135" s="9">
        <v>529627262</v>
      </c>
      <c r="S135" s="32">
        <v>0</v>
      </c>
      <c r="T135" s="32">
        <v>0</v>
      </c>
      <c r="U135" s="8">
        <v>-228383</v>
      </c>
      <c r="V135" s="8">
        <v>0</v>
      </c>
      <c r="W135" s="37">
        <v>-775435123</v>
      </c>
      <c r="X135" s="12">
        <v>6033963756</v>
      </c>
    </row>
    <row r="136" spans="2:24" s="60" customFormat="1">
      <c r="B136" s="75"/>
      <c r="C136" s="75" t="s">
        <v>247</v>
      </c>
      <c r="D136" s="402" t="s">
        <v>34</v>
      </c>
      <c r="E136" s="76" t="s">
        <v>248</v>
      </c>
      <c r="F136" s="10">
        <v>315122052</v>
      </c>
      <c r="G136" s="10">
        <v>367877948</v>
      </c>
      <c r="H136" s="10">
        <v>683000000</v>
      </c>
      <c r="I136" s="30">
        <v>0</v>
      </c>
      <c r="J136" s="7">
        <v>683000000</v>
      </c>
      <c r="K136" s="12">
        <v>658077942</v>
      </c>
      <c r="L136" s="35">
        <v>525960</v>
      </c>
      <c r="M136" s="121">
        <v>0</v>
      </c>
      <c r="N136" s="121">
        <v>0</v>
      </c>
      <c r="O136" s="11">
        <v>0</v>
      </c>
      <c r="P136" s="32">
        <v>0</v>
      </c>
      <c r="Q136" s="37">
        <v>-6124450</v>
      </c>
      <c r="R136" s="9">
        <v>62387780</v>
      </c>
      <c r="S136" s="32">
        <v>0</v>
      </c>
      <c r="T136" s="32">
        <v>0</v>
      </c>
      <c r="U136" s="8">
        <v>-285891</v>
      </c>
      <c r="V136" s="8">
        <v>0</v>
      </c>
      <c r="W136" s="37">
        <v>-92622437</v>
      </c>
      <c r="X136" s="12">
        <v>652479452</v>
      </c>
    </row>
    <row r="137" spans="2:24" s="60" customFormat="1">
      <c r="B137" s="75"/>
      <c r="C137" s="75" t="s">
        <v>249</v>
      </c>
      <c r="D137" s="402" t="s">
        <v>34</v>
      </c>
      <c r="E137" s="76" t="s">
        <v>250</v>
      </c>
      <c r="F137" s="10">
        <v>3025019159</v>
      </c>
      <c r="G137" s="10">
        <v>2474980841</v>
      </c>
      <c r="H137" s="10">
        <v>5500000000</v>
      </c>
      <c r="I137" s="30">
        <v>10536600</v>
      </c>
      <c r="J137" s="7">
        <v>5510536600</v>
      </c>
      <c r="K137" s="12">
        <v>5072153172</v>
      </c>
      <c r="L137" s="35">
        <v>2451870</v>
      </c>
      <c r="M137" s="121">
        <v>0</v>
      </c>
      <c r="N137" s="121">
        <v>0</v>
      </c>
      <c r="O137" s="11">
        <v>0</v>
      </c>
      <c r="P137" s="32">
        <v>0</v>
      </c>
      <c r="Q137" s="37">
        <v>-27385845</v>
      </c>
      <c r="R137" s="9">
        <v>17274729</v>
      </c>
      <c r="S137" s="32">
        <v>0</v>
      </c>
      <c r="T137" s="32">
        <v>0</v>
      </c>
      <c r="U137" s="8">
        <v>0</v>
      </c>
      <c r="V137" s="8">
        <v>0</v>
      </c>
      <c r="W137" s="37">
        <v>-480592132</v>
      </c>
      <c r="X137" s="12">
        <v>5047219197</v>
      </c>
    </row>
    <row r="138" spans="2:24" s="60" customFormat="1">
      <c r="B138" s="75"/>
      <c r="C138" s="75" t="s">
        <v>251</v>
      </c>
      <c r="D138" s="402" t="s">
        <v>358</v>
      </c>
      <c r="E138" s="76" t="s">
        <v>252</v>
      </c>
      <c r="F138" s="10">
        <v>1622000000</v>
      </c>
      <c r="G138" s="10">
        <v>2212000000</v>
      </c>
      <c r="H138" s="10">
        <v>3834000000</v>
      </c>
      <c r="I138" s="30">
        <v>162174346</v>
      </c>
      <c r="J138" s="7">
        <v>3996174346</v>
      </c>
      <c r="K138" s="12">
        <v>3597811631</v>
      </c>
      <c r="L138" s="35">
        <v>358137</v>
      </c>
      <c r="M138" s="121">
        <v>0</v>
      </c>
      <c r="N138" s="121">
        <v>0</v>
      </c>
      <c r="O138" s="11">
        <v>0</v>
      </c>
      <c r="P138" s="32">
        <v>0</v>
      </c>
      <c r="Q138" s="37">
        <v>-25835312</v>
      </c>
      <c r="R138" s="9">
        <v>14260679</v>
      </c>
      <c r="S138" s="32">
        <v>0</v>
      </c>
      <c r="T138" s="32">
        <v>0</v>
      </c>
      <c r="U138" s="8">
        <v>0</v>
      </c>
      <c r="V138" s="8">
        <v>0</v>
      </c>
      <c r="W138" s="37">
        <v>-438100569</v>
      </c>
      <c r="X138" s="12">
        <v>3572334456</v>
      </c>
    </row>
    <row r="139" spans="2:24" s="60" customFormat="1">
      <c r="B139" s="75"/>
      <c r="C139" s="75" t="s">
        <v>253</v>
      </c>
      <c r="D139" s="402" t="s">
        <v>358</v>
      </c>
      <c r="E139" s="76" t="s">
        <v>254</v>
      </c>
      <c r="F139" s="10">
        <v>394000000</v>
      </c>
      <c r="G139" s="10">
        <v>494000000</v>
      </c>
      <c r="H139" s="10">
        <v>888000000</v>
      </c>
      <c r="I139" s="30">
        <v>40458979</v>
      </c>
      <c r="J139" s="7">
        <v>928458979</v>
      </c>
      <c r="K139" s="12">
        <v>843978956</v>
      </c>
      <c r="L139" s="35">
        <v>0</v>
      </c>
      <c r="M139" s="121">
        <v>0</v>
      </c>
      <c r="N139" s="121">
        <v>0</v>
      </c>
      <c r="O139" s="11">
        <v>0</v>
      </c>
      <c r="P139" s="32">
        <v>0</v>
      </c>
      <c r="Q139" s="37">
        <v>-5242922</v>
      </c>
      <c r="R139" s="9">
        <v>342380</v>
      </c>
      <c r="S139" s="32">
        <v>0</v>
      </c>
      <c r="T139" s="32">
        <v>0</v>
      </c>
      <c r="U139" s="8">
        <v>0</v>
      </c>
      <c r="V139" s="8">
        <v>0</v>
      </c>
      <c r="W139" s="37">
        <v>-90065325</v>
      </c>
      <c r="X139" s="12">
        <v>838736034</v>
      </c>
    </row>
    <row r="140" spans="2:24" s="60" customFormat="1">
      <c r="B140" s="75"/>
      <c r="C140" s="75" t="s">
        <v>255</v>
      </c>
      <c r="D140" s="402" t="s">
        <v>358</v>
      </c>
      <c r="E140" s="76" t="s">
        <v>256</v>
      </c>
      <c r="F140" s="10">
        <v>791000000</v>
      </c>
      <c r="G140" s="10">
        <v>1159000000</v>
      </c>
      <c r="H140" s="10">
        <v>1950000000</v>
      </c>
      <c r="I140" s="30">
        <v>148739152</v>
      </c>
      <c r="J140" s="7">
        <v>2098739152</v>
      </c>
      <c r="K140" s="12">
        <v>1878058787</v>
      </c>
      <c r="L140" s="35">
        <v>2646831</v>
      </c>
      <c r="M140" s="121">
        <v>0</v>
      </c>
      <c r="N140" s="121">
        <v>0</v>
      </c>
      <c r="O140" s="11">
        <v>0</v>
      </c>
      <c r="P140" s="32">
        <v>0</v>
      </c>
      <c r="Q140" s="37">
        <v>-13824318</v>
      </c>
      <c r="R140" s="9">
        <v>4512388</v>
      </c>
      <c r="S140" s="32">
        <v>0</v>
      </c>
      <c r="T140" s="32">
        <v>0</v>
      </c>
      <c r="U140" s="8">
        <v>0</v>
      </c>
      <c r="V140" s="8">
        <v>0</v>
      </c>
      <c r="W140" s="37">
        <v>-236370240</v>
      </c>
      <c r="X140" s="12">
        <v>1866881300</v>
      </c>
    </row>
    <row r="141" spans="2:24" s="60" customFormat="1">
      <c r="B141" s="75"/>
      <c r="C141" s="75" t="s">
        <v>410</v>
      </c>
      <c r="D141" s="402" t="s">
        <v>358</v>
      </c>
      <c r="E141" s="76" t="s">
        <v>441</v>
      </c>
      <c r="F141" s="29">
        <v>605000000</v>
      </c>
      <c r="G141" s="29">
        <v>524000000</v>
      </c>
      <c r="H141" s="29">
        <v>1129000000</v>
      </c>
      <c r="I141" s="31">
        <v>45130974</v>
      </c>
      <c r="J141" s="7">
        <v>1174130974</v>
      </c>
      <c r="K141" s="12">
        <v>1085414046</v>
      </c>
      <c r="L141" s="35">
        <v>881862</v>
      </c>
      <c r="M141" s="121">
        <v>0</v>
      </c>
      <c r="N141" s="121">
        <v>0</v>
      </c>
      <c r="O141" s="11">
        <v>0</v>
      </c>
      <c r="P141" s="32">
        <v>0</v>
      </c>
      <c r="Q141" s="37">
        <v>-6102520</v>
      </c>
      <c r="R141" s="9">
        <v>2113088</v>
      </c>
      <c r="S141" s="32">
        <v>0</v>
      </c>
      <c r="T141" s="32">
        <v>0</v>
      </c>
      <c r="U141" s="8">
        <v>0</v>
      </c>
      <c r="V141" s="8">
        <v>0</v>
      </c>
      <c r="W141" s="37">
        <v>-96050674</v>
      </c>
      <c r="X141" s="12">
        <v>1080193388</v>
      </c>
    </row>
    <row r="142" spans="2:24" s="60" customFormat="1">
      <c r="B142" s="75"/>
      <c r="C142" s="75" t="s">
        <v>411</v>
      </c>
      <c r="D142" s="402" t="s">
        <v>358</v>
      </c>
      <c r="E142" s="76" t="s">
        <v>422</v>
      </c>
      <c r="F142" s="29">
        <v>1140000000</v>
      </c>
      <c r="G142" s="29">
        <v>1200000000</v>
      </c>
      <c r="H142" s="29">
        <v>2340000000</v>
      </c>
      <c r="I142" s="31">
        <v>108563918</v>
      </c>
      <c r="J142" s="7">
        <v>2448563918</v>
      </c>
      <c r="K142" s="12">
        <v>2269122870</v>
      </c>
      <c r="L142" s="35">
        <v>703080</v>
      </c>
      <c r="M142" s="121">
        <v>0</v>
      </c>
      <c r="N142" s="121">
        <v>0</v>
      </c>
      <c r="O142" s="11">
        <v>0</v>
      </c>
      <c r="P142" s="32">
        <v>0</v>
      </c>
      <c r="Q142" s="37">
        <v>-14379214</v>
      </c>
      <c r="R142" s="9">
        <v>26325251</v>
      </c>
      <c r="S142" s="32">
        <v>0</v>
      </c>
      <c r="T142" s="32">
        <v>0</v>
      </c>
      <c r="U142" s="8">
        <v>0</v>
      </c>
      <c r="V142" s="8">
        <v>0</v>
      </c>
      <c r="W142" s="37">
        <v>-219442433</v>
      </c>
      <c r="X142" s="12">
        <v>2255446736</v>
      </c>
    </row>
    <row r="143" spans="2:24" s="60" customFormat="1">
      <c r="B143" s="75"/>
      <c r="C143" s="75" t="s">
        <v>412</v>
      </c>
      <c r="D143" s="402" t="s">
        <v>358</v>
      </c>
      <c r="E143" s="76" t="s">
        <v>432</v>
      </c>
      <c r="F143" s="29">
        <v>1197000000</v>
      </c>
      <c r="G143" s="29">
        <v>1373000000</v>
      </c>
      <c r="H143" s="29">
        <v>2570000000</v>
      </c>
      <c r="I143" s="31">
        <v>104273876</v>
      </c>
      <c r="J143" s="7">
        <v>2674273876</v>
      </c>
      <c r="K143" s="12">
        <v>2455398999</v>
      </c>
      <c r="L143" s="35">
        <v>105840</v>
      </c>
      <c r="M143" s="121">
        <v>0</v>
      </c>
      <c r="N143" s="121">
        <v>0</v>
      </c>
      <c r="O143" s="11">
        <v>0</v>
      </c>
      <c r="P143" s="32">
        <v>0</v>
      </c>
      <c r="Q143" s="37">
        <v>-15883809</v>
      </c>
      <c r="R143" s="9">
        <v>2920130</v>
      </c>
      <c r="S143" s="32">
        <v>0</v>
      </c>
      <c r="T143" s="32">
        <v>0</v>
      </c>
      <c r="U143" s="8">
        <v>0</v>
      </c>
      <c r="V143" s="8">
        <v>0</v>
      </c>
      <c r="W143" s="37">
        <v>-237572976</v>
      </c>
      <c r="X143" s="12">
        <v>2439621030</v>
      </c>
    </row>
    <row r="144" spans="2:24" s="60" customFormat="1">
      <c r="B144" s="75"/>
      <c r="C144" s="75" t="s">
        <v>427</v>
      </c>
      <c r="D144" s="402" t="s">
        <v>358</v>
      </c>
      <c r="E144" s="76" t="s">
        <v>434</v>
      </c>
      <c r="F144" s="29">
        <v>129000000</v>
      </c>
      <c r="G144" s="29">
        <v>2451000000</v>
      </c>
      <c r="H144" s="29">
        <v>2580000000</v>
      </c>
      <c r="I144" s="31">
        <v>244876139</v>
      </c>
      <c r="J144" s="7">
        <v>2824876139</v>
      </c>
      <c r="K144" s="12">
        <v>2394932806</v>
      </c>
      <c r="L144" s="35">
        <v>956880</v>
      </c>
      <c r="M144" s="121">
        <v>0</v>
      </c>
      <c r="N144" s="121">
        <v>0</v>
      </c>
      <c r="O144" s="11">
        <v>0</v>
      </c>
      <c r="P144" s="32">
        <v>0</v>
      </c>
      <c r="Q144" s="37">
        <v>-32157254</v>
      </c>
      <c r="R144" s="9">
        <v>13183639</v>
      </c>
      <c r="S144" s="32">
        <v>0</v>
      </c>
      <c r="T144" s="32">
        <v>0</v>
      </c>
      <c r="U144" s="8">
        <v>0</v>
      </c>
      <c r="V144" s="8">
        <v>0</v>
      </c>
      <c r="W144" s="37">
        <v>-474327346</v>
      </c>
      <c r="X144" s="12">
        <v>2363732432</v>
      </c>
    </row>
    <row r="145" spans="2:24" s="60" customFormat="1">
      <c r="B145" s="75"/>
      <c r="C145" s="75" t="s">
        <v>430</v>
      </c>
      <c r="D145" s="402" t="s">
        <v>358</v>
      </c>
      <c r="E145" s="76" t="s">
        <v>436</v>
      </c>
      <c r="F145" s="29">
        <v>1111500000</v>
      </c>
      <c r="G145" s="29">
        <v>598500000</v>
      </c>
      <c r="H145" s="29">
        <v>1710000000</v>
      </c>
      <c r="I145" s="31">
        <v>136879085</v>
      </c>
      <c r="J145" s="7">
        <v>1846879085</v>
      </c>
      <c r="K145" s="12">
        <v>1800098801</v>
      </c>
      <c r="L145" s="35">
        <v>387720</v>
      </c>
      <c r="M145" s="121">
        <v>0</v>
      </c>
      <c r="N145" s="121">
        <v>0</v>
      </c>
      <c r="O145" s="11">
        <v>0</v>
      </c>
      <c r="P145" s="32">
        <v>0</v>
      </c>
      <c r="Q145" s="37">
        <v>-8779824</v>
      </c>
      <c r="R145" s="9">
        <v>64199063</v>
      </c>
      <c r="S145" s="32">
        <v>0</v>
      </c>
      <c r="T145" s="32">
        <v>0</v>
      </c>
      <c r="U145" s="8">
        <v>0</v>
      </c>
      <c r="V145" s="8">
        <v>0</v>
      </c>
      <c r="W145" s="37">
        <v>-119371451</v>
      </c>
      <c r="X145" s="12">
        <v>1791706697</v>
      </c>
    </row>
    <row r="146" spans="2:24" s="60" customFormat="1">
      <c r="B146" s="75"/>
      <c r="C146" s="75" t="s">
        <v>678</v>
      </c>
      <c r="D146" s="402" t="s">
        <v>358</v>
      </c>
      <c r="E146" s="76" t="s">
        <v>690</v>
      </c>
      <c r="F146" s="29">
        <v>463000000</v>
      </c>
      <c r="G146" s="29">
        <v>507000000</v>
      </c>
      <c r="H146" s="29">
        <v>970000000</v>
      </c>
      <c r="I146" s="31">
        <v>72908600</v>
      </c>
      <c r="J146" s="7">
        <v>1042908600</v>
      </c>
      <c r="K146" s="12">
        <v>960683535</v>
      </c>
      <c r="L146" s="35">
        <v>594000</v>
      </c>
      <c r="M146" s="121">
        <v>0</v>
      </c>
      <c r="N146" s="121">
        <v>0</v>
      </c>
      <c r="O146" s="11">
        <v>0</v>
      </c>
      <c r="P146" s="32">
        <v>0</v>
      </c>
      <c r="Q146" s="37">
        <v>-6690485</v>
      </c>
      <c r="R146" s="9">
        <v>4346850</v>
      </c>
      <c r="S146" s="32">
        <v>0</v>
      </c>
      <c r="T146" s="32">
        <v>0</v>
      </c>
      <c r="U146" s="8">
        <v>0</v>
      </c>
      <c r="V146" s="8">
        <v>0</v>
      </c>
      <c r="W146" s="37">
        <v>-92668400</v>
      </c>
      <c r="X146" s="12">
        <v>954587050</v>
      </c>
    </row>
    <row r="147" spans="2:24" s="60" customFormat="1">
      <c r="B147" s="75"/>
      <c r="C147" s="75" t="s">
        <v>679</v>
      </c>
      <c r="D147" s="402" t="s">
        <v>358</v>
      </c>
      <c r="E147" s="76" t="s">
        <v>691</v>
      </c>
      <c r="F147" s="29">
        <v>1072000000</v>
      </c>
      <c r="G147" s="29">
        <v>1018000000</v>
      </c>
      <c r="H147" s="29">
        <v>2090000000</v>
      </c>
      <c r="I147" s="31">
        <v>86299675</v>
      </c>
      <c r="J147" s="7">
        <v>2176299675</v>
      </c>
      <c r="K147" s="12">
        <v>2027081668</v>
      </c>
      <c r="L147" s="35">
        <v>806285</v>
      </c>
      <c r="M147" s="121">
        <v>0</v>
      </c>
      <c r="N147" s="121">
        <v>0</v>
      </c>
      <c r="O147" s="11">
        <v>0</v>
      </c>
      <c r="P147" s="32">
        <v>0</v>
      </c>
      <c r="Q147" s="37">
        <v>-13272925</v>
      </c>
      <c r="R147" s="9">
        <v>18790532</v>
      </c>
      <c r="S147" s="32">
        <v>0</v>
      </c>
      <c r="T147" s="32">
        <v>0</v>
      </c>
      <c r="U147" s="8">
        <v>0</v>
      </c>
      <c r="V147" s="8">
        <v>0</v>
      </c>
      <c r="W147" s="37">
        <v>-180475179</v>
      </c>
      <c r="X147" s="12">
        <v>2014615028</v>
      </c>
    </row>
    <row r="148" spans="2:24" s="60" customFormat="1">
      <c r="B148" s="75"/>
      <c r="C148" s="75" t="s">
        <v>680</v>
      </c>
      <c r="D148" s="402" t="s">
        <v>358</v>
      </c>
      <c r="E148" s="76" t="s">
        <v>686</v>
      </c>
      <c r="F148" s="29">
        <v>612000000</v>
      </c>
      <c r="G148" s="29">
        <v>538000000</v>
      </c>
      <c r="H148" s="29">
        <v>1150000000</v>
      </c>
      <c r="I148" s="31">
        <v>46909936</v>
      </c>
      <c r="J148" s="7">
        <v>1196909936</v>
      </c>
      <c r="K148" s="12">
        <v>1117925325</v>
      </c>
      <c r="L148" s="35">
        <v>0</v>
      </c>
      <c r="M148" s="121">
        <v>0</v>
      </c>
      <c r="N148" s="121">
        <v>0</v>
      </c>
      <c r="O148" s="11">
        <v>0</v>
      </c>
      <c r="P148" s="32">
        <v>0</v>
      </c>
      <c r="Q148" s="37">
        <v>-6244136</v>
      </c>
      <c r="R148" s="9">
        <v>1051096</v>
      </c>
      <c r="S148" s="32">
        <v>0</v>
      </c>
      <c r="T148" s="32">
        <v>0</v>
      </c>
      <c r="U148" s="8">
        <v>0</v>
      </c>
      <c r="V148" s="8">
        <v>0</v>
      </c>
      <c r="W148" s="37">
        <v>-86279843</v>
      </c>
      <c r="X148" s="12">
        <v>1111681189</v>
      </c>
    </row>
    <row r="149" spans="2:24" s="60" customFormat="1">
      <c r="B149" s="75"/>
      <c r="C149" s="75" t="s">
        <v>681</v>
      </c>
      <c r="D149" s="402" t="s">
        <v>358</v>
      </c>
      <c r="E149" s="76" t="s">
        <v>692</v>
      </c>
      <c r="F149" s="29">
        <v>473000000</v>
      </c>
      <c r="G149" s="29">
        <v>602000000</v>
      </c>
      <c r="H149" s="29">
        <v>1075000000</v>
      </c>
      <c r="I149" s="31">
        <v>47477229</v>
      </c>
      <c r="J149" s="7">
        <v>1122477229</v>
      </c>
      <c r="K149" s="12">
        <v>1032967937</v>
      </c>
      <c r="L149" s="35">
        <v>0</v>
      </c>
      <c r="M149" s="121">
        <v>0</v>
      </c>
      <c r="N149" s="121">
        <v>0</v>
      </c>
      <c r="O149" s="11">
        <v>0</v>
      </c>
      <c r="P149" s="32">
        <v>0</v>
      </c>
      <c r="Q149" s="37">
        <v>-7014493</v>
      </c>
      <c r="R149" s="9">
        <v>1359314</v>
      </c>
      <c r="S149" s="32">
        <v>0</v>
      </c>
      <c r="T149" s="32">
        <v>0</v>
      </c>
      <c r="U149" s="8">
        <v>0</v>
      </c>
      <c r="V149" s="8">
        <v>0</v>
      </c>
      <c r="W149" s="37">
        <v>-97883099</v>
      </c>
      <c r="X149" s="12">
        <v>1025953444</v>
      </c>
    </row>
    <row r="150" spans="2:24" s="60" customFormat="1">
      <c r="B150" s="75"/>
      <c r="C150" s="75" t="s">
        <v>682</v>
      </c>
      <c r="D150" s="402" t="s">
        <v>358</v>
      </c>
      <c r="E150" s="76" t="s">
        <v>693</v>
      </c>
      <c r="F150" s="29">
        <v>888000000</v>
      </c>
      <c r="G150" s="29">
        <v>917000000</v>
      </c>
      <c r="H150" s="29">
        <v>1805000000</v>
      </c>
      <c r="I150" s="31">
        <v>75570553</v>
      </c>
      <c r="J150" s="7">
        <v>1880570553</v>
      </c>
      <c r="K150" s="12">
        <v>1746197960</v>
      </c>
      <c r="L150" s="35">
        <v>1542090</v>
      </c>
      <c r="M150" s="121">
        <v>0</v>
      </c>
      <c r="N150" s="121">
        <v>0</v>
      </c>
      <c r="O150" s="11">
        <v>0</v>
      </c>
      <c r="P150" s="32">
        <v>0</v>
      </c>
      <c r="Q150" s="37">
        <v>-10746244</v>
      </c>
      <c r="R150" s="9">
        <v>5036272</v>
      </c>
      <c r="S150" s="32">
        <v>0</v>
      </c>
      <c r="T150" s="32">
        <v>0</v>
      </c>
      <c r="U150" s="8">
        <v>0</v>
      </c>
      <c r="V150" s="8">
        <v>0</v>
      </c>
      <c r="W150" s="37">
        <v>-148613019</v>
      </c>
      <c r="X150" s="12">
        <v>1736993806</v>
      </c>
    </row>
    <row r="151" spans="2:24" s="60" customFormat="1">
      <c r="B151" s="75"/>
      <c r="C151" s="75" t="s">
        <v>683</v>
      </c>
      <c r="D151" s="402" t="s">
        <v>358</v>
      </c>
      <c r="E151" s="76" t="s">
        <v>687</v>
      </c>
      <c r="F151" s="29">
        <v>1272000000</v>
      </c>
      <c r="G151" s="29">
        <v>996000000</v>
      </c>
      <c r="H151" s="29">
        <v>2268000000</v>
      </c>
      <c r="I151" s="31">
        <v>154444675</v>
      </c>
      <c r="J151" s="7">
        <v>2422444675</v>
      </c>
      <c r="K151" s="12">
        <v>2270861546</v>
      </c>
      <c r="L151" s="35">
        <v>3210574</v>
      </c>
      <c r="M151" s="121">
        <v>0</v>
      </c>
      <c r="N151" s="121">
        <v>0</v>
      </c>
      <c r="O151" s="11">
        <v>0</v>
      </c>
      <c r="P151" s="32">
        <v>0</v>
      </c>
      <c r="Q151" s="37">
        <v>-12066537</v>
      </c>
      <c r="R151" s="9">
        <v>5785941</v>
      </c>
      <c r="S151" s="32">
        <v>0</v>
      </c>
      <c r="T151" s="32">
        <v>0</v>
      </c>
      <c r="U151" s="8">
        <v>0</v>
      </c>
      <c r="V151" s="8">
        <v>0</v>
      </c>
      <c r="W151" s="37">
        <v>-166219771</v>
      </c>
      <c r="X151" s="12">
        <v>2262010845</v>
      </c>
    </row>
    <row r="152" spans="2:24" s="60" customFormat="1">
      <c r="B152" s="75"/>
      <c r="C152" s="75" t="s">
        <v>684</v>
      </c>
      <c r="D152" s="402" t="s">
        <v>358</v>
      </c>
      <c r="E152" s="76" t="s">
        <v>694</v>
      </c>
      <c r="F152" s="29">
        <v>302800000</v>
      </c>
      <c r="G152" s="29">
        <v>348200000</v>
      </c>
      <c r="H152" s="29">
        <v>651000000</v>
      </c>
      <c r="I152" s="31">
        <v>51714262</v>
      </c>
      <c r="J152" s="7">
        <v>702714262</v>
      </c>
      <c r="K152" s="12">
        <v>646633473</v>
      </c>
      <c r="L152" s="35">
        <v>0</v>
      </c>
      <c r="M152" s="121">
        <v>0</v>
      </c>
      <c r="N152" s="121">
        <v>0</v>
      </c>
      <c r="O152" s="11">
        <v>0</v>
      </c>
      <c r="P152" s="32">
        <v>0</v>
      </c>
      <c r="Q152" s="37">
        <v>-4644868</v>
      </c>
      <c r="R152" s="9">
        <v>3697450</v>
      </c>
      <c r="S152" s="32">
        <v>0</v>
      </c>
      <c r="T152" s="32">
        <v>0</v>
      </c>
      <c r="U152" s="8">
        <v>0</v>
      </c>
      <c r="V152" s="8">
        <v>0</v>
      </c>
      <c r="W152" s="37">
        <v>-64423107</v>
      </c>
      <c r="X152" s="12">
        <v>641988605</v>
      </c>
    </row>
    <row r="153" spans="2:24" s="60" customFormat="1">
      <c r="B153" s="75"/>
      <c r="C153" s="75" t="s">
        <v>685</v>
      </c>
      <c r="D153" s="402" t="s">
        <v>358</v>
      </c>
      <c r="E153" s="76" t="s">
        <v>688</v>
      </c>
      <c r="F153" s="29">
        <v>534400000</v>
      </c>
      <c r="G153" s="29">
        <v>413600000</v>
      </c>
      <c r="H153" s="29">
        <v>948000000</v>
      </c>
      <c r="I153" s="31">
        <v>38102873</v>
      </c>
      <c r="J153" s="7">
        <v>986102873</v>
      </c>
      <c r="K153" s="12">
        <v>929094081</v>
      </c>
      <c r="L153" s="35">
        <v>0</v>
      </c>
      <c r="M153" s="121">
        <v>0</v>
      </c>
      <c r="N153" s="121">
        <v>0</v>
      </c>
      <c r="O153" s="11">
        <v>0</v>
      </c>
      <c r="P153" s="32">
        <v>0</v>
      </c>
      <c r="Q153" s="37">
        <v>-4840476</v>
      </c>
      <c r="R153" s="9">
        <v>3774400</v>
      </c>
      <c r="S153" s="32">
        <v>0</v>
      </c>
      <c r="T153" s="32">
        <v>0</v>
      </c>
      <c r="U153" s="8">
        <v>0</v>
      </c>
      <c r="V153" s="8">
        <v>0</v>
      </c>
      <c r="W153" s="37">
        <v>-65623668</v>
      </c>
      <c r="X153" s="12">
        <v>924253605</v>
      </c>
    </row>
    <row r="154" spans="2:24" s="60" customFormat="1">
      <c r="B154" s="75"/>
      <c r="C154" s="75" t="s">
        <v>740</v>
      </c>
      <c r="D154" s="402" t="s">
        <v>358</v>
      </c>
      <c r="E154" s="101" t="s">
        <v>748</v>
      </c>
      <c r="F154" s="29">
        <v>1237500000</v>
      </c>
      <c r="G154" s="29">
        <v>7012500000</v>
      </c>
      <c r="H154" s="29">
        <v>8250000000</v>
      </c>
      <c r="I154" s="31">
        <v>766681074</v>
      </c>
      <c r="J154" s="7">
        <v>9016681074</v>
      </c>
      <c r="K154" s="12">
        <v>7840905701</v>
      </c>
      <c r="L154" s="35">
        <v>1229580</v>
      </c>
      <c r="M154" s="121">
        <v>0</v>
      </c>
      <c r="N154" s="121">
        <v>0</v>
      </c>
      <c r="O154" s="11">
        <v>0</v>
      </c>
      <c r="P154" s="32">
        <v>0</v>
      </c>
      <c r="Q154" s="37">
        <v>-112972360</v>
      </c>
      <c r="R154" s="9">
        <v>40137650</v>
      </c>
      <c r="S154" s="32">
        <v>0</v>
      </c>
      <c r="T154" s="32">
        <v>0</v>
      </c>
      <c r="U154" s="8">
        <v>0</v>
      </c>
      <c r="V154" s="8">
        <v>0</v>
      </c>
      <c r="W154" s="37">
        <v>-1327655803</v>
      </c>
      <c r="X154" s="12">
        <v>7729162921</v>
      </c>
    </row>
    <row r="155" spans="2:24" s="60" customFormat="1">
      <c r="B155" s="75"/>
      <c r="C155" s="75" t="s">
        <v>801</v>
      </c>
      <c r="D155" s="402" t="s">
        <v>358</v>
      </c>
      <c r="E155" s="101" t="s">
        <v>805</v>
      </c>
      <c r="F155" s="29">
        <v>314000000</v>
      </c>
      <c r="G155" s="29">
        <v>188000000</v>
      </c>
      <c r="H155" s="29">
        <v>502000000</v>
      </c>
      <c r="I155" s="31">
        <v>40519820</v>
      </c>
      <c r="J155" s="7">
        <v>542519820</v>
      </c>
      <c r="K155" s="12">
        <v>521864049</v>
      </c>
      <c r="L155" s="35">
        <v>0</v>
      </c>
      <c r="M155" s="121">
        <v>0</v>
      </c>
      <c r="N155" s="121">
        <v>0</v>
      </c>
      <c r="O155" s="11">
        <v>0</v>
      </c>
      <c r="P155" s="32">
        <v>0</v>
      </c>
      <c r="Q155" s="37">
        <v>-2524840</v>
      </c>
      <c r="R155" s="9">
        <v>2537401</v>
      </c>
      <c r="S155" s="32">
        <v>0</v>
      </c>
      <c r="T155" s="32">
        <v>0</v>
      </c>
      <c r="U155" s="8">
        <v>0</v>
      </c>
      <c r="V155" s="8">
        <v>0</v>
      </c>
      <c r="W155" s="37">
        <v>-25718012</v>
      </c>
      <c r="X155" s="12">
        <v>519339209</v>
      </c>
    </row>
    <row r="156" spans="2:24" s="60" customFormat="1">
      <c r="B156" s="75"/>
      <c r="C156" s="75" t="s">
        <v>802</v>
      </c>
      <c r="D156" s="402" t="s">
        <v>358</v>
      </c>
      <c r="E156" s="101" t="s">
        <v>806</v>
      </c>
      <c r="F156" s="29">
        <v>422000000</v>
      </c>
      <c r="G156" s="29">
        <v>158000000</v>
      </c>
      <c r="H156" s="29">
        <v>580000000</v>
      </c>
      <c r="I156" s="31">
        <v>42285962</v>
      </c>
      <c r="J156" s="7">
        <v>622285962</v>
      </c>
      <c r="K156" s="12">
        <v>605638436</v>
      </c>
      <c r="L156" s="35">
        <v>431916</v>
      </c>
      <c r="M156" s="121">
        <v>0</v>
      </c>
      <c r="N156" s="121">
        <v>0</v>
      </c>
      <c r="O156" s="11">
        <v>0</v>
      </c>
      <c r="P156" s="32">
        <v>0</v>
      </c>
      <c r="Q156" s="37">
        <v>-2142661</v>
      </c>
      <c r="R156" s="9">
        <v>3358449</v>
      </c>
      <c r="S156" s="32">
        <v>0</v>
      </c>
      <c r="T156" s="32">
        <v>0</v>
      </c>
      <c r="U156" s="8">
        <v>0</v>
      </c>
      <c r="V156" s="8">
        <v>0</v>
      </c>
      <c r="W156" s="37">
        <v>-21716720</v>
      </c>
      <c r="X156" s="12">
        <v>603927691</v>
      </c>
    </row>
    <row r="157" spans="2:24" s="60" customFormat="1">
      <c r="B157" s="75"/>
      <c r="C157" s="75" t="s">
        <v>803</v>
      </c>
      <c r="D157" s="402" t="s">
        <v>358</v>
      </c>
      <c r="E157" s="101" t="s">
        <v>807</v>
      </c>
      <c r="F157" s="29">
        <v>804000000</v>
      </c>
      <c r="G157" s="29">
        <v>289000000</v>
      </c>
      <c r="H157" s="29">
        <v>1093000000</v>
      </c>
      <c r="I157" s="31">
        <v>65839148</v>
      </c>
      <c r="J157" s="7">
        <v>1158839148</v>
      </c>
      <c r="K157" s="12">
        <v>1126842053</v>
      </c>
      <c r="L157" s="35">
        <v>0</v>
      </c>
      <c r="M157" s="121">
        <v>0</v>
      </c>
      <c r="N157" s="121">
        <v>0</v>
      </c>
      <c r="O157" s="11">
        <v>0</v>
      </c>
      <c r="P157" s="32">
        <v>0</v>
      </c>
      <c r="Q157" s="37">
        <v>-3773631</v>
      </c>
      <c r="R157" s="9">
        <v>2937604</v>
      </c>
      <c r="S157" s="32">
        <v>0</v>
      </c>
      <c r="T157" s="32">
        <v>0</v>
      </c>
      <c r="U157" s="8">
        <v>0</v>
      </c>
      <c r="V157" s="8">
        <v>0</v>
      </c>
      <c r="W157" s="37">
        <v>-38708330</v>
      </c>
      <c r="X157" s="12">
        <v>1123068422</v>
      </c>
    </row>
    <row r="158" spans="2:24" s="60" customFormat="1">
      <c r="B158" s="75"/>
      <c r="C158" s="75" t="s">
        <v>804</v>
      </c>
      <c r="D158" s="402" t="s">
        <v>358</v>
      </c>
      <c r="E158" s="101" t="s">
        <v>808</v>
      </c>
      <c r="F158" s="29">
        <v>280000000</v>
      </c>
      <c r="G158" s="29">
        <v>131000000</v>
      </c>
      <c r="H158" s="29">
        <v>411000000</v>
      </c>
      <c r="I158" s="31">
        <v>32987554</v>
      </c>
      <c r="J158" s="7">
        <v>443987554</v>
      </c>
      <c r="K158" s="12">
        <v>430623622</v>
      </c>
      <c r="L158" s="35">
        <v>107460</v>
      </c>
      <c r="M158" s="121">
        <v>0</v>
      </c>
      <c r="N158" s="121">
        <v>0</v>
      </c>
      <c r="O158" s="11">
        <v>0</v>
      </c>
      <c r="P158" s="32">
        <v>0</v>
      </c>
      <c r="Q158" s="37">
        <v>-1787937</v>
      </c>
      <c r="R158" s="9">
        <v>3032544</v>
      </c>
      <c r="S158" s="32">
        <v>0</v>
      </c>
      <c r="T158" s="32">
        <v>0</v>
      </c>
      <c r="U158" s="8">
        <v>0</v>
      </c>
      <c r="V158" s="8">
        <v>0</v>
      </c>
      <c r="W158" s="37">
        <v>-18076953</v>
      </c>
      <c r="X158" s="12">
        <v>428943145</v>
      </c>
    </row>
    <row r="159" spans="2:24" s="60" customFormat="1">
      <c r="B159" s="75"/>
      <c r="C159" s="75" t="s">
        <v>1038</v>
      </c>
      <c r="D159" s="402" t="s">
        <v>358</v>
      </c>
      <c r="E159" s="101" t="s">
        <v>1041</v>
      </c>
      <c r="F159" s="29">
        <v>561960000</v>
      </c>
      <c r="G159" s="29">
        <v>553040000</v>
      </c>
      <c r="H159" s="29">
        <v>1115000000</v>
      </c>
      <c r="I159" s="31">
        <v>47140482</v>
      </c>
      <c r="J159" s="7">
        <v>1162140482</v>
      </c>
      <c r="K159" s="12">
        <v>1111015919</v>
      </c>
      <c r="L159" s="35">
        <v>1674055</v>
      </c>
      <c r="M159" s="121">
        <v>0</v>
      </c>
      <c r="N159" s="121">
        <v>0</v>
      </c>
      <c r="O159" s="11">
        <v>0</v>
      </c>
      <c r="P159" s="32">
        <v>0</v>
      </c>
      <c r="Q159" s="37">
        <v>-7931848</v>
      </c>
      <c r="R159" s="9">
        <v>15618983</v>
      </c>
      <c r="S159" s="32">
        <v>0</v>
      </c>
      <c r="T159" s="32">
        <v>0</v>
      </c>
      <c r="U159" s="8">
        <v>0</v>
      </c>
      <c r="V159" s="8">
        <v>0</v>
      </c>
      <c r="W159" s="37">
        <v>-73001339</v>
      </c>
      <c r="X159" s="12">
        <v>1104758126</v>
      </c>
    </row>
    <row r="160" spans="2:24" s="60" customFormat="1">
      <c r="B160" s="75"/>
      <c r="C160" s="75" t="s">
        <v>1039</v>
      </c>
      <c r="D160" s="402" t="s">
        <v>358</v>
      </c>
      <c r="E160" s="101" t="s">
        <v>1043</v>
      </c>
      <c r="F160" s="29">
        <v>653820000</v>
      </c>
      <c r="G160" s="29">
        <v>628180000</v>
      </c>
      <c r="H160" s="29">
        <v>1282000000</v>
      </c>
      <c r="I160" s="31">
        <v>53318387</v>
      </c>
      <c r="J160" s="7">
        <v>1335318387</v>
      </c>
      <c r="K160" s="12">
        <v>1273889696</v>
      </c>
      <c r="L160" s="35">
        <v>259200</v>
      </c>
      <c r="M160" s="121">
        <v>0</v>
      </c>
      <c r="N160" s="121">
        <v>0</v>
      </c>
      <c r="O160" s="11">
        <v>0</v>
      </c>
      <c r="P160" s="32">
        <v>0</v>
      </c>
      <c r="Q160" s="37">
        <v>-7378612</v>
      </c>
      <c r="R160" s="9">
        <v>4501688</v>
      </c>
      <c r="S160" s="32">
        <v>0</v>
      </c>
      <c r="T160" s="32">
        <v>0</v>
      </c>
      <c r="U160" s="8">
        <v>0</v>
      </c>
      <c r="V160" s="8">
        <v>0</v>
      </c>
      <c r="W160" s="37">
        <v>-73049791</v>
      </c>
      <c r="X160" s="12">
        <v>1266770284</v>
      </c>
    </row>
    <row r="161" spans="2:24" s="60" customFormat="1">
      <c r="B161" s="75"/>
      <c r="C161" s="75" t="s">
        <v>1142</v>
      </c>
      <c r="D161" s="402" t="s">
        <v>358</v>
      </c>
      <c r="E161" s="101" t="s">
        <v>1149</v>
      </c>
      <c r="F161" s="29">
        <v>759200000</v>
      </c>
      <c r="G161" s="29">
        <v>408800000</v>
      </c>
      <c r="H161" s="29">
        <v>1168000000</v>
      </c>
      <c r="I161" s="31">
        <v>52328540</v>
      </c>
      <c r="J161" s="7">
        <v>1220328540</v>
      </c>
      <c r="K161" s="12">
        <v>1182484799</v>
      </c>
      <c r="L161" s="35">
        <v>0</v>
      </c>
      <c r="M161" s="121">
        <v>0</v>
      </c>
      <c r="N161" s="121">
        <v>0</v>
      </c>
      <c r="O161" s="11">
        <v>0</v>
      </c>
      <c r="P161" s="32">
        <v>0</v>
      </c>
      <c r="Q161" s="37">
        <v>-4866618</v>
      </c>
      <c r="R161" s="9">
        <v>270000</v>
      </c>
      <c r="S161" s="32">
        <v>0</v>
      </c>
      <c r="T161" s="32">
        <v>0</v>
      </c>
      <c r="U161" s="8">
        <v>0</v>
      </c>
      <c r="V161" s="8">
        <v>0</v>
      </c>
      <c r="W161" s="37">
        <v>-42980359</v>
      </c>
      <c r="X161" s="12">
        <v>1177618181</v>
      </c>
    </row>
    <row r="162" spans="2:24" s="60" customFormat="1">
      <c r="B162" s="75"/>
      <c r="C162" s="75" t="s">
        <v>1143</v>
      </c>
      <c r="D162" s="402" t="s">
        <v>358</v>
      </c>
      <c r="E162" s="101" t="s">
        <v>1150</v>
      </c>
      <c r="F162" s="29">
        <v>1317500000</v>
      </c>
      <c r="G162" s="29">
        <v>382500000</v>
      </c>
      <c r="H162" s="29">
        <v>1700000000</v>
      </c>
      <c r="I162" s="31">
        <v>111525700</v>
      </c>
      <c r="J162" s="7">
        <v>1811525700</v>
      </c>
      <c r="K162" s="12">
        <v>1774792506</v>
      </c>
      <c r="L162" s="35">
        <v>673748</v>
      </c>
      <c r="M162" s="121">
        <v>16902000</v>
      </c>
      <c r="N162" s="121">
        <v>0</v>
      </c>
      <c r="O162" s="11">
        <v>0</v>
      </c>
      <c r="P162" s="32">
        <v>0</v>
      </c>
      <c r="Q162" s="37">
        <v>-5716666</v>
      </c>
      <c r="R162" s="9">
        <v>5888616</v>
      </c>
      <c r="S162" s="32">
        <v>16902000</v>
      </c>
      <c r="T162" s="32">
        <v>0</v>
      </c>
      <c r="U162" s="8">
        <v>0</v>
      </c>
      <c r="V162" s="8">
        <v>0</v>
      </c>
      <c r="W162" s="37">
        <v>-47660816</v>
      </c>
      <c r="X162" s="12">
        <v>1786655500</v>
      </c>
    </row>
    <row r="163" spans="2:24" s="60" customFormat="1">
      <c r="B163" s="75"/>
      <c r="C163" s="75" t="s">
        <v>1144</v>
      </c>
      <c r="D163" s="402" t="s">
        <v>358</v>
      </c>
      <c r="E163" s="101" t="s">
        <v>1151</v>
      </c>
      <c r="F163" s="29">
        <v>289760000</v>
      </c>
      <c r="G163" s="29">
        <v>213000000</v>
      </c>
      <c r="H163" s="29">
        <v>502760000</v>
      </c>
      <c r="I163" s="31">
        <v>27180028</v>
      </c>
      <c r="J163" s="7">
        <v>529940028</v>
      </c>
      <c r="K163" s="12">
        <v>513981989</v>
      </c>
      <c r="L163" s="35">
        <v>880565</v>
      </c>
      <c r="M163" s="121">
        <v>0</v>
      </c>
      <c r="N163" s="121">
        <v>0</v>
      </c>
      <c r="O163" s="11">
        <v>0</v>
      </c>
      <c r="P163" s="32">
        <v>0</v>
      </c>
      <c r="Q163" s="37">
        <v>-2867914</v>
      </c>
      <c r="R163" s="9">
        <v>5308858</v>
      </c>
      <c r="S163" s="32">
        <v>0</v>
      </c>
      <c r="T163" s="32">
        <v>0</v>
      </c>
      <c r="U163" s="8">
        <v>0</v>
      </c>
      <c r="V163" s="8">
        <v>0</v>
      </c>
      <c r="W163" s="37">
        <v>-23254246</v>
      </c>
      <c r="X163" s="12">
        <v>511994640</v>
      </c>
    </row>
    <row r="164" spans="2:24" s="60" customFormat="1">
      <c r="B164" s="75"/>
      <c r="C164" s="75" t="s">
        <v>1145</v>
      </c>
      <c r="D164" s="402" t="s">
        <v>358</v>
      </c>
      <c r="E164" s="101" t="s">
        <v>1152</v>
      </c>
      <c r="F164" s="29">
        <v>257796000</v>
      </c>
      <c r="G164" s="29">
        <v>120203999.99999999</v>
      </c>
      <c r="H164" s="29">
        <v>378000000</v>
      </c>
      <c r="I164" s="31">
        <v>29667407.000000015</v>
      </c>
      <c r="J164" s="7">
        <v>407667407</v>
      </c>
      <c r="K164" s="12">
        <v>397894536</v>
      </c>
      <c r="L164" s="35">
        <v>0</v>
      </c>
      <c r="M164" s="121">
        <v>0</v>
      </c>
      <c r="N164" s="121">
        <v>0</v>
      </c>
      <c r="O164" s="11">
        <v>0</v>
      </c>
      <c r="P164" s="32">
        <v>0</v>
      </c>
      <c r="Q164" s="37">
        <v>-1647381</v>
      </c>
      <c r="R164" s="9">
        <v>2171959</v>
      </c>
      <c r="S164" s="32">
        <v>0</v>
      </c>
      <c r="T164" s="32">
        <v>0</v>
      </c>
      <c r="U164" s="8">
        <v>0</v>
      </c>
      <c r="V164" s="8">
        <v>0</v>
      </c>
      <c r="W164" s="37">
        <v>-13592211</v>
      </c>
      <c r="X164" s="12">
        <v>396247155</v>
      </c>
    </row>
    <row r="165" spans="2:24" s="60" customFormat="1">
      <c r="B165" s="75"/>
      <c r="C165" s="75" t="s">
        <v>1146</v>
      </c>
      <c r="D165" s="402" t="s">
        <v>358</v>
      </c>
      <c r="E165" s="101" t="s">
        <v>1153</v>
      </c>
      <c r="F165" s="29">
        <v>483132000</v>
      </c>
      <c r="G165" s="29">
        <v>168868000</v>
      </c>
      <c r="H165" s="29">
        <v>652000000</v>
      </c>
      <c r="I165" s="31">
        <v>52193843</v>
      </c>
      <c r="J165" s="7">
        <v>704193843</v>
      </c>
      <c r="K165" s="12">
        <v>689644034</v>
      </c>
      <c r="L165" s="35">
        <v>2298297</v>
      </c>
      <c r="M165" s="121">
        <v>0</v>
      </c>
      <c r="N165" s="121">
        <v>0</v>
      </c>
      <c r="O165" s="11">
        <v>0</v>
      </c>
      <c r="P165" s="32">
        <v>0</v>
      </c>
      <c r="Q165" s="37">
        <v>-2415757</v>
      </c>
      <c r="R165" s="9">
        <v>4694295</v>
      </c>
      <c r="S165" s="32">
        <v>0</v>
      </c>
      <c r="T165" s="32">
        <v>0</v>
      </c>
      <c r="U165" s="8">
        <v>0</v>
      </c>
      <c r="V165" s="8">
        <v>0</v>
      </c>
      <c r="W165" s="37">
        <v>-19361564</v>
      </c>
      <c r="X165" s="12">
        <v>689526574</v>
      </c>
    </row>
    <row r="166" spans="2:24" s="60" customFormat="1">
      <c r="B166" s="75"/>
      <c r="C166" s="75" t="s">
        <v>1147</v>
      </c>
      <c r="D166" s="402" t="s">
        <v>358</v>
      </c>
      <c r="E166" s="101" t="s">
        <v>1154</v>
      </c>
      <c r="F166" s="29">
        <v>306820000</v>
      </c>
      <c r="G166" s="29">
        <v>153180000</v>
      </c>
      <c r="H166" s="29">
        <v>460000000</v>
      </c>
      <c r="I166" s="31">
        <v>42446012</v>
      </c>
      <c r="J166" s="7">
        <v>502446012</v>
      </c>
      <c r="K166" s="12">
        <v>488508949</v>
      </c>
      <c r="L166" s="35">
        <v>0</v>
      </c>
      <c r="M166" s="121">
        <v>0</v>
      </c>
      <c r="N166" s="121">
        <v>0</v>
      </c>
      <c r="O166" s="11">
        <v>0</v>
      </c>
      <c r="P166" s="32">
        <v>0</v>
      </c>
      <c r="Q166" s="37">
        <v>-2107297</v>
      </c>
      <c r="R166" s="9">
        <v>1373877</v>
      </c>
      <c r="S166" s="32">
        <v>0</v>
      </c>
      <c r="T166" s="32">
        <v>0</v>
      </c>
      <c r="U166" s="8">
        <v>0</v>
      </c>
      <c r="V166" s="8">
        <v>0</v>
      </c>
      <c r="W166" s="37">
        <v>-17418237</v>
      </c>
      <c r="X166" s="12">
        <v>486401652</v>
      </c>
    </row>
    <row r="167" spans="2:24" s="60" customFormat="1">
      <c r="B167" s="75"/>
      <c r="C167" s="75" t="s">
        <v>1148</v>
      </c>
      <c r="D167" s="402" t="s">
        <v>358</v>
      </c>
      <c r="E167" s="101" t="s">
        <v>1155</v>
      </c>
      <c r="F167" s="29">
        <v>898908000</v>
      </c>
      <c r="G167" s="29">
        <v>400092000</v>
      </c>
      <c r="H167" s="29">
        <v>1299000000</v>
      </c>
      <c r="I167" s="31">
        <v>92398555</v>
      </c>
      <c r="J167" s="7">
        <v>1391398555</v>
      </c>
      <c r="K167" s="12">
        <v>1353665914</v>
      </c>
      <c r="L167" s="35">
        <v>2699469</v>
      </c>
      <c r="M167" s="121">
        <v>0</v>
      </c>
      <c r="N167" s="121">
        <v>0</v>
      </c>
      <c r="O167" s="11">
        <v>0</v>
      </c>
      <c r="P167" s="32">
        <v>0</v>
      </c>
      <c r="Q167" s="37">
        <v>-5422590</v>
      </c>
      <c r="R167" s="9">
        <v>4058109</v>
      </c>
      <c r="S167" s="32">
        <v>0</v>
      </c>
      <c r="T167" s="32">
        <v>0</v>
      </c>
      <c r="U167" s="8">
        <v>0</v>
      </c>
      <c r="V167" s="8">
        <v>0</v>
      </c>
      <c r="W167" s="37">
        <v>-44513871</v>
      </c>
      <c r="X167" s="12">
        <v>1350942793</v>
      </c>
    </row>
    <row r="168" spans="2:24" s="60" customFormat="1">
      <c r="B168" s="75"/>
      <c r="C168" s="75" t="s">
        <v>1610</v>
      </c>
      <c r="D168" s="402" t="s">
        <v>358</v>
      </c>
      <c r="E168" s="101" t="s">
        <v>1618</v>
      </c>
      <c r="F168" s="29">
        <v>635300000</v>
      </c>
      <c r="G168" s="29">
        <v>342000000</v>
      </c>
      <c r="H168" s="29">
        <v>977300000</v>
      </c>
      <c r="I168" s="31">
        <v>44242896</v>
      </c>
      <c r="J168" s="7">
        <v>1021542896</v>
      </c>
      <c r="K168" s="12">
        <v>993377570</v>
      </c>
      <c r="L168" s="35">
        <v>1810920</v>
      </c>
      <c r="M168" s="121">
        <v>0</v>
      </c>
      <c r="N168" s="121">
        <v>0</v>
      </c>
      <c r="O168" s="11">
        <v>0</v>
      </c>
      <c r="P168" s="32">
        <v>0</v>
      </c>
      <c r="Q168" s="37">
        <v>-4497451</v>
      </c>
      <c r="R168" s="9">
        <v>3347945</v>
      </c>
      <c r="S168" s="32">
        <v>0</v>
      </c>
      <c r="T168" s="32">
        <v>0</v>
      </c>
      <c r="U168" s="8">
        <v>0</v>
      </c>
      <c r="V168" s="8">
        <v>0</v>
      </c>
      <c r="W168" s="37">
        <v>-34199802</v>
      </c>
      <c r="X168" s="12">
        <v>990691039</v>
      </c>
    </row>
    <row r="169" spans="2:24" s="60" customFormat="1">
      <c r="B169" s="75"/>
      <c r="C169" s="75" t="s">
        <v>1611</v>
      </c>
      <c r="D169" s="402" t="s">
        <v>358</v>
      </c>
      <c r="E169" s="101" t="s">
        <v>1619</v>
      </c>
      <c r="F169" s="29">
        <v>526000000</v>
      </c>
      <c r="G169" s="29">
        <v>350000000</v>
      </c>
      <c r="H169" s="29">
        <v>876000000</v>
      </c>
      <c r="I169" s="31">
        <v>43425048</v>
      </c>
      <c r="J169" s="7">
        <v>919425048</v>
      </c>
      <c r="K169" s="12">
        <v>890404276</v>
      </c>
      <c r="L169" s="35">
        <v>1805354</v>
      </c>
      <c r="M169" s="121">
        <v>0</v>
      </c>
      <c r="N169" s="121">
        <v>0</v>
      </c>
      <c r="O169" s="11">
        <v>0</v>
      </c>
      <c r="P169" s="32">
        <v>0</v>
      </c>
      <c r="Q169" s="37">
        <v>-4626320</v>
      </c>
      <c r="R169" s="9">
        <v>3433508</v>
      </c>
      <c r="S169" s="32">
        <v>0</v>
      </c>
      <c r="T169" s="32">
        <v>0</v>
      </c>
      <c r="U169" s="8">
        <v>0</v>
      </c>
      <c r="V169" s="8">
        <v>0</v>
      </c>
      <c r="W169" s="37">
        <v>-35275246</v>
      </c>
      <c r="X169" s="12">
        <v>887583310</v>
      </c>
    </row>
    <row r="170" spans="2:24" s="60" customFormat="1">
      <c r="B170" s="75"/>
      <c r="C170" s="75" t="s">
        <v>1612</v>
      </c>
      <c r="D170" s="402" t="s">
        <v>358</v>
      </c>
      <c r="E170" s="101" t="s">
        <v>1617</v>
      </c>
      <c r="F170" s="29">
        <v>989605000</v>
      </c>
      <c r="G170" s="29">
        <v>405395000</v>
      </c>
      <c r="H170" s="29">
        <v>1395000000</v>
      </c>
      <c r="I170" s="31">
        <v>54560637</v>
      </c>
      <c r="J170" s="7">
        <v>1449560637</v>
      </c>
      <c r="K170" s="12">
        <v>1417785230</v>
      </c>
      <c r="L170" s="35">
        <v>0</v>
      </c>
      <c r="M170" s="121">
        <v>0</v>
      </c>
      <c r="N170" s="121">
        <v>0</v>
      </c>
      <c r="O170" s="11">
        <v>0</v>
      </c>
      <c r="P170" s="32">
        <v>0</v>
      </c>
      <c r="Q170" s="37">
        <v>-4838346</v>
      </c>
      <c r="R170" s="9">
        <v>464400</v>
      </c>
      <c r="S170" s="32">
        <v>0</v>
      </c>
      <c r="T170" s="32">
        <v>0</v>
      </c>
      <c r="U170" s="8">
        <v>0</v>
      </c>
      <c r="V170" s="8">
        <v>0</v>
      </c>
      <c r="W170" s="37">
        <v>-37078153</v>
      </c>
      <c r="X170" s="12">
        <v>1412946884</v>
      </c>
    </row>
    <row r="171" spans="2:24" s="60" customFormat="1">
      <c r="B171" s="75"/>
      <c r="C171" s="75" t="s">
        <v>1613</v>
      </c>
      <c r="D171" s="402" t="s">
        <v>358</v>
      </c>
      <c r="E171" s="101" t="s">
        <v>1616</v>
      </c>
      <c r="F171" s="29">
        <v>1408375000</v>
      </c>
      <c r="G171" s="29">
        <v>566625000</v>
      </c>
      <c r="H171" s="29">
        <v>1975000000</v>
      </c>
      <c r="I171" s="31">
        <v>78331932</v>
      </c>
      <c r="J171" s="7">
        <v>2053331932</v>
      </c>
      <c r="K171" s="12">
        <v>2012434126</v>
      </c>
      <c r="L171" s="35">
        <v>0</v>
      </c>
      <c r="M171" s="121">
        <v>0</v>
      </c>
      <c r="N171" s="121">
        <v>0</v>
      </c>
      <c r="O171" s="11">
        <v>0</v>
      </c>
      <c r="P171" s="32">
        <v>0</v>
      </c>
      <c r="Q171" s="37">
        <v>-6201334</v>
      </c>
      <c r="R171" s="9">
        <v>402840</v>
      </c>
      <c r="S171" s="32">
        <v>0</v>
      </c>
      <c r="T171" s="32">
        <v>0</v>
      </c>
      <c r="U171" s="8">
        <v>0</v>
      </c>
      <c r="V171" s="8">
        <v>0</v>
      </c>
      <c r="W171" s="37">
        <v>-47501980</v>
      </c>
      <c r="X171" s="12">
        <v>2006232792</v>
      </c>
    </row>
    <row r="172" spans="2:24" s="60" customFormat="1">
      <c r="B172" s="75"/>
      <c r="C172" s="75" t="s">
        <v>1614</v>
      </c>
      <c r="D172" s="402" t="s">
        <v>358</v>
      </c>
      <c r="E172" s="101" t="s">
        <v>1615</v>
      </c>
      <c r="F172" s="29">
        <v>1136000000</v>
      </c>
      <c r="G172" s="29">
        <v>697000000</v>
      </c>
      <c r="H172" s="29">
        <v>1833000000</v>
      </c>
      <c r="I172" s="31">
        <v>84188200</v>
      </c>
      <c r="J172" s="7">
        <v>1917188200</v>
      </c>
      <c r="K172" s="12">
        <v>1862090621</v>
      </c>
      <c r="L172" s="35">
        <v>924696</v>
      </c>
      <c r="M172" s="121">
        <v>0</v>
      </c>
      <c r="N172" s="121">
        <v>0</v>
      </c>
      <c r="O172" s="11">
        <v>0</v>
      </c>
      <c r="P172" s="32">
        <v>0</v>
      </c>
      <c r="Q172" s="37">
        <v>-9206836</v>
      </c>
      <c r="R172" s="9">
        <v>6280526</v>
      </c>
      <c r="S172" s="32">
        <v>0</v>
      </c>
      <c r="T172" s="32">
        <v>0</v>
      </c>
      <c r="U172" s="8">
        <v>0</v>
      </c>
      <c r="V172" s="8">
        <v>0</v>
      </c>
      <c r="W172" s="37">
        <v>-69660245</v>
      </c>
      <c r="X172" s="12">
        <v>1853808481</v>
      </c>
    </row>
    <row r="173" spans="2:24" s="60" customFormat="1">
      <c r="B173" s="75"/>
      <c r="C173" s="75" t="s">
        <v>1627</v>
      </c>
      <c r="D173" s="402" t="s">
        <v>358</v>
      </c>
      <c r="E173" s="76" t="s">
        <v>1630</v>
      </c>
      <c r="F173" s="29">
        <v>1203185000</v>
      </c>
      <c r="G173" s="29">
        <v>451815000</v>
      </c>
      <c r="H173" s="10">
        <v>1655000000</v>
      </c>
      <c r="I173" s="31">
        <v>63687403</v>
      </c>
      <c r="J173" s="7">
        <v>1718687403</v>
      </c>
      <c r="K173" s="12">
        <v>1692884632</v>
      </c>
      <c r="L173" s="35">
        <v>0</v>
      </c>
      <c r="M173" s="121">
        <v>0</v>
      </c>
      <c r="N173" s="121">
        <v>0</v>
      </c>
      <c r="O173" s="11">
        <v>0</v>
      </c>
      <c r="P173" s="32">
        <v>0</v>
      </c>
      <c r="Q173" s="37">
        <v>-5394880</v>
      </c>
      <c r="R173" s="9">
        <v>250776</v>
      </c>
      <c r="S173" s="32">
        <v>0</v>
      </c>
      <c r="T173" s="32">
        <v>0</v>
      </c>
      <c r="U173" s="8">
        <v>0</v>
      </c>
      <c r="V173" s="8">
        <v>0</v>
      </c>
      <c r="W173" s="37">
        <v>-31448427</v>
      </c>
      <c r="X173" s="12">
        <v>1687489752</v>
      </c>
    </row>
    <row r="174" spans="2:24" s="60" customFormat="1">
      <c r="B174" s="75"/>
      <c r="C174" s="75" t="s">
        <v>1628</v>
      </c>
      <c r="D174" s="402" t="s">
        <v>358</v>
      </c>
      <c r="E174" s="76" t="s">
        <v>1631</v>
      </c>
      <c r="F174" s="29">
        <v>3041100000</v>
      </c>
      <c r="G174" s="29">
        <v>1608900000</v>
      </c>
      <c r="H174" s="10">
        <v>4650000000</v>
      </c>
      <c r="I174" s="31">
        <v>199139561</v>
      </c>
      <c r="J174" s="7">
        <v>4849139561</v>
      </c>
      <c r="K174" s="12">
        <v>4764524870</v>
      </c>
      <c r="L174" s="35">
        <v>0</v>
      </c>
      <c r="M174" s="121">
        <v>0</v>
      </c>
      <c r="N174" s="121">
        <v>0</v>
      </c>
      <c r="O174" s="11">
        <v>0</v>
      </c>
      <c r="P174" s="32">
        <v>0</v>
      </c>
      <c r="Q174" s="37">
        <v>-17506488</v>
      </c>
      <c r="R174" s="9">
        <v>0</v>
      </c>
      <c r="S174" s="32">
        <v>0</v>
      </c>
      <c r="T174" s="32">
        <v>0</v>
      </c>
      <c r="U174" s="8">
        <v>0</v>
      </c>
      <c r="V174" s="8">
        <v>0</v>
      </c>
      <c r="W174" s="37">
        <v>-102121179</v>
      </c>
      <c r="X174" s="12">
        <v>4747018382</v>
      </c>
    </row>
    <row r="175" spans="2:24" s="60" customFormat="1">
      <c r="B175" s="75"/>
      <c r="C175" s="75" t="s">
        <v>1639</v>
      </c>
      <c r="D175" s="402" t="s">
        <v>358</v>
      </c>
      <c r="E175" s="76" t="s">
        <v>1642</v>
      </c>
      <c r="F175" s="29">
        <v>2163312000</v>
      </c>
      <c r="G175" s="29">
        <v>824688000</v>
      </c>
      <c r="H175" s="10">
        <v>2988000000</v>
      </c>
      <c r="I175" s="31">
        <v>113893724</v>
      </c>
      <c r="J175" s="7">
        <v>3101893724</v>
      </c>
      <c r="K175" s="12">
        <v>3076003469</v>
      </c>
      <c r="L175" s="35">
        <v>0</v>
      </c>
      <c r="M175" s="121">
        <v>0</v>
      </c>
      <c r="N175" s="121">
        <v>0</v>
      </c>
      <c r="O175" s="11">
        <v>0</v>
      </c>
      <c r="P175" s="32">
        <v>0</v>
      </c>
      <c r="Q175" s="37">
        <v>-9823124</v>
      </c>
      <c r="R175" s="9">
        <v>287656</v>
      </c>
      <c r="S175" s="32">
        <v>0</v>
      </c>
      <c r="T175" s="32">
        <v>0</v>
      </c>
      <c r="U175" s="8">
        <v>0</v>
      </c>
      <c r="V175" s="8">
        <v>0</v>
      </c>
      <c r="W175" s="37">
        <v>-36001035</v>
      </c>
      <c r="X175" s="12">
        <v>3066180345</v>
      </c>
    </row>
    <row r="176" spans="2:24" s="60" customFormat="1">
      <c r="B176" s="75"/>
      <c r="C176" s="75" t="s">
        <v>1640</v>
      </c>
      <c r="D176" s="402" t="s">
        <v>358</v>
      </c>
      <c r="E176" s="76" t="s">
        <v>1641</v>
      </c>
      <c r="F176" s="29">
        <v>963240000</v>
      </c>
      <c r="G176" s="29">
        <v>416760000</v>
      </c>
      <c r="H176" s="10">
        <v>1380000000</v>
      </c>
      <c r="I176" s="31">
        <v>57178446</v>
      </c>
      <c r="J176" s="7">
        <v>1437178446</v>
      </c>
      <c r="K176" s="12">
        <v>1423936358</v>
      </c>
      <c r="L176" s="35">
        <v>0</v>
      </c>
      <c r="M176" s="121">
        <v>0</v>
      </c>
      <c r="N176" s="121">
        <v>0</v>
      </c>
      <c r="O176" s="11">
        <v>0</v>
      </c>
      <c r="P176" s="32">
        <v>0</v>
      </c>
      <c r="Q176" s="37">
        <v>-4965783</v>
      </c>
      <c r="R176" s="9">
        <v>0</v>
      </c>
      <c r="S176" s="32">
        <v>0</v>
      </c>
      <c r="T176" s="32">
        <v>0</v>
      </c>
      <c r="U176" s="8">
        <v>0</v>
      </c>
      <c r="V176" s="8">
        <v>0</v>
      </c>
      <c r="W176" s="37">
        <v>-18207871</v>
      </c>
      <c r="X176" s="12">
        <v>1418970575</v>
      </c>
    </row>
    <row r="177" spans="2:24" s="60" customFormat="1">
      <c r="B177" s="75"/>
      <c r="C177" s="75" t="s">
        <v>1650</v>
      </c>
      <c r="D177" s="402" t="s">
        <v>358</v>
      </c>
      <c r="E177" s="76" t="s">
        <v>1654</v>
      </c>
      <c r="F177" s="29">
        <v>1650609000</v>
      </c>
      <c r="G177" s="29">
        <v>682982280</v>
      </c>
      <c r="H177" s="10">
        <v>2333591280</v>
      </c>
      <c r="I177" s="31">
        <v>39561986</v>
      </c>
      <c r="J177" s="7">
        <v>2373153266</v>
      </c>
      <c r="K177" s="12">
        <v>2380376054</v>
      </c>
      <c r="L177" s="35">
        <v>0</v>
      </c>
      <c r="M177" s="121">
        <v>0</v>
      </c>
      <c r="N177" s="121">
        <v>0</v>
      </c>
      <c r="O177" s="11">
        <v>0</v>
      </c>
      <c r="P177" s="32">
        <v>0</v>
      </c>
      <c r="Q177" s="37">
        <v>-7644204</v>
      </c>
      <c r="R177" s="9">
        <v>277560</v>
      </c>
      <c r="S177" s="32">
        <v>0</v>
      </c>
      <c r="T177" s="32">
        <v>0</v>
      </c>
      <c r="U177" s="8">
        <v>0</v>
      </c>
      <c r="V177" s="8">
        <v>0</v>
      </c>
      <c r="W177" s="37">
        <v>-13923776</v>
      </c>
      <c r="X177" s="12">
        <v>2372731850</v>
      </c>
    </row>
    <row r="178" spans="2:24" s="60" customFormat="1">
      <c r="B178" s="75"/>
      <c r="C178" s="75" t="s">
        <v>1651</v>
      </c>
      <c r="D178" s="402" t="s">
        <v>358</v>
      </c>
      <c r="E178" s="76" t="s">
        <v>1655</v>
      </c>
      <c r="F178" s="29">
        <v>2369300000</v>
      </c>
      <c r="G178" s="29">
        <v>970596000</v>
      </c>
      <c r="H178" s="10">
        <v>3339896000</v>
      </c>
      <c r="I178" s="31">
        <v>57763073</v>
      </c>
      <c r="J178" s="7">
        <v>3397659073</v>
      </c>
      <c r="K178" s="12">
        <v>3388734755</v>
      </c>
      <c r="L178" s="35">
        <v>0</v>
      </c>
      <c r="M178" s="121">
        <v>0</v>
      </c>
      <c r="N178" s="121">
        <v>0</v>
      </c>
      <c r="O178" s="11">
        <v>0</v>
      </c>
      <c r="P178" s="32">
        <v>0</v>
      </c>
      <c r="Q178" s="37">
        <v>-10709182</v>
      </c>
      <c r="R178" s="9">
        <v>0</v>
      </c>
      <c r="S178" s="32">
        <v>0</v>
      </c>
      <c r="T178" s="32">
        <v>0</v>
      </c>
      <c r="U178" s="8">
        <v>0</v>
      </c>
      <c r="V178" s="8">
        <v>0</v>
      </c>
      <c r="W178" s="37">
        <v>-19633500</v>
      </c>
      <c r="X178" s="12">
        <v>3378025573</v>
      </c>
    </row>
    <row r="179" spans="2:24" s="60" customFormat="1">
      <c r="B179" s="75"/>
      <c r="C179" s="75" t="s">
        <v>259</v>
      </c>
      <c r="D179" s="402" t="s">
        <v>4</v>
      </c>
      <c r="E179" s="76" t="s">
        <v>260</v>
      </c>
      <c r="F179" s="10">
        <v>434600000</v>
      </c>
      <c r="G179" s="10">
        <v>336000000</v>
      </c>
      <c r="H179" s="10">
        <v>770600000</v>
      </c>
      <c r="I179" s="30">
        <v>21972332</v>
      </c>
      <c r="J179" s="7">
        <v>792572332</v>
      </c>
      <c r="K179" s="12">
        <v>698097916</v>
      </c>
      <c r="L179" s="35">
        <v>135000</v>
      </c>
      <c r="M179" s="121">
        <v>0</v>
      </c>
      <c r="N179" s="121">
        <v>0</v>
      </c>
      <c r="O179" s="11">
        <v>0</v>
      </c>
      <c r="P179" s="32">
        <v>0</v>
      </c>
      <c r="Q179" s="37">
        <v>-5401964</v>
      </c>
      <c r="R179" s="9">
        <v>35258331</v>
      </c>
      <c r="S179" s="32">
        <v>0</v>
      </c>
      <c r="T179" s="32">
        <v>0</v>
      </c>
      <c r="U179" s="8">
        <v>-258240</v>
      </c>
      <c r="V179" s="8">
        <v>0</v>
      </c>
      <c r="W179" s="37">
        <v>-134741471</v>
      </c>
      <c r="X179" s="12">
        <v>692830952</v>
      </c>
    </row>
    <row r="180" spans="2:24" s="60" customFormat="1">
      <c r="B180" s="75"/>
      <c r="C180" s="75" t="s">
        <v>262</v>
      </c>
      <c r="D180" s="402" t="s">
        <v>4</v>
      </c>
      <c r="E180" s="76" t="s">
        <v>263</v>
      </c>
      <c r="F180" s="10">
        <v>297000000</v>
      </c>
      <c r="G180" s="10">
        <v>803000000</v>
      </c>
      <c r="H180" s="10">
        <v>1100000000</v>
      </c>
      <c r="I180" s="30">
        <v>98189235</v>
      </c>
      <c r="J180" s="7">
        <v>1198189235</v>
      </c>
      <c r="K180" s="12">
        <v>1011880050</v>
      </c>
      <c r="L180" s="35">
        <v>702000</v>
      </c>
      <c r="M180" s="121">
        <v>0</v>
      </c>
      <c r="N180" s="121">
        <v>0</v>
      </c>
      <c r="O180" s="11">
        <v>0</v>
      </c>
      <c r="P180" s="32">
        <v>0</v>
      </c>
      <c r="Q180" s="37">
        <v>-9078747</v>
      </c>
      <c r="R180" s="9">
        <v>15085546</v>
      </c>
      <c r="S180" s="32">
        <v>0</v>
      </c>
      <c r="T180" s="32">
        <v>0</v>
      </c>
      <c r="U180" s="8">
        <v>0</v>
      </c>
      <c r="V180" s="8">
        <v>0</v>
      </c>
      <c r="W180" s="37">
        <v>-209771478</v>
      </c>
      <c r="X180" s="12">
        <v>1003503303</v>
      </c>
    </row>
    <row r="181" spans="2:24" s="60" customFormat="1">
      <c r="B181" s="75"/>
      <c r="C181" s="75" t="s">
        <v>264</v>
      </c>
      <c r="D181" s="402" t="s">
        <v>4</v>
      </c>
      <c r="E181" s="76" t="s">
        <v>265</v>
      </c>
      <c r="F181" s="10">
        <v>806000000</v>
      </c>
      <c r="G181" s="10">
        <v>1114000000</v>
      </c>
      <c r="H181" s="10">
        <v>1920000000</v>
      </c>
      <c r="I181" s="30">
        <v>81106481</v>
      </c>
      <c r="J181" s="7">
        <v>2001106481</v>
      </c>
      <c r="K181" s="12">
        <v>1755674759</v>
      </c>
      <c r="L181" s="35">
        <v>302787</v>
      </c>
      <c r="M181" s="121">
        <v>0</v>
      </c>
      <c r="N181" s="121">
        <v>0</v>
      </c>
      <c r="O181" s="11">
        <v>0</v>
      </c>
      <c r="P181" s="32">
        <v>0</v>
      </c>
      <c r="Q181" s="37">
        <v>-11976761</v>
      </c>
      <c r="R181" s="9">
        <v>9157056</v>
      </c>
      <c r="S181" s="32">
        <v>0</v>
      </c>
      <c r="T181" s="32">
        <v>0</v>
      </c>
      <c r="U181" s="8">
        <v>0</v>
      </c>
      <c r="V181" s="8">
        <v>0</v>
      </c>
      <c r="W181" s="37">
        <v>-266262752</v>
      </c>
      <c r="X181" s="12">
        <v>1744000785</v>
      </c>
    </row>
    <row r="182" spans="2:24" s="60" customFormat="1">
      <c r="B182" s="75"/>
      <c r="C182" s="75" t="s">
        <v>267</v>
      </c>
      <c r="D182" s="402" t="s">
        <v>4</v>
      </c>
      <c r="E182" s="76" t="s">
        <v>268</v>
      </c>
      <c r="F182" s="10">
        <v>545000000</v>
      </c>
      <c r="G182" s="10">
        <v>598000000</v>
      </c>
      <c r="H182" s="10">
        <v>1143000000</v>
      </c>
      <c r="I182" s="30">
        <v>50284256</v>
      </c>
      <c r="J182" s="7">
        <v>1193284256</v>
      </c>
      <c r="K182" s="12">
        <v>1063449882</v>
      </c>
      <c r="L182" s="43">
        <v>0</v>
      </c>
      <c r="M182" s="121">
        <v>0</v>
      </c>
      <c r="N182" s="121">
        <v>0</v>
      </c>
      <c r="O182" s="11">
        <v>0</v>
      </c>
      <c r="P182" s="32">
        <v>0</v>
      </c>
      <c r="Q182" s="37">
        <v>-6423373</v>
      </c>
      <c r="R182" s="9">
        <v>4183455</v>
      </c>
      <c r="S182" s="32">
        <v>0</v>
      </c>
      <c r="T182" s="32">
        <v>0</v>
      </c>
      <c r="U182" s="8">
        <v>0</v>
      </c>
      <c r="V182" s="8">
        <v>0</v>
      </c>
      <c r="W182" s="37">
        <v>-140441202</v>
      </c>
      <c r="X182" s="12">
        <v>1057026509</v>
      </c>
    </row>
    <row r="183" spans="2:24" s="60" customFormat="1">
      <c r="B183" s="75"/>
      <c r="C183" s="75" t="s">
        <v>271</v>
      </c>
      <c r="D183" s="402" t="s">
        <v>4</v>
      </c>
      <c r="E183" s="76" t="s">
        <v>1014</v>
      </c>
      <c r="F183" s="10">
        <v>345000000</v>
      </c>
      <c r="G183" s="10">
        <v>330000000</v>
      </c>
      <c r="H183" s="10">
        <v>675000000</v>
      </c>
      <c r="I183" s="30">
        <v>59458010</v>
      </c>
      <c r="J183" s="7">
        <v>734458010</v>
      </c>
      <c r="K183" s="12">
        <v>664232055</v>
      </c>
      <c r="L183" s="43">
        <v>113400</v>
      </c>
      <c r="M183" s="121">
        <v>0</v>
      </c>
      <c r="N183" s="121">
        <v>0</v>
      </c>
      <c r="O183" s="11">
        <v>0</v>
      </c>
      <c r="P183" s="32">
        <v>0</v>
      </c>
      <c r="Q183" s="37">
        <v>-6470936</v>
      </c>
      <c r="R183" s="9">
        <v>53741671</v>
      </c>
      <c r="S183" s="32">
        <v>0</v>
      </c>
      <c r="T183" s="32">
        <v>0</v>
      </c>
      <c r="U183" s="8">
        <v>0</v>
      </c>
      <c r="V183" s="8">
        <v>0</v>
      </c>
      <c r="W183" s="37">
        <v>-130325162</v>
      </c>
      <c r="X183" s="12">
        <v>657874519</v>
      </c>
    </row>
    <row r="184" spans="2:24" s="60" customFormat="1">
      <c r="B184" s="75"/>
      <c r="C184" s="75" t="s">
        <v>273</v>
      </c>
      <c r="D184" s="402" t="s">
        <v>34</v>
      </c>
      <c r="E184" s="76" t="s">
        <v>274</v>
      </c>
      <c r="F184" s="10">
        <v>221367875</v>
      </c>
      <c r="G184" s="10">
        <v>296632125</v>
      </c>
      <c r="H184" s="10">
        <v>518000000</v>
      </c>
      <c r="I184" s="30">
        <v>0</v>
      </c>
      <c r="J184" s="7">
        <v>518000000</v>
      </c>
      <c r="K184" s="12">
        <v>497433380</v>
      </c>
      <c r="L184" s="43">
        <v>1062720</v>
      </c>
      <c r="M184" s="121">
        <v>0</v>
      </c>
      <c r="N184" s="121">
        <v>0</v>
      </c>
      <c r="O184" s="11">
        <v>0</v>
      </c>
      <c r="P184" s="32">
        <v>0</v>
      </c>
      <c r="Q184" s="37">
        <v>-4542628</v>
      </c>
      <c r="R184" s="9">
        <v>45044486</v>
      </c>
      <c r="S184" s="32">
        <v>0</v>
      </c>
      <c r="T184" s="32">
        <v>0</v>
      </c>
      <c r="U184" s="8">
        <v>0</v>
      </c>
      <c r="V184" s="8">
        <v>0</v>
      </c>
      <c r="W184" s="37">
        <v>-69091014</v>
      </c>
      <c r="X184" s="12">
        <v>493953472</v>
      </c>
    </row>
    <row r="185" spans="2:24" s="60" customFormat="1">
      <c r="B185" s="75"/>
      <c r="C185" s="75" t="s">
        <v>276</v>
      </c>
      <c r="D185" s="402" t="s">
        <v>34</v>
      </c>
      <c r="E185" s="76" t="s">
        <v>277</v>
      </c>
      <c r="F185" s="10">
        <v>620187296</v>
      </c>
      <c r="G185" s="10">
        <v>1079812704</v>
      </c>
      <c r="H185" s="10">
        <v>1700000000</v>
      </c>
      <c r="I185" s="30">
        <v>0</v>
      </c>
      <c r="J185" s="7">
        <v>1700000000</v>
      </c>
      <c r="K185" s="12">
        <v>1507222563</v>
      </c>
      <c r="L185" s="43">
        <v>106920</v>
      </c>
      <c r="M185" s="121">
        <v>0</v>
      </c>
      <c r="N185" s="121">
        <v>0</v>
      </c>
      <c r="O185" s="11">
        <v>0</v>
      </c>
      <c r="P185" s="32">
        <v>0</v>
      </c>
      <c r="Q185" s="37">
        <v>-11889499</v>
      </c>
      <c r="R185" s="9">
        <v>5632528</v>
      </c>
      <c r="S185" s="32">
        <v>0</v>
      </c>
      <c r="T185" s="32">
        <v>0</v>
      </c>
      <c r="U185" s="8">
        <v>-163799</v>
      </c>
      <c r="V185" s="8">
        <v>0</v>
      </c>
      <c r="W185" s="37">
        <v>-210028745</v>
      </c>
      <c r="X185" s="12">
        <v>1495439984</v>
      </c>
    </row>
    <row r="186" spans="2:24" s="60" customFormat="1">
      <c r="B186" s="75"/>
      <c r="C186" s="75" t="s">
        <v>278</v>
      </c>
      <c r="D186" s="402" t="s">
        <v>34</v>
      </c>
      <c r="E186" s="76" t="s">
        <v>279</v>
      </c>
      <c r="F186" s="10">
        <v>396667590</v>
      </c>
      <c r="G186" s="10">
        <v>358332410</v>
      </c>
      <c r="H186" s="10">
        <v>755000000</v>
      </c>
      <c r="I186" s="30">
        <v>0</v>
      </c>
      <c r="J186" s="7">
        <v>755000000</v>
      </c>
      <c r="K186" s="12">
        <v>706158114</v>
      </c>
      <c r="L186" s="43">
        <v>5668688</v>
      </c>
      <c r="M186" s="121">
        <v>0</v>
      </c>
      <c r="N186" s="121">
        <v>0</v>
      </c>
      <c r="O186" s="11">
        <v>0</v>
      </c>
      <c r="P186" s="32">
        <v>0</v>
      </c>
      <c r="Q186" s="37">
        <v>-5081909</v>
      </c>
      <c r="R186" s="9">
        <v>40472786</v>
      </c>
      <c r="S186" s="32">
        <v>0</v>
      </c>
      <c r="T186" s="32">
        <v>0</v>
      </c>
      <c r="U186" s="8">
        <v>0</v>
      </c>
      <c r="V186" s="8">
        <v>0</v>
      </c>
      <c r="W186" s="37">
        <v>-88727893</v>
      </c>
      <c r="X186" s="12">
        <v>706744893</v>
      </c>
    </row>
    <row r="187" spans="2:24" s="60" customFormat="1">
      <c r="B187" s="75"/>
      <c r="C187" s="75" t="s">
        <v>280</v>
      </c>
      <c r="D187" s="402" t="s">
        <v>34</v>
      </c>
      <c r="E187" s="76" t="s">
        <v>281</v>
      </c>
      <c r="F187" s="10">
        <v>990837840</v>
      </c>
      <c r="G187" s="10">
        <v>589162160</v>
      </c>
      <c r="H187" s="10">
        <v>1580000000</v>
      </c>
      <c r="I187" s="30">
        <v>2690400</v>
      </c>
      <c r="J187" s="7">
        <v>1582690400</v>
      </c>
      <c r="K187" s="12">
        <v>1480410668</v>
      </c>
      <c r="L187" s="43">
        <v>447773</v>
      </c>
      <c r="M187" s="121">
        <v>0</v>
      </c>
      <c r="N187" s="121">
        <v>0</v>
      </c>
      <c r="O187" s="11">
        <v>0</v>
      </c>
      <c r="P187" s="32">
        <v>0</v>
      </c>
      <c r="Q187" s="37">
        <v>-6522387</v>
      </c>
      <c r="R187" s="9">
        <v>6234709</v>
      </c>
      <c r="S187" s="32">
        <v>0</v>
      </c>
      <c r="T187" s="32">
        <v>0</v>
      </c>
      <c r="U187" s="8">
        <v>0</v>
      </c>
      <c r="V187" s="8">
        <v>0</v>
      </c>
      <c r="W187" s="37">
        <v>-114589055</v>
      </c>
      <c r="X187" s="12">
        <v>1474336054</v>
      </c>
    </row>
    <row r="188" spans="2:24" s="60" customFormat="1">
      <c r="B188" s="75"/>
      <c r="C188" s="75" t="s">
        <v>282</v>
      </c>
      <c r="D188" s="402" t="s">
        <v>34</v>
      </c>
      <c r="E188" s="76" t="s">
        <v>283</v>
      </c>
      <c r="F188" s="10">
        <v>1533159484</v>
      </c>
      <c r="G188" s="10">
        <v>1196840516</v>
      </c>
      <c r="H188" s="10">
        <v>2730000000</v>
      </c>
      <c r="I188" s="30">
        <v>0</v>
      </c>
      <c r="J188" s="7">
        <v>2730000000</v>
      </c>
      <c r="K188" s="12">
        <v>2520842119</v>
      </c>
      <c r="L188" s="43">
        <v>130680</v>
      </c>
      <c r="M188" s="121">
        <v>0</v>
      </c>
      <c r="N188" s="121">
        <v>0</v>
      </c>
      <c r="O188" s="11">
        <v>0</v>
      </c>
      <c r="P188" s="32">
        <v>0</v>
      </c>
      <c r="Q188" s="37">
        <v>-13214226</v>
      </c>
      <c r="R188" s="9">
        <v>12197251</v>
      </c>
      <c r="S188" s="32">
        <v>0</v>
      </c>
      <c r="T188" s="32">
        <v>0</v>
      </c>
      <c r="U188" s="8">
        <v>-369064</v>
      </c>
      <c r="V188" s="8">
        <v>0</v>
      </c>
      <c r="W188" s="37">
        <v>-234069614</v>
      </c>
      <c r="X188" s="12">
        <v>2507758573</v>
      </c>
    </row>
    <row r="189" spans="2:24" s="60" customFormat="1">
      <c r="B189" s="75"/>
      <c r="C189" s="75" t="s">
        <v>286</v>
      </c>
      <c r="D189" s="402" t="s">
        <v>34</v>
      </c>
      <c r="E189" s="76" t="s">
        <v>287</v>
      </c>
      <c r="F189" s="10">
        <v>1116895656</v>
      </c>
      <c r="G189" s="10">
        <v>263104344</v>
      </c>
      <c r="H189" s="10">
        <v>1380000000</v>
      </c>
      <c r="I189" s="30">
        <v>0</v>
      </c>
      <c r="J189" s="7">
        <v>1380000000</v>
      </c>
      <c r="K189" s="12">
        <v>1428942800</v>
      </c>
      <c r="L189" s="43">
        <v>9769397</v>
      </c>
      <c r="M189" s="121">
        <v>0</v>
      </c>
      <c r="N189" s="121">
        <v>0</v>
      </c>
      <c r="O189" s="11">
        <v>0</v>
      </c>
      <c r="P189" s="32">
        <v>0</v>
      </c>
      <c r="Q189" s="37">
        <v>-7890733</v>
      </c>
      <c r="R189" s="9">
        <v>161292775</v>
      </c>
      <c r="S189" s="32">
        <v>0</v>
      </c>
      <c r="T189" s="32">
        <v>0</v>
      </c>
      <c r="U189" s="8">
        <v>0</v>
      </c>
      <c r="V189" s="8">
        <v>0</v>
      </c>
      <c r="W189" s="37">
        <v>-110471311</v>
      </c>
      <c r="X189" s="12">
        <v>1430821464</v>
      </c>
    </row>
    <row r="190" spans="2:24" s="60" customFormat="1">
      <c r="B190" s="75"/>
      <c r="C190" s="75" t="s">
        <v>288</v>
      </c>
      <c r="D190" s="402" t="s">
        <v>34</v>
      </c>
      <c r="E190" s="76" t="s">
        <v>289</v>
      </c>
      <c r="F190" s="10">
        <v>0</v>
      </c>
      <c r="G190" s="10">
        <v>14000000000</v>
      </c>
      <c r="H190" s="10">
        <v>14000000000</v>
      </c>
      <c r="I190" s="30">
        <v>17350300</v>
      </c>
      <c r="J190" s="7">
        <v>14017350300</v>
      </c>
      <c r="K190" s="12">
        <v>11547636586</v>
      </c>
      <c r="L190" s="43">
        <v>11505783</v>
      </c>
      <c r="M190" s="121">
        <v>0</v>
      </c>
      <c r="N190" s="121">
        <v>0</v>
      </c>
      <c r="O190" s="11">
        <v>0</v>
      </c>
      <c r="P190" s="32">
        <v>0</v>
      </c>
      <c r="Q190" s="37">
        <v>-154817275</v>
      </c>
      <c r="R190" s="9">
        <v>110887439</v>
      </c>
      <c r="S190" s="32">
        <v>0</v>
      </c>
      <c r="T190" s="32">
        <v>0</v>
      </c>
      <c r="U190" s="8">
        <v>0</v>
      </c>
      <c r="V190" s="8">
        <v>0</v>
      </c>
      <c r="W190" s="37">
        <v>-2723912645</v>
      </c>
      <c r="X190" s="12">
        <v>11404325094</v>
      </c>
    </row>
    <row r="191" spans="2:24" s="60" customFormat="1">
      <c r="B191" s="75"/>
      <c r="C191" s="75" t="s">
        <v>292</v>
      </c>
      <c r="D191" s="402" t="s">
        <v>34</v>
      </c>
      <c r="E191" s="76" t="s">
        <v>293</v>
      </c>
      <c r="F191" s="10">
        <v>863302895</v>
      </c>
      <c r="G191" s="10">
        <v>806697105</v>
      </c>
      <c r="H191" s="10">
        <v>1670000000</v>
      </c>
      <c r="I191" s="30">
        <v>3808700</v>
      </c>
      <c r="J191" s="7">
        <v>1673808700</v>
      </c>
      <c r="K191" s="12">
        <v>1574458381</v>
      </c>
      <c r="L191" s="43">
        <v>3390618</v>
      </c>
      <c r="M191" s="121">
        <v>60389280</v>
      </c>
      <c r="N191" s="121">
        <v>0</v>
      </c>
      <c r="O191" s="11">
        <v>0</v>
      </c>
      <c r="P191" s="32">
        <v>0</v>
      </c>
      <c r="Q191" s="37">
        <v>-12729120</v>
      </c>
      <c r="R191" s="9">
        <v>71694637</v>
      </c>
      <c r="S191" s="32">
        <v>60389280</v>
      </c>
      <c r="T191" s="32">
        <v>0</v>
      </c>
      <c r="U191" s="8">
        <v>-342865</v>
      </c>
      <c r="V191" s="8">
        <v>0</v>
      </c>
      <c r="W191" s="37">
        <v>-180040593</v>
      </c>
      <c r="X191" s="12">
        <v>1625509159</v>
      </c>
    </row>
    <row r="192" spans="2:24" s="60" customFormat="1">
      <c r="B192" s="75"/>
      <c r="C192" s="75" t="s">
        <v>294</v>
      </c>
      <c r="D192" s="402" t="s">
        <v>358</v>
      </c>
      <c r="E192" s="76" t="s">
        <v>295</v>
      </c>
      <c r="F192" s="10">
        <v>267000000</v>
      </c>
      <c r="G192" s="10">
        <v>543000000</v>
      </c>
      <c r="H192" s="10">
        <v>810000000</v>
      </c>
      <c r="I192" s="30">
        <v>41077258</v>
      </c>
      <c r="J192" s="7">
        <v>851077258</v>
      </c>
      <c r="K192" s="12">
        <v>758813094</v>
      </c>
      <c r="L192" s="35">
        <v>0</v>
      </c>
      <c r="M192" s="121">
        <v>0</v>
      </c>
      <c r="N192" s="121">
        <v>0</v>
      </c>
      <c r="O192" s="11">
        <v>0</v>
      </c>
      <c r="P192" s="32">
        <v>0</v>
      </c>
      <c r="Q192" s="37">
        <v>-5753117</v>
      </c>
      <c r="R192" s="9">
        <v>723600</v>
      </c>
      <c r="S192" s="32">
        <v>0</v>
      </c>
      <c r="T192" s="32">
        <v>0</v>
      </c>
      <c r="U192" s="8">
        <v>0</v>
      </c>
      <c r="V192" s="8">
        <v>0</v>
      </c>
      <c r="W192" s="37">
        <v>-98740881</v>
      </c>
      <c r="X192" s="12">
        <v>753059977</v>
      </c>
    </row>
    <row r="193" spans="2:24" s="60" customFormat="1">
      <c r="B193" s="75"/>
      <c r="C193" s="75" t="s">
        <v>296</v>
      </c>
      <c r="D193" s="402" t="s">
        <v>358</v>
      </c>
      <c r="E193" s="76" t="s">
        <v>297</v>
      </c>
      <c r="F193" s="10">
        <v>856000000</v>
      </c>
      <c r="G193" s="10">
        <v>1259000000</v>
      </c>
      <c r="H193" s="10">
        <v>2115000000</v>
      </c>
      <c r="I193" s="30">
        <v>162448962</v>
      </c>
      <c r="J193" s="7">
        <v>2277448962</v>
      </c>
      <c r="K193" s="12">
        <v>2057851149</v>
      </c>
      <c r="L193" s="35">
        <v>0</v>
      </c>
      <c r="M193" s="121">
        <v>0</v>
      </c>
      <c r="N193" s="121">
        <v>0</v>
      </c>
      <c r="O193" s="11">
        <v>0</v>
      </c>
      <c r="P193" s="32">
        <v>0</v>
      </c>
      <c r="Q193" s="37">
        <v>-13843646</v>
      </c>
      <c r="R193" s="9">
        <v>3780011</v>
      </c>
      <c r="S193" s="32">
        <v>0</v>
      </c>
      <c r="T193" s="32">
        <v>0</v>
      </c>
      <c r="U193" s="8">
        <v>0</v>
      </c>
      <c r="V193" s="8">
        <v>0</v>
      </c>
      <c r="W193" s="37">
        <v>-237221470</v>
      </c>
      <c r="X193" s="12">
        <v>2044007503</v>
      </c>
    </row>
    <row r="194" spans="2:24" s="60" customFormat="1">
      <c r="B194" s="75"/>
      <c r="C194" s="75" t="s">
        <v>571</v>
      </c>
      <c r="D194" s="402" t="s">
        <v>358</v>
      </c>
      <c r="E194" s="76" t="s">
        <v>695</v>
      </c>
      <c r="F194" s="10">
        <v>358800000</v>
      </c>
      <c r="G194" s="10">
        <v>464200000</v>
      </c>
      <c r="H194" s="10">
        <v>823000000</v>
      </c>
      <c r="I194" s="30">
        <v>65229508</v>
      </c>
      <c r="J194" s="7">
        <v>888229508</v>
      </c>
      <c r="K194" s="12">
        <v>812800914</v>
      </c>
      <c r="L194" s="35">
        <v>124200</v>
      </c>
      <c r="M194" s="121">
        <v>0</v>
      </c>
      <c r="N194" s="121">
        <v>0</v>
      </c>
      <c r="O194" s="11">
        <v>0</v>
      </c>
      <c r="P194" s="32">
        <v>0</v>
      </c>
      <c r="Q194" s="37">
        <v>-6100894</v>
      </c>
      <c r="R194" s="9">
        <v>3103889</v>
      </c>
      <c r="S194" s="32">
        <v>0</v>
      </c>
      <c r="T194" s="32">
        <v>0</v>
      </c>
      <c r="U194" s="8">
        <v>-111240</v>
      </c>
      <c r="V194" s="8">
        <v>0</v>
      </c>
      <c r="W194" s="37">
        <v>-84397937</v>
      </c>
      <c r="X194" s="12">
        <v>806824220</v>
      </c>
    </row>
    <row r="195" spans="2:24" s="60" customFormat="1">
      <c r="B195" s="75"/>
      <c r="C195" s="75" t="s">
        <v>467</v>
      </c>
      <c r="D195" s="402" t="s">
        <v>358</v>
      </c>
      <c r="E195" s="76" t="s">
        <v>696</v>
      </c>
      <c r="F195" s="10">
        <v>359200000</v>
      </c>
      <c r="G195" s="10">
        <v>442800000</v>
      </c>
      <c r="H195" s="10">
        <v>802000000</v>
      </c>
      <c r="I195" s="30">
        <v>62606311</v>
      </c>
      <c r="J195" s="7">
        <v>864606311</v>
      </c>
      <c r="K195" s="12">
        <v>792875644</v>
      </c>
      <c r="L195" s="35">
        <v>108000</v>
      </c>
      <c r="M195" s="121">
        <v>0</v>
      </c>
      <c r="N195" s="121">
        <v>0</v>
      </c>
      <c r="O195" s="11">
        <v>0</v>
      </c>
      <c r="P195" s="32">
        <v>0</v>
      </c>
      <c r="Q195" s="37">
        <v>-5830073</v>
      </c>
      <c r="R195" s="9">
        <v>3440885</v>
      </c>
      <c r="S195" s="32">
        <v>0</v>
      </c>
      <c r="T195" s="32">
        <v>0</v>
      </c>
      <c r="U195" s="8">
        <v>0</v>
      </c>
      <c r="V195" s="8">
        <v>0</v>
      </c>
      <c r="W195" s="37">
        <v>-80893625</v>
      </c>
      <c r="X195" s="12">
        <v>787153571</v>
      </c>
    </row>
    <row r="196" spans="2:24" s="60" customFormat="1">
      <c r="B196" s="75"/>
      <c r="C196" s="75" t="s">
        <v>469</v>
      </c>
      <c r="D196" s="402" t="s">
        <v>358</v>
      </c>
      <c r="E196" s="76" t="s">
        <v>697</v>
      </c>
      <c r="F196" s="10">
        <v>324900000</v>
      </c>
      <c r="G196" s="10">
        <v>436100000</v>
      </c>
      <c r="H196" s="10">
        <v>761000000</v>
      </c>
      <c r="I196" s="30">
        <v>60508111</v>
      </c>
      <c r="J196" s="7">
        <v>821508111</v>
      </c>
      <c r="K196" s="12">
        <v>750390516</v>
      </c>
      <c r="L196" s="35">
        <v>0</v>
      </c>
      <c r="M196" s="121">
        <v>0</v>
      </c>
      <c r="N196" s="121">
        <v>0</v>
      </c>
      <c r="O196" s="11">
        <v>0</v>
      </c>
      <c r="P196" s="32">
        <v>0</v>
      </c>
      <c r="Q196" s="37">
        <v>-5705797</v>
      </c>
      <c r="R196" s="9">
        <v>2279358</v>
      </c>
      <c r="S196" s="32">
        <v>0</v>
      </c>
      <c r="T196" s="32">
        <v>0</v>
      </c>
      <c r="U196" s="8">
        <v>0</v>
      </c>
      <c r="V196" s="8">
        <v>0</v>
      </c>
      <c r="W196" s="37">
        <v>-79102750</v>
      </c>
      <c r="X196" s="12">
        <v>744684719</v>
      </c>
    </row>
    <row r="197" spans="2:24" s="60" customFormat="1">
      <c r="B197" s="75"/>
      <c r="C197" s="75" t="s">
        <v>471</v>
      </c>
      <c r="D197" s="402" t="s">
        <v>358</v>
      </c>
      <c r="E197" s="76" t="s">
        <v>698</v>
      </c>
      <c r="F197" s="10">
        <v>676100000</v>
      </c>
      <c r="G197" s="10">
        <v>993900000</v>
      </c>
      <c r="H197" s="10">
        <v>1670000000</v>
      </c>
      <c r="I197" s="30">
        <v>77032147</v>
      </c>
      <c r="J197" s="7">
        <v>1747032147</v>
      </c>
      <c r="K197" s="12">
        <v>1608233883</v>
      </c>
      <c r="L197" s="35">
        <v>1573373</v>
      </c>
      <c r="M197" s="121">
        <v>0</v>
      </c>
      <c r="N197" s="121">
        <v>0</v>
      </c>
      <c r="O197" s="11">
        <v>0</v>
      </c>
      <c r="P197" s="32">
        <v>0</v>
      </c>
      <c r="Q197" s="37">
        <v>-11649792</v>
      </c>
      <c r="R197" s="9">
        <v>9258055</v>
      </c>
      <c r="S197" s="32">
        <v>0</v>
      </c>
      <c r="T197" s="32">
        <v>0</v>
      </c>
      <c r="U197" s="8">
        <v>0</v>
      </c>
      <c r="V197" s="8">
        <v>0</v>
      </c>
      <c r="W197" s="37">
        <v>-158132738</v>
      </c>
      <c r="X197" s="12">
        <v>1598157464</v>
      </c>
    </row>
    <row r="198" spans="2:24" s="60" customFormat="1">
      <c r="B198" s="75"/>
      <c r="C198" s="75" t="s">
        <v>473</v>
      </c>
      <c r="D198" s="402" t="s">
        <v>358</v>
      </c>
      <c r="E198" s="76" t="s">
        <v>749</v>
      </c>
      <c r="F198" s="10">
        <v>388500000</v>
      </c>
      <c r="G198" s="10">
        <v>661500000</v>
      </c>
      <c r="H198" s="10">
        <v>1050000000</v>
      </c>
      <c r="I198" s="30">
        <v>56386152</v>
      </c>
      <c r="J198" s="7">
        <v>1106386152</v>
      </c>
      <c r="K198" s="12">
        <v>991091177</v>
      </c>
      <c r="L198" s="35">
        <v>0</v>
      </c>
      <c r="M198" s="121">
        <v>0</v>
      </c>
      <c r="N198" s="121">
        <v>0</v>
      </c>
      <c r="O198" s="11">
        <v>0</v>
      </c>
      <c r="P198" s="32">
        <v>0</v>
      </c>
      <c r="Q198" s="37">
        <v>-10848759</v>
      </c>
      <c r="R198" s="9">
        <v>385338</v>
      </c>
      <c r="S198" s="32">
        <v>0</v>
      </c>
      <c r="T198" s="32">
        <v>0</v>
      </c>
      <c r="U198" s="8">
        <v>0</v>
      </c>
      <c r="V198" s="8">
        <v>0</v>
      </c>
      <c r="W198" s="37">
        <v>-126529072</v>
      </c>
      <c r="X198" s="12">
        <v>980242418</v>
      </c>
    </row>
    <row r="199" spans="2:24" s="60" customFormat="1">
      <c r="B199" s="75"/>
      <c r="C199" s="75" t="s">
        <v>1156</v>
      </c>
      <c r="D199" s="402" t="s">
        <v>358</v>
      </c>
      <c r="E199" s="76" t="s">
        <v>1157</v>
      </c>
      <c r="F199" s="29">
        <v>278640000</v>
      </c>
      <c r="G199" s="29">
        <v>772000000</v>
      </c>
      <c r="H199" s="10">
        <v>1050640000</v>
      </c>
      <c r="I199" s="31">
        <v>77744356</v>
      </c>
      <c r="J199" s="7">
        <v>1128384356</v>
      </c>
      <c r="K199" s="12">
        <v>1053761037</v>
      </c>
      <c r="L199" s="35">
        <v>0</v>
      </c>
      <c r="M199" s="121">
        <v>0</v>
      </c>
      <c r="N199" s="121">
        <v>0</v>
      </c>
      <c r="O199" s="11">
        <v>0</v>
      </c>
      <c r="P199" s="32">
        <v>0</v>
      </c>
      <c r="Q199" s="37">
        <v>-10803355</v>
      </c>
      <c r="R199" s="9">
        <v>3957718</v>
      </c>
      <c r="S199" s="32">
        <v>0</v>
      </c>
      <c r="T199" s="32">
        <v>0</v>
      </c>
      <c r="U199" s="8">
        <v>0</v>
      </c>
      <c r="V199" s="8">
        <v>0</v>
      </c>
      <c r="W199" s="37">
        <v>-89384392</v>
      </c>
      <c r="X199" s="12">
        <v>1042957682</v>
      </c>
    </row>
    <row r="200" spans="2:24" s="60" customFormat="1">
      <c r="B200" s="75"/>
      <c r="C200" s="75" t="s">
        <v>573</v>
      </c>
      <c r="D200" s="402" t="s">
        <v>358</v>
      </c>
      <c r="E200" s="76" t="s">
        <v>1158</v>
      </c>
      <c r="F200" s="29">
        <v>385750000</v>
      </c>
      <c r="G200" s="29">
        <v>350000000</v>
      </c>
      <c r="H200" s="10">
        <v>735750000</v>
      </c>
      <c r="I200" s="31">
        <v>41107573</v>
      </c>
      <c r="J200" s="7">
        <v>776857573</v>
      </c>
      <c r="K200" s="12">
        <v>776892908</v>
      </c>
      <c r="L200" s="35">
        <v>1048832</v>
      </c>
      <c r="M200" s="121">
        <v>0</v>
      </c>
      <c r="N200" s="121">
        <v>0</v>
      </c>
      <c r="O200" s="11">
        <v>0</v>
      </c>
      <c r="P200" s="32">
        <v>0</v>
      </c>
      <c r="Q200" s="37">
        <v>-5570841</v>
      </c>
      <c r="R200" s="9">
        <v>38801557</v>
      </c>
      <c r="S200" s="32">
        <v>0</v>
      </c>
      <c r="T200" s="32">
        <v>0</v>
      </c>
      <c r="U200" s="8">
        <v>0</v>
      </c>
      <c r="V200" s="8">
        <v>0</v>
      </c>
      <c r="W200" s="37">
        <v>-43288231</v>
      </c>
      <c r="X200" s="12">
        <v>772370899</v>
      </c>
    </row>
    <row r="201" spans="2:24" s="60" customFormat="1">
      <c r="B201" s="75"/>
      <c r="C201" s="75" t="s">
        <v>637</v>
      </c>
      <c r="D201" s="402" t="s">
        <v>358</v>
      </c>
      <c r="E201" s="76" t="s">
        <v>1159</v>
      </c>
      <c r="F201" s="29">
        <v>272700000</v>
      </c>
      <c r="G201" s="29">
        <v>333300000</v>
      </c>
      <c r="H201" s="10">
        <v>606000000</v>
      </c>
      <c r="I201" s="31">
        <v>64592865</v>
      </c>
      <c r="J201" s="7">
        <v>670592865</v>
      </c>
      <c r="K201" s="12">
        <v>638340398</v>
      </c>
      <c r="L201" s="35">
        <v>1362682</v>
      </c>
      <c r="M201" s="121">
        <v>0</v>
      </c>
      <c r="N201" s="121">
        <v>0</v>
      </c>
      <c r="O201" s="11">
        <v>0</v>
      </c>
      <c r="P201" s="32">
        <v>0</v>
      </c>
      <c r="Q201" s="37">
        <v>-4520116</v>
      </c>
      <c r="R201" s="9">
        <v>2177079</v>
      </c>
      <c r="S201" s="32">
        <v>0</v>
      </c>
      <c r="T201" s="32">
        <v>0</v>
      </c>
      <c r="U201" s="8">
        <v>0</v>
      </c>
      <c r="V201" s="8">
        <v>0</v>
      </c>
      <c r="W201" s="37">
        <v>-37586980</v>
      </c>
      <c r="X201" s="12">
        <v>635182964</v>
      </c>
    </row>
    <row r="202" spans="2:24" s="60" customFormat="1">
      <c r="B202" s="75"/>
      <c r="C202" s="75" t="s">
        <v>575</v>
      </c>
      <c r="D202" s="402" t="s">
        <v>358</v>
      </c>
      <c r="E202" s="76" t="s">
        <v>1629</v>
      </c>
      <c r="F202" s="29">
        <v>434000000</v>
      </c>
      <c r="G202" s="29">
        <v>186000000</v>
      </c>
      <c r="H202" s="10">
        <v>620000000</v>
      </c>
      <c r="I202" s="31">
        <v>50966233</v>
      </c>
      <c r="J202" s="7">
        <v>670966233</v>
      </c>
      <c r="K202" s="12">
        <v>665415258</v>
      </c>
      <c r="L202" s="35">
        <v>0</v>
      </c>
      <c r="M202" s="121">
        <v>0</v>
      </c>
      <c r="N202" s="121">
        <v>0</v>
      </c>
      <c r="O202" s="11">
        <v>0</v>
      </c>
      <c r="P202" s="32">
        <v>0</v>
      </c>
      <c r="Q202" s="37">
        <v>-2587091</v>
      </c>
      <c r="R202" s="9">
        <v>6819911</v>
      </c>
      <c r="S202" s="32">
        <v>0</v>
      </c>
      <c r="T202" s="32">
        <v>0</v>
      </c>
      <c r="U202" s="8">
        <v>0</v>
      </c>
      <c r="V202" s="8">
        <v>0</v>
      </c>
      <c r="W202" s="37">
        <v>-14957977</v>
      </c>
      <c r="X202" s="12">
        <v>662828167</v>
      </c>
    </row>
    <row r="203" spans="2:24" s="60" customFormat="1">
      <c r="B203" s="75" t="s">
        <v>757</v>
      </c>
      <c r="C203" s="75" t="s">
        <v>1656</v>
      </c>
      <c r="D203" s="402" t="s">
        <v>358</v>
      </c>
      <c r="E203" s="76" t="s">
        <v>1657</v>
      </c>
      <c r="F203" s="29">
        <v>385900000</v>
      </c>
      <c r="G203" s="29">
        <v>196128000</v>
      </c>
      <c r="H203" s="10">
        <v>582028000</v>
      </c>
      <c r="I203" s="31">
        <v>31108869</v>
      </c>
      <c r="J203" s="7">
        <v>613136869</v>
      </c>
      <c r="K203" s="12">
        <v>611511952</v>
      </c>
      <c r="L203" s="35">
        <v>302400</v>
      </c>
      <c r="M203" s="121">
        <v>0</v>
      </c>
      <c r="N203" s="121">
        <v>0</v>
      </c>
      <c r="O203" s="11">
        <v>0</v>
      </c>
      <c r="P203" s="32">
        <v>0</v>
      </c>
      <c r="Q203" s="37">
        <v>-2451334</v>
      </c>
      <c r="R203" s="9">
        <v>302400</v>
      </c>
      <c r="S203" s="32">
        <v>0</v>
      </c>
      <c r="T203" s="32">
        <v>0</v>
      </c>
      <c r="U203" s="8">
        <v>0</v>
      </c>
      <c r="V203" s="8">
        <v>0</v>
      </c>
      <c r="W203" s="37">
        <v>-4076251</v>
      </c>
      <c r="X203" s="12">
        <v>609363018</v>
      </c>
    </row>
    <row r="204" spans="2:24" s="60" customFormat="1">
      <c r="B204" s="75"/>
      <c r="C204" s="75" t="s">
        <v>299</v>
      </c>
      <c r="D204" s="402" t="s">
        <v>4</v>
      </c>
      <c r="E204" s="76" t="s">
        <v>300</v>
      </c>
      <c r="F204" s="10">
        <v>687000000</v>
      </c>
      <c r="G204" s="10">
        <v>984000000</v>
      </c>
      <c r="H204" s="10">
        <v>1671000000</v>
      </c>
      <c r="I204" s="30">
        <v>59561126</v>
      </c>
      <c r="J204" s="7">
        <v>1730561126</v>
      </c>
      <c r="K204" s="12">
        <v>1464408389</v>
      </c>
      <c r="L204" s="43">
        <v>324000</v>
      </c>
      <c r="M204" s="121">
        <v>43534800</v>
      </c>
      <c r="N204" s="121">
        <v>0</v>
      </c>
      <c r="O204" s="11">
        <v>0</v>
      </c>
      <c r="P204" s="32">
        <v>0</v>
      </c>
      <c r="Q204" s="37">
        <v>-14736679</v>
      </c>
      <c r="R204" s="9">
        <v>74266451</v>
      </c>
      <c r="S204" s="32">
        <v>43534800</v>
      </c>
      <c r="T204" s="32">
        <v>0</v>
      </c>
      <c r="U204" s="8">
        <v>0</v>
      </c>
      <c r="V204" s="8">
        <v>0</v>
      </c>
      <c r="W204" s="37">
        <v>-354831867</v>
      </c>
      <c r="X204" s="12">
        <v>1493530510</v>
      </c>
    </row>
    <row r="205" spans="2:24" s="60" customFormat="1">
      <c r="B205" s="75"/>
      <c r="C205" s="75" t="s">
        <v>303</v>
      </c>
      <c r="D205" s="402" t="s">
        <v>4</v>
      </c>
      <c r="E205" s="76" t="s">
        <v>304</v>
      </c>
      <c r="F205" s="10">
        <v>500000000</v>
      </c>
      <c r="G205" s="10">
        <v>790000000</v>
      </c>
      <c r="H205" s="10">
        <v>1290000000</v>
      </c>
      <c r="I205" s="30">
        <v>57403988</v>
      </c>
      <c r="J205" s="7">
        <v>1347403988</v>
      </c>
      <c r="K205" s="12">
        <v>1014807480</v>
      </c>
      <c r="L205" s="43">
        <v>0</v>
      </c>
      <c r="M205" s="121">
        <v>0</v>
      </c>
      <c r="N205" s="121">
        <v>0</v>
      </c>
      <c r="O205" s="11">
        <v>0</v>
      </c>
      <c r="P205" s="32">
        <v>0</v>
      </c>
      <c r="Q205" s="37">
        <v>-14363932</v>
      </c>
      <c r="R205" s="9">
        <v>3923123</v>
      </c>
      <c r="S205" s="32">
        <v>0</v>
      </c>
      <c r="T205" s="32">
        <v>0</v>
      </c>
      <c r="U205" s="8">
        <v>0</v>
      </c>
      <c r="V205" s="8">
        <v>0</v>
      </c>
      <c r="W205" s="37">
        <v>-350883563</v>
      </c>
      <c r="X205" s="12">
        <v>1000443548</v>
      </c>
    </row>
    <row r="206" spans="2:24" s="60" customFormat="1">
      <c r="B206" s="75"/>
      <c r="C206" s="75" t="s">
        <v>305</v>
      </c>
      <c r="D206" s="402" t="s">
        <v>4</v>
      </c>
      <c r="E206" s="76" t="s">
        <v>306</v>
      </c>
      <c r="F206" s="10">
        <v>610000000</v>
      </c>
      <c r="G206" s="10">
        <v>1000000000</v>
      </c>
      <c r="H206" s="10">
        <v>1610000000</v>
      </c>
      <c r="I206" s="30">
        <v>130090290</v>
      </c>
      <c r="J206" s="7">
        <v>1740090290</v>
      </c>
      <c r="K206" s="12">
        <v>1513402076</v>
      </c>
      <c r="L206" s="43">
        <v>324000</v>
      </c>
      <c r="M206" s="121">
        <v>0</v>
      </c>
      <c r="N206" s="121">
        <v>0</v>
      </c>
      <c r="O206" s="11">
        <v>0</v>
      </c>
      <c r="P206" s="32">
        <v>0</v>
      </c>
      <c r="Q206" s="37">
        <v>-11351237</v>
      </c>
      <c r="R206" s="9">
        <v>20012383</v>
      </c>
      <c r="S206" s="32">
        <v>0</v>
      </c>
      <c r="T206" s="32">
        <v>0</v>
      </c>
      <c r="U206" s="8">
        <v>0</v>
      </c>
      <c r="V206" s="8">
        <v>0</v>
      </c>
      <c r="W206" s="37">
        <v>-257727834</v>
      </c>
      <c r="X206" s="12">
        <v>1502374839</v>
      </c>
    </row>
    <row r="207" spans="2:24" s="60" customFormat="1">
      <c r="B207" s="75"/>
      <c r="C207" s="75" t="s">
        <v>307</v>
      </c>
      <c r="D207" s="402" t="s">
        <v>4</v>
      </c>
      <c r="E207" s="76" t="s">
        <v>308</v>
      </c>
      <c r="F207" s="10">
        <v>329000000</v>
      </c>
      <c r="G207" s="10">
        <v>650000000</v>
      </c>
      <c r="H207" s="10">
        <v>979000000</v>
      </c>
      <c r="I207" s="30">
        <v>46214349</v>
      </c>
      <c r="J207" s="7">
        <v>1025214349</v>
      </c>
      <c r="K207" s="12">
        <v>881081067</v>
      </c>
      <c r="L207" s="43">
        <v>0</v>
      </c>
      <c r="M207" s="121">
        <v>0</v>
      </c>
      <c r="N207" s="121">
        <v>0</v>
      </c>
      <c r="O207" s="11">
        <v>0</v>
      </c>
      <c r="P207" s="32">
        <v>0</v>
      </c>
      <c r="Q207" s="37">
        <v>-7158841</v>
      </c>
      <c r="R207" s="9">
        <v>8712141</v>
      </c>
      <c r="S207" s="32">
        <v>0</v>
      </c>
      <c r="T207" s="32">
        <v>0</v>
      </c>
      <c r="U207" s="8">
        <v>0</v>
      </c>
      <c r="V207" s="8">
        <v>0</v>
      </c>
      <c r="W207" s="37">
        <v>-160004264</v>
      </c>
      <c r="X207" s="12">
        <v>873922226</v>
      </c>
    </row>
    <row r="208" spans="2:24" s="60" customFormat="1">
      <c r="B208" s="75"/>
      <c r="C208" s="75" t="s">
        <v>310</v>
      </c>
      <c r="D208" s="402" t="s">
        <v>4</v>
      </c>
      <c r="E208" s="76" t="s">
        <v>311</v>
      </c>
      <c r="F208" s="10">
        <v>1200000000</v>
      </c>
      <c r="G208" s="10">
        <v>2540000000</v>
      </c>
      <c r="H208" s="10">
        <v>3740000000</v>
      </c>
      <c r="I208" s="30">
        <v>211939236</v>
      </c>
      <c r="J208" s="7">
        <v>3951939236</v>
      </c>
      <c r="K208" s="12">
        <v>3394763505</v>
      </c>
      <c r="L208" s="43">
        <v>1629117</v>
      </c>
      <c r="M208" s="121">
        <v>0</v>
      </c>
      <c r="N208" s="121">
        <v>0</v>
      </c>
      <c r="O208" s="11">
        <v>0</v>
      </c>
      <c r="P208" s="32">
        <v>0</v>
      </c>
      <c r="Q208" s="37">
        <v>-27181407</v>
      </c>
      <c r="R208" s="9">
        <v>13849501</v>
      </c>
      <c r="S208" s="32">
        <v>0</v>
      </c>
      <c r="T208" s="32">
        <v>0</v>
      </c>
      <c r="U208" s="8">
        <v>0</v>
      </c>
      <c r="V208" s="8">
        <v>0</v>
      </c>
      <c r="W208" s="37">
        <v>-596577522</v>
      </c>
      <c r="X208" s="12">
        <v>3369211215</v>
      </c>
    </row>
    <row r="209" spans="2:24" s="60" customFormat="1">
      <c r="B209" s="75"/>
      <c r="C209" s="75" t="s">
        <v>313</v>
      </c>
      <c r="D209" s="402" t="s">
        <v>34</v>
      </c>
      <c r="E209" s="76" t="s">
        <v>314</v>
      </c>
      <c r="F209" s="10">
        <v>681109523</v>
      </c>
      <c r="G209" s="10">
        <v>538890477</v>
      </c>
      <c r="H209" s="10">
        <v>1220000000</v>
      </c>
      <c r="I209" s="30">
        <v>2333800</v>
      </c>
      <c r="J209" s="7">
        <v>1222333800</v>
      </c>
      <c r="K209" s="12">
        <v>1236301927</v>
      </c>
      <c r="L209" s="43">
        <v>15683185</v>
      </c>
      <c r="M209" s="121">
        <v>0</v>
      </c>
      <c r="N209" s="121">
        <v>0</v>
      </c>
      <c r="O209" s="11">
        <v>0</v>
      </c>
      <c r="P209" s="32">
        <v>0</v>
      </c>
      <c r="Q209" s="37">
        <v>-9306986</v>
      </c>
      <c r="R209" s="9">
        <v>145915984</v>
      </c>
      <c r="S209" s="32">
        <v>0</v>
      </c>
      <c r="T209" s="32">
        <v>0</v>
      </c>
      <c r="U209" s="8">
        <v>0</v>
      </c>
      <c r="V209" s="8">
        <v>0</v>
      </c>
      <c r="W209" s="37">
        <v>-125571658</v>
      </c>
      <c r="X209" s="12">
        <v>1242678126</v>
      </c>
    </row>
    <row r="210" spans="2:24" s="60" customFormat="1">
      <c r="B210" s="75"/>
      <c r="C210" s="75" t="s">
        <v>315</v>
      </c>
      <c r="D210" s="402" t="s">
        <v>34</v>
      </c>
      <c r="E210" s="76" t="s">
        <v>708</v>
      </c>
      <c r="F210" s="10">
        <v>352584613</v>
      </c>
      <c r="G210" s="10">
        <v>518415387</v>
      </c>
      <c r="H210" s="10">
        <v>871000000</v>
      </c>
      <c r="I210" s="30">
        <v>0</v>
      </c>
      <c r="J210" s="7">
        <v>871000000</v>
      </c>
      <c r="K210" s="12">
        <v>837599668</v>
      </c>
      <c r="L210" s="43">
        <v>371761</v>
      </c>
      <c r="M210" s="121">
        <v>0</v>
      </c>
      <c r="N210" s="121">
        <v>0</v>
      </c>
      <c r="O210" s="11">
        <v>0</v>
      </c>
      <c r="P210" s="32">
        <v>0</v>
      </c>
      <c r="Q210" s="37">
        <v>-8546296</v>
      </c>
      <c r="R210" s="9">
        <v>88864764</v>
      </c>
      <c r="S210" s="32">
        <v>0</v>
      </c>
      <c r="T210" s="32">
        <v>0</v>
      </c>
      <c r="U210" s="8">
        <v>0</v>
      </c>
      <c r="V210" s="8">
        <v>0</v>
      </c>
      <c r="W210" s="37">
        <v>-130439631</v>
      </c>
      <c r="X210" s="12">
        <v>829425133</v>
      </c>
    </row>
    <row r="211" spans="2:24" s="60" customFormat="1">
      <c r="B211" s="75"/>
      <c r="C211" s="75" t="s">
        <v>317</v>
      </c>
      <c r="D211" s="402" t="s">
        <v>34</v>
      </c>
      <c r="E211" s="76" t="s">
        <v>318</v>
      </c>
      <c r="F211" s="10">
        <v>547119666</v>
      </c>
      <c r="G211" s="10">
        <v>1672880334</v>
      </c>
      <c r="H211" s="10">
        <v>2220000000</v>
      </c>
      <c r="I211" s="30">
        <v>3792400</v>
      </c>
      <c r="J211" s="7">
        <v>2223792400</v>
      </c>
      <c r="K211" s="12">
        <v>1932053976</v>
      </c>
      <c r="L211" s="43">
        <v>7200195</v>
      </c>
      <c r="M211" s="121">
        <v>0</v>
      </c>
      <c r="N211" s="121">
        <v>0</v>
      </c>
      <c r="O211" s="11">
        <v>0</v>
      </c>
      <c r="P211" s="32">
        <v>0</v>
      </c>
      <c r="Q211" s="37">
        <v>-18754384</v>
      </c>
      <c r="R211" s="9">
        <v>23365965</v>
      </c>
      <c r="S211" s="32">
        <v>0</v>
      </c>
      <c r="T211" s="32">
        <v>0</v>
      </c>
      <c r="U211" s="8">
        <v>0</v>
      </c>
      <c r="V211" s="8">
        <v>0</v>
      </c>
      <c r="W211" s="37">
        <v>-326658578</v>
      </c>
      <c r="X211" s="12">
        <v>1920499787</v>
      </c>
    </row>
    <row r="212" spans="2:24" s="60" customFormat="1">
      <c r="B212" s="75"/>
      <c r="C212" s="75" t="s">
        <v>319</v>
      </c>
      <c r="D212" s="402" t="s">
        <v>34</v>
      </c>
      <c r="E212" s="76" t="s">
        <v>320</v>
      </c>
      <c r="F212" s="10">
        <v>416536620</v>
      </c>
      <c r="G212" s="10">
        <v>483463380</v>
      </c>
      <c r="H212" s="10">
        <v>900000000</v>
      </c>
      <c r="I212" s="30">
        <v>1824000</v>
      </c>
      <c r="J212" s="7">
        <v>901824000</v>
      </c>
      <c r="K212" s="12">
        <v>862037671</v>
      </c>
      <c r="L212" s="43">
        <v>620496</v>
      </c>
      <c r="M212" s="121">
        <v>0</v>
      </c>
      <c r="N212" s="121">
        <v>0</v>
      </c>
      <c r="O212" s="11">
        <v>0</v>
      </c>
      <c r="P212" s="32">
        <v>0</v>
      </c>
      <c r="Q212" s="37">
        <v>-7523597</v>
      </c>
      <c r="R212" s="9">
        <v>77823211</v>
      </c>
      <c r="S212" s="32">
        <v>0</v>
      </c>
      <c r="T212" s="32">
        <v>0</v>
      </c>
      <c r="U212" s="8">
        <v>0</v>
      </c>
      <c r="V212" s="8">
        <v>0</v>
      </c>
      <c r="W212" s="37">
        <v>-124512641</v>
      </c>
      <c r="X212" s="12">
        <v>855134570</v>
      </c>
    </row>
    <row r="213" spans="2:24" s="60" customFormat="1">
      <c r="B213" s="75"/>
      <c r="C213" s="75" t="s">
        <v>321</v>
      </c>
      <c r="D213" s="402" t="s">
        <v>34</v>
      </c>
      <c r="E213" s="76" t="s">
        <v>322</v>
      </c>
      <c r="F213" s="10">
        <v>413542409</v>
      </c>
      <c r="G213" s="10">
        <v>756457591</v>
      </c>
      <c r="H213" s="10">
        <v>1170000000</v>
      </c>
      <c r="I213" s="30">
        <v>2455700</v>
      </c>
      <c r="J213" s="7">
        <v>1172455700</v>
      </c>
      <c r="K213" s="12">
        <v>1037806053</v>
      </c>
      <c r="L213" s="43">
        <v>0</v>
      </c>
      <c r="M213" s="121">
        <v>0</v>
      </c>
      <c r="N213" s="121">
        <v>0</v>
      </c>
      <c r="O213" s="11">
        <v>0</v>
      </c>
      <c r="P213" s="32">
        <v>0</v>
      </c>
      <c r="Q213" s="37">
        <v>-8382995</v>
      </c>
      <c r="R213" s="9">
        <v>4800717</v>
      </c>
      <c r="S213" s="32">
        <v>0</v>
      </c>
      <c r="T213" s="32">
        <v>0</v>
      </c>
      <c r="U213" s="8">
        <v>0</v>
      </c>
      <c r="V213" s="8">
        <v>0</v>
      </c>
      <c r="W213" s="37">
        <v>-147833359</v>
      </c>
      <c r="X213" s="12">
        <v>1029423058</v>
      </c>
    </row>
    <row r="214" spans="2:24" s="60" customFormat="1">
      <c r="B214" s="75"/>
      <c r="C214" s="75" t="s">
        <v>323</v>
      </c>
      <c r="D214" s="402" t="s">
        <v>34</v>
      </c>
      <c r="E214" s="76" t="s">
        <v>324</v>
      </c>
      <c r="F214" s="10">
        <v>829327287</v>
      </c>
      <c r="G214" s="10">
        <v>1140672713</v>
      </c>
      <c r="H214" s="10">
        <v>1970000000</v>
      </c>
      <c r="I214" s="30">
        <v>0</v>
      </c>
      <c r="J214" s="7">
        <v>1970000000</v>
      </c>
      <c r="K214" s="12">
        <v>1765513173</v>
      </c>
      <c r="L214" s="43">
        <v>0</v>
      </c>
      <c r="M214" s="121">
        <v>0</v>
      </c>
      <c r="N214" s="121">
        <v>0</v>
      </c>
      <c r="O214" s="11">
        <v>0</v>
      </c>
      <c r="P214" s="32">
        <v>0</v>
      </c>
      <c r="Q214" s="37">
        <v>-12475506</v>
      </c>
      <c r="R214" s="9">
        <v>4529210</v>
      </c>
      <c r="S214" s="32">
        <v>0</v>
      </c>
      <c r="T214" s="32">
        <v>0</v>
      </c>
      <c r="U214" s="8">
        <v>-490696</v>
      </c>
      <c r="V214" s="8">
        <v>0</v>
      </c>
      <c r="W214" s="37">
        <v>-221000847</v>
      </c>
      <c r="X214" s="12">
        <v>1753037667</v>
      </c>
    </row>
    <row r="215" spans="2:24" s="60" customFormat="1">
      <c r="B215" s="75"/>
      <c r="C215" s="75" t="s">
        <v>325</v>
      </c>
      <c r="D215" s="402" t="s">
        <v>34</v>
      </c>
      <c r="E215" s="76" t="s">
        <v>326</v>
      </c>
      <c r="F215" s="10">
        <v>1163494998</v>
      </c>
      <c r="G215" s="10">
        <v>1166505002</v>
      </c>
      <c r="H215" s="10">
        <v>2330000000</v>
      </c>
      <c r="I215" s="30">
        <v>4481800</v>
      </c>
      <c r="J215" s="7">
        <v>2334481800</v>
      </c>
      <c r="K215" s="12">
        <v>2130091280</v>
      </c>
      <c r="L215" s="43">
        <v>221400</v>
      </c>
      <c r="M215" s="121">
        <v>0</v>
      </c>
      <c r="N215" s="121">
        <v>0</v>
      </c>
      <c r="O215" s="11">
        <v>0</v>
      </c>
      <c r="P215" s="32">
        <v>0</v>
      </c>
      <c r="Q215" s="37">
        <v>-12890802</v>
      </c>
      <c r="R215" s="9">
        <v>9582278</v>
      </c>
      <c r="S215" s="32">
        <v>0</v>
      </c>
      <c r="T215" s="32">
        <v>0</v>
      </c>
      <c r="U215" s="8">
        <v>0</v>
      </c>
      <c r="V215" s="8">
        <v>0</v>
      </c>
      <c r="W215" s="37">
        <v>-226642200</v>
      </c>
      <c r="X215" s="12">
        <v>2117421878</v>
      </c>
    </row>
    <row r="216" spans="2:24" s="60" customFormat="1">
      <c r="B216" s="75"/>
      <c r="C216" s="75" t="s">
        <v>327</v>
      </c>
      <c r="D216" s="402" t="s">
        <v>34</v>
      </c>
      <c r="E216" s="76" t="s">
        <v>328</v>
      </c>
      <c r="F216" s="10">
        <v>461519346</v>
      </c>
      <c r="G216" s="10">
        <v>878480654</v>
      </c>
      <c r="H216" s="10">
        <v>1340000000</v>
      </c>
      <c r="I216" s="30">
        <v>0</v>
      </c>
      <c r="J216" s="7">
        <v>1340000000</v>
      </c>
      <c r="K216" s="12">
        <v>1126047077</v>
      </c>
      <c r="L216" s="43">
        <v>0</v>
      </c>
      <c r="M216" s="121">
        <v>0</v>
      </c>
      <c r="N216" s="121">
        <v>0</v>
      </c>
      <c r="O216" s="11">
        <v>0</v>
      </c>
      <c r="P216" s="32">
        <v>0</v>
      </c>
      <c r="Q216" s="37">
        <v>-12954823</v>
      </c>
      <c r="R216" s="9">
        <v>12968712</v>
      </c>
      <c r="S216" s="32">
        <v>0</v>
      </c>
      <c r="T216" s="32">
        <v>0</v>
      </c>
      <c r="U216" s="8">
        <v>-862043</v>
      </c>
      <c r="V216" s="8">
        <v>0</v>
      </c>
      <c r="W216" s="37">
        <v>-239014415</v>
      </c>
      <c r="X216" s="12">
        <v>1113092254</v>
      </c>
    </row>
    <row r="217" spans="2:24" s="60" customFormat="1">
      <c r="B217" s="75"/>
      <c r="C217" s="75" t="s">
        <v>329</v>
      </c>
      <c r="D217" s="402" t="s">
        <v>34</v>
      </c>
      <c r="E217" s="76" t="s">
        <v>672</v>
      </c>
      <c r="F217" s="10">
        <v>273544382</v>
      </c>
      <c r="G217" s="10">
        <v>662455618</v>
      </c>
      <c r="H217" s="10">
        <v>936000000</v>
      </c>
      <c r="I217" s="30">
        <v>0</v>
      </c>
      <c r="J217" s="7">
        <v>936000000</v>
      </c>
      <c r="K217" s="12">
        <v>823846731</v>
      </c>
      <c r="L217" s="43">
        <v>946191</v>
      </c>
      <c r="M217" s="121">
        <v>42111360</v>
      </c>
      <c r="N217" s="121">
        <v>0</v>
      </c>
      <c r="O217" s="11">
        <v>0</v>
      </c>
      <c r="P217" s="32">
        <v>0</v>
      </c>
      <c r="Q217" s="37">
        <v>-7652347</v>
      </c>
      <c r="R217" s="9">
        <v>13600870</v>
      </c>
      <c r="S217" s="32">
        <v>42111360</v>
      </c>
      <c r="T217" s="32">
        <v>0</v>
      </c>
      <c r="U217" s="8">
        <v>-136047</v>
      </c>
      <c r="V217" s="8">
        <v>0</v>
      </c>
      <c r="W217" s="37">
        <v>-132324248</v>
      </c>
      <c r="X217" s="12">
        <v>859251935</v>
      </c>
    </row>
    <row r="218" spans="2:24" s="60" customFormat="1">
      <c r="B218" s="75"/>
      <c r="C218" s="75" t="s">
        <v>331</v>
      </c>
      <c r="D218" s="402" t="s">
        <v>34</v>
      </c>
      <c r="E218" s="76" t="s">
        <v>332</v>
      </c>
      <c r="F218" s="10">
        <v>68967549</v>
      </c>
      <c r="G218" s="10">
        <v>255032451</v>
      </c>
      <c r="H218" s="10">
        <v>324000000</v>
      </c>
      <c r="I218" s="30">
        <v>0</v>
      </c>
      <c r="J218" s="7">
        <v>324000000</v>
      </c>
      <c r="K218" s="12">
        <v>315508646</v>
      </c>
      <c r="L218" s="43">
        <v>0</v>
      </c>
      <c r="M218" s="121">
        <v>0</v>
      </c>
      <c r="N218" s="121">
        <v>0</v>
      </c>
      <c r="O218" s="11">
        <v>0</v>
      </c>
      <c r="P218" s="32">
        <v>0</v>
      </c>
      <c r="Q218" s="37">
        <v>-3867923</v>
      </c>
      <c r="R218" s="9">
        <v>45564266</v>
      </c>
      <c r="S218" s="32">
        <v>0</v>
      </c>
      <c r="T218" s="32">
        <v>0</v>
      </c>
      <c r="U218" s="8">
        <v>-151359</v>
      </c>
      <c r="V218" s="8">
        <v>0</v>
      </c>
      <c r="W218" s="37">
        <v>-57772184</v>
      </c>
      <c r="X218" s="12">
        <v>311640723</v>
      </c>
    </row>
    <row r="219" spans="2:24" s="60" customFormat="1">
      <c r="B219" s="75"/>
      <c r="C219" s="75" t="s">
        <v>333</v>
      </c>
      <c r="D219" s="402" t="s">
        <v>34</v>
      </c>
      <c r="E219" s="76" t="s">
        <v>334</v>
      </c>
      <c r="F219" s="10">
        <v>177730047</v>
      </c>
      <c r="G219" s="10">
        <v>507269953</v>
      </c>
      <c r="H219" s="10">
        <v>685000000</v>
      </c>
      <c r="I219" s="30">
        <v>1451800</v>
      </c>
      <c r="J219" s="7">
        <v>686451800</v>
      </c>
      <c r="K219" s="12">
        <v>598642198</v>
      </c>
      <c r="L219" s="43">
        <v>663176</v>
      </c>
      <c r="M219" s="121">
        <v>0</v>
      </c>
      <c r="N219" s="121">
        <v>0</v>
      </c>
      <c r="O219" s="11">
        <v>0</v>
      </c>
      <c r="P219" s="32">
        <v>0</v>
      </c>
      <c r="Q219" s="37">
        <v>-5759584</v>
      </c>
      <c r="R219" s="9">
        <v>6755197</v>
      </c>
      <c r="S219" s="32">
        <v>0</v>
      </c>
      <c r="T219" s="32">
        <v>0</v>
      </c>
      <c r="U219" s="8">
        <v>0</v>
      </c>
      <c r="V219" s="8">
        <v>0</v>
      </c>
      <c r="W219" s="37">
        <v>-99661207</v>
      </c>
      <c r="X219" s="12">
        <v>593545790</v>
      </c>
    </row>
    <row r="220" spans="2:24" s="60" customFormat="1">
      <c r="B220" s="75"/>
      <c r="C220" s="75" t="s">
        <v>337</v>
      </c>
      <c r="D220" s="402" t="s">
        <v>34</v>
      </c>
      <c r="E220" s="76" t="s">
        <v>338</v>
      </c>
      <c r="F220" s="10">
        <v>485855536</v>
      </c>
      <c r="G220" s="10">
        <v>1154144464</v>
      </c>
      <c r="H220" s="10">
        <v>1640000000</v>
      </c>
      <c r="I220" s="30">
        <v>4486800</v>
      </c>
      <c r="J220" s="7">
        <v>1644486800</v>
      </c>
      <c r="K220" s="12">
        <v>1447332276</v>
      </c>
      <c r="L220" s="43">
        <v>0</v>
      </c>
      <c r="M220" s="121">
        <v>0</v>
      </c>
      <c r="N220" s="121">
        <v>0</v>
      </c>
      <c r="O220" s="11">
        <v>0</v>
      </c>
      <c r="P220" s="32">
        <v>0</v>
      </c>
      <c r="Q220" s="37">
        <v>-13195151</v>
      </c>
      <c r="R220" s="9">
        <v>18127315</v>
      </c>
      <c r="S220" s="32">
        <v>0</v>
      </c>
      <c r="T220" s="32">
        <v>0</v>
      </c>
      <c r="U220" s="8">
        <v>0</v>
      </c>
      <c r="V220" s="8">
        <v>0</v>
      </c>
      <c r="W220" s="37">
        <v>-228476990</v>
      </c>
      <c r="X220" s="12">
        <v>1434137125</v>
      </c>
    </row>
    <row r="221" spans="2:24" s="60" customFormat="1">
      <c r="B221" s="75"/>
      <c r="C221" s="75" t="s">
        <v>339</v>
      </c>
      <c r="D221" s="402" t="s">
        <v>34</v>
      </c>
      <c r="E221" s="76" t="s">
        <v>340</v>
      </c>
      <c r="F221" s="10">
        <v>531077891</v>
      </c>
      <c r="G221" s="10">
        <v>788922109</v>
      </c>
      <c r="H221" s="10">
        <v>1320000000</v>
      </c>
      <c r="I221" s="30">
        <v>3647100</v>
      </c>
      <c r="J221" s="7">
        <v>1323647100</v>
      </c>
      <c r="K221" s="12">
        <v>1190476964</v>
      </c>
      <c r="L221" s="43">
        <v>0</v>
      </c>
      <c r="M221" s="121">
        <v>0</v>
      </c>
      <c r="N221" s="121">
        <v>0</v>
      </c>
      <c r="O221" s="11">
        <v>0</v>
      </c>
      <c r="P221" s="32">
        <v>0</v>
      </c>
      <c r="Q221" s="37">
        <v>-9049661</v>
      </c>
      <c r="R221" s="9">
        <v>17820422</v>
      </c>
      <c r="S221" s="32">
        <v>0</v>
      </c>
      <c r="T221" s="32">
        <v>0</v>
      </c>
      <c r="U221" s="8">
        <v>-186892</v>
      </c>
      <c r="V221" s="8">
        <v>0</v>
      </c>
      <c r="W221" s="37">
        <v>-159853327</v>
      </c>
      <c r="X221" s="12">
        <v>1181427303</v>
      </c>
    </row>
    <row r="222" spans="2:24" s="60" customFormat="1">
      <c r="B222" s="75"/>
      <c r="C222" s="75" t="s">
        <v>341</v>
      </c>
      <c r="D222" s="402" t="s">
        <v>34</v>
      </c>
      <c r="E222" s="76" t="s">
        <v>342</v>
      </c>
      <c r="F222" s="10">
        <v>320097993</v>
      </c>
      <c r="G222" s="10">
        <v>809902007</v>
      </c>
      <c r="H222" s="10">
        <v>1130000000</v>
      </c>
      <c r="I222" s="30">
        <v>2693600</v>
      </c>
      <c r="J222" s="7">
        <v>1132693600</v>
      </c>
      <c r="K222" s="12">
        <v>989842853</v>
      </c>
      <c r="L222" s="43">
        <v>2287263</v>
      </c>
      <c r="M222" s="121">
        <v>0</v>
      </c>
      <c r="N222" s="121">
        <v>0</v>
      </c>
      <c r="O222" s="11">
        <v>0</v>
      </c>
      <c r="P222" s="32">
        <v>0</v>
      </c>
      <c r="Q222" s="37">
        <v>-9002185</v>
      </c>
      <c r="R222" s="9">
        <v>8533693</v>
      </c>
      <c r="S222" s="32">
        <v>0</v>
      </c>
      <c r="T222" s="32">
        <v>0</v>
      </c>
      <c r="U222" s="8">
        <v>0</v>
      </c>
      <c r="V222" s="8">
        <v>0</v>
      </c>
      <c r="W222" s="37">
        <v>-158099362</v>
      </c>
      <c r="X222" s="12">
        <v>983127931</v>
      </c>
    </row>
    <row r="223" spans="2:24" s="60" customFormat="1">
      <c r="B223" s="75"/>
      <c r="C223" s="75" t="s">
        <v>343</v>
      </c>
      <c r="D223" s="402" t="s">
        <v>34</v>
      </c>
      <c r="E223" s="76" t="s">
        <v>344</v>
      </c>
      <c r="F223" s="10">
        <v>310543066</v>
      </c>
      <c r="G223" s="10">
        <v>520456934</v>
      </c>
      <c r="H223" s="10">
        <v>831000000</v>
      </c>
      <c r="I223" s="30">
        <v>1961300</v>
      </c>
      <c r="J223" s="7">
        <v>832961300</v>
      </c>
      <c r="K223" s="12">
        <v>748323620</v>
      </c>
      <c r="L223" s="43">
        <v>1188150</v>
      </c>
      <c r="M223" s="121">
        <v>0</v>
      </c>
      <c r="N223" s="121">
        <v>0</v>
      </c>
      <c r="O223" s="11">
        <v>0</v>
      </c>
      <c r="P223" s="32">
        <v>0</v>
      </c>
      <c r="Q223" s="37">
        <v>-6267628</v>
      </c>
      <c r="R223" s="9">
        <v>17787241</v>
      </c>
      <c r="S223" s="32">
        <v>0</v>
      </c>
      <c r="T223" s="32">
        <v>0</v>
      </c>
      <c r="U223" s="8">
        <v>0</v>
      </c>
      <c r="V223" s="8">
        <v>0</v>
      </c>
      <c r="W223" s="37">
        <v>-107504399</v>
      </c>
      <c r="X223" s="12">
        <v>743244142</v>
      </c>
    </row>
    <row r="224" spans="2:24" s="60" customFormat="1">
      <c r="B224" s="75"/>
      <c r="C224" s="75" t="s">
        <v>346</v>
      </c>
      <c r="D224" s="402" t="s">
        <v>34</v>
      </c>
      <c r="E224" s="76" t="s">
        <v>347</v>
      </c>
      <c r="F224" s="10">
        <v>348277912</v>
      </c>
      <c r="G224" s="10">
        <v>352722088</v>
      </c>
      <c r="H224" s="10">
        <v>701000000</v>
      </c>
      <c r="I224" s="30">
        <v>2439900</v>
      </c>
      <c r="J224" s="7">
        <v>703439900</v>
      </c>
      <c r="K224" s="12">
        <v>641905236</v>
      </c>
      <c r="L224" s="43">
        <v>150120</v>
      </c>
      <c r="M224" s="121">
        <v>24152040</v>
      </c>
      <c r="N224" s="121">
        <v>0</v>
      </c>
      <c r="O224" s="11">
        <v>0</v>
      </c>
      <c r="P224" s="32">
        <v>0</v>
      </c>
      <c r="Q224" s="37">
        <v>-5282670</v>
      </c>
      <c r="R224" s="9">
        <v>19706507</v>
      </c>
      <c r="S224" s="32">
        <v>24152040</v>
      </c>
      <c r="T224" s="32">
        <v>0</v>
      </c>
      <c r="U224" s="8">
        <v>0</v>
      </c>
      <c r="V224" s="8">
        <v>0</v>
      </c>
      <c r="W224" s="37">
        <v>-86373721</v>
      </c>
      <c r="X224" s="12">
        <v>660924726</v>
      </c>
    </row>
    <row r="225" spans="2:24" s="60" customFormat="1">
      <c r="B225" s="75"/>
      <c r="C225" s="75" t="s">
        <v>348</v>
      </c>
      <c r="D225" s="402" t="s">
        <v>34</v>
      </c>
      <c r="E225" s="76" t="s">
        <v>671</v>
      </c>
      <c r="F225" s="10">
        <v>1343808285</v>
      </c>
      <c r="G225" s="10">
        <v>2356191715</v>
      </c>
      <c r="H225" s="10">
        <v>3700000000</v>
      </c>
      <c r="I225" s="30">
        <v>7050300</v>
      </c>
      <c r="J225" s="7">
        <v>3707050300</v>
      </c>
      <c r="K225" s="12">
        <v>3296553390</v>
      </c>
      <c r="L225" s="43">
        <v>3574674</v>
      </c>
      <c r="M225" s="121">
        <v>0</v>
      </c>
      <c r="N225" s="121">
        <v>0</v>
      </c>
      <c r="O225" s="11">
        <v>0</v>
      </c>
      <c r="P225" s="32">
        <v>0</v>
      </c>
      <c r="Q225" s="37">
        <v>-26610723</v>
      </c>
      <c r="R225" s="9">
        <v>30169825</v>
      </c>
      <c r="S225" s="32">
        <v>0</v>
      </c>
      <c r="T225" s="32">
        <v>0</v>
      </c>
      <c r="U225" s="8">
        <v>0</v>
      </c>
      <c r="V225" s="8">
        <v>0</v>
      </c>
      <c r="W225" s="37">
        <v>-463702784</v>
      </c>
      <c r="X225" s="12">
        <v>3273517341</v>
      </c>
    </row>
    <row r="226" spans="2:24" s="60" customFormat="1">
      <c r="B226" s="75"/>
      <c r="C226" s="75" t="s">
        <v>350</v>
      </c>
      <c r="D226" s="402" t="s">
        <v>34</v>
      </c>
      <c r="E226" s="76" t="s">
        <v>351</v>
      </c>
      <c r="F226" s="10">
        <v>408560581</v>
      </c>
      <c r="G226" s="10">
        <v>641439419</v>
      </c>
      <c r="H226" s="10">
        <v>1050000000</v>
      </c>
      <c r="I226" s="30">
        <v>2585600</v>
      </c>
      <c r="J226" s="7">
        <v>1052585600</v>
      </c>
      <c r="K226" s="12">
        <v>943170149</v>
      </c>
      <c r="L226" s="43">
        <v>0</v>
      </c>
      <c r="M226" s="121">
        <v>0</v>
      </c>
      <c r="N226" s="121">
        <v>0</v>
      </c>
      <c r="O226" s="11">
        <v>0</v>
      </c>
      <c r="P226" s="32">
        <v>0</v>
      </c>
      <c r="Q226" s="37">
        <v>-7281261</v>
      </c>
      <c r="R226" s="9">
        <v>10047337</v>
      </c>
      <c r="S226" s="32">
        <v>0</v>
      </c>
      <c r="T226" s="32">
        <v>0</v>
      </c>
      <c r="U226" s="8">
        <v>0</v>
      </c>
      <c r="V226" s="8">
        <v>0</v>
      </c>
      <c r="W226" s="37">
        <v>-126744049</v>
      </c>
      <c r="X226" s="12">
        <v>935888888</v>
      </c>
    </row>
    <row r="227" spans="2:24" s="60" customFormat="1">
      <c r="B227" s="75"/>
      <c r="C227" s="75" t="s">
        <v>352</v>
      </c>
      <c r="D227" s="402" t="s">
        <v>34</v>
      </c>
      <c r="E227" s="76" t="s">
        <v>353</v>
      </c>
      <c r="F227" s="10">
        <v>377993374</v>
      </c>
      <c r="G227" s="10">
        <v>373006626</v>
      </c>
      <c r="H227" s="10">
        <v>751000000</v>
      </c>
      <c r="I227" s="30">
        <v>1755800</v>
      </c>
      <c r="J227" s="7">
        <v>752755800</v>
      </c>
      <c r="K227" s="12">
        <v>713799552</v>
      </c>
      <c r="L227" s="43">
        <v>340200</v>
      </c>
      <c r="M227" s="121">
        <v>0</v>
      </c>
      <c r="N227" s="121">
        <v>0</v>
      </c>
      <c r="O227" s="11">
        <v>0</v>
      </c>
      <c r="P227" s="32">
        <v>0</v>
      </c>
      <c r="Q227" s="37">
        <v>-4540521</v>
      </c>
      <c r="R227" s="9">
        <v>33582401</v>
      </c>
      <c r="S227" s="32">
        <v>0</v>
      </c>
      <c r="T227" s="32">
        <v>0</v>
      </c>
      <c r="U227" s="8">
        <v>0</v>
      </c>
      <c r="V227" s="8">
        <v>0</v>
      </c>
      <c r="W227" s="37">
        <v>-76738970</v>
      </c>
      <c r="X227" s="12">
        <v>709599231</v>
      </c>
    </row>
    <row r="228" spans="2:24" s="60" customFormat="1">
      <c r="B228" s="77"/>
      <c r="C228" s="77" t="s">
        <v>354</v>
      </c>
      <c r="D228" s="403" t="s">
        <v>34</v>
      </c>
      <c r="E228" s="78" t="s">
        <v>355</v>
      </c>
      <c r="F228" s="58">
        <v>893173957</v>
      </c>
      <c r="G228" s="58">
        <v>1116826043</v>
      </c>
      <c r="H228" s="58">
        <v>2010000000</v>
      </c>
      <c r="I228" s="59">
        <v>4917900</v>
      </c>
      <c r="J228" s="14">
        <v>2014917900</v>
      </c>
      <c r="K228" s="12">
        <v>1823371695</v>
      </c>
      <c r="L228" s="44">
        <v>0</v>
      </c>
      <c r="M228" s="121">
        <v>0</v>
      </c>
      <c r="N228" s="121">
        <v>0</v>
      </c>
      <c r="O228" s="11">
        <v>0</v>
      </c>
      <c r="P228" s="32">
        <v>0</v>
      </c>
      <c r="Q228" s="37">
        <v>-12554441</v>
      </c>
      <c r="R228" s="16">
        <v>14637177</v>
      </c>
      <c r="S228" s="34">
        <v>0</v>
      </c>
      <c r="T228" s="34">
        <v>0</v>
      </c>
      <c r="U228" s="15">
        <v>0</v>
      </c>
      <c r="V228" s="15">
        <v>0</v>
      </c>
      <c r="W228" s="410">
        <v>-218737823</v>
      </c>
      <c r="X228" s="12">
        <v>1810817254</v>
      </c>
    </row>
    <row r="229" spans="2:24" s="60" customFormat="1">
      <c r="B229" s="75"/>
      <c r="C229" s="77" t="s">
        <v>413</v>
      </c>
      <c r="D229" s="402" t="s">
        <v>358</v>
      </c>
      <c r="E229" s="78" t="s">
        <v>423</v>
      </c>
      <c r="F229" s="58">
        <v>380000000</v>
      </c>
      <c r="G229" s="58">
        <v>720000000</v>
      </c>
      <c r="H229" s="58">
        <v>1100000000</v>
      </c>
      <c r="I229" s="59">
        <v>114462531</v>
      </c>
      <c r="J229" s="14">
        <v>1214462531</v>
      </c>
      <c r="K229" s="12">
        <v>1085028944</v>
      </c>
      <c r="L229" s="44">
        <v>0</v>
      </c>
      <c r="M229" s="121">
        <v>0</v>
      </c>
      <c r="N229" s="121">
        <v>0</v>
      </c>
      <c r="O229" s="11">
        <v>0</v>
      </c>
      <c r="P229" s="32">
        <v>0</v>
      </c>
      <c r="Q229" s="37">
        <v>-8787368</v>
      </c>
      <c r="R229" s="16">
        <v>709677</v>
      </c>
      <c r="S229" s="34">
        <v>0</v>
      </c>
      <c r="T229" s="34">
        <v>0</v>
      </c>
      <c r="U229" s="15">
        <v>0</v>
      </c>
      <c r="V229" s="15">
        <v>0</v>
      </c>
      <c r="W229" s="410">
        <v>-138930632</v>
      </c>
      <c r="X229" s="12">
        <v>1076241576</v>
      </c>
    </row>
    <row r="230" spans="2:24" s="60" customFormat="1">
      <c r="B230" s="75"/>
      <c r="C230" s="77" t="s">
        <v>414</v>
      </c>
      <c r="D230" s="402" t="s">
        <v>358</v>
      </c>
      <c r="E230" s="78" t="s">
        <v>707</v>
      </c>
      <c r="F230" s="58">
        <v>306700000</v>
      </c>
      <c r="G230" s="58">
        <v>346000000</v>
      </c>
      <c r="H230" s="58">
        <v>652700000</v>
      </c>
      <c r="I230" s="59">
        <v>35665408</v>
      </c>
      <c r="J230" s="14">
        <v>688365408</v>
      </c>
      <c r="K230" s="12">
        <v>631237420</v>
      </c>
      <c r="L230" s="44">
        <v>213840</v>
      </c>
      <c r="M230" s="121">
        <v>0</v>
      </c>
      <c r="N230" s="121">
        <v>0</v>
      </c>
      <c r="O230" s="11">
        <v>0</v>
      </c>
      <c r="P230" s="32">
        <v>0</v>
      </c>
      <c r="Q230" s="37">
        <v>-4098483</v>
      </c>
      <c r="R230" s="16">
        <v>3287167</v>
      </c>
      <c r="S230" s="34">
        <v>0</v>
      </c>
      <c r="T230" s="34">
        <v>0</v>
      </c>
      <c r="U230" s="15">
        <v>0</v>
      </c>
      <c r="V230" s="15">
        <v>0</v>
      </c>
      <c r="W230" s="410">
        <v>-64299798</v>
      </c>
      <c r="X230" s="12">
        <v>627352777</v>
      </c>
    </row>
    <row r="231" spans="2:24" s="60" customFormat="1">
      <c r="B231" s="75"/>
      <c r="C231" s="77" t="s">
        <v>415</v>
      </c>
      <c r="D231" s="402" t="s">
        <v>358</v>
      </c>
      <c r="E231" s="78" t="s">
        <v>424</v>
      </c>
      <c r="F231" s="58">
        <v>156000000</v>
      </c>
      <c r="G231" s="58">
        <v>373000000</v>
      </c>
      <c r="H231" s="58">
        <v>529000000</v>
      </c>
      <c r="I231" s="59">
        <v>36540808</v>
      </c>
      <c r="J231" s="14">
        <v>565540808</v>
      </c>
      <c r="K231" s="12">
        <v>501282041</v>
      </c>
      <c r="L231" s="44">
        <v>241110</v>
      </c>
      <c r="M231" s="121">
        <v>0</v>
      </c>
      <c r="N231" s="121">
        <v>0</v>
      </c>
      <c r="O231" s="11">
        <v>0</v>
      </c>
      <c r="P231" s="32">
        <v>0</v>
      </c>
      <c r="Q231" s="37">
        <v>-4400501</v>
      </c>
      <c r="R231" s="16">
        <v>951209</v>
      </c>
      <c r="S231" s="34">
        <v>0</v>
      </c>
      <c r="T231" s="34">
        <v>0</v>
      </c>
      <c r="U231" s="15">
        <v>0</v>
      </c>
      <c r="V231" s="15">
        <v>0</v>
      </c>
      <c r="W231" s="410">
        <v>-69369367</v>
      </c>
      <c r="X231" s="12">
        <v>497122650</v>
      </c>
    </row>
    <row r="232" spans="2:24" s="60" customFormat="1">
      <c r="B232" s="79"/>
      <c r="C232" s="77" t="s">
        <v>416</v>
      </c>
      <c r="D232" s="403" t="s">
        <v>358</v>
      </c>
      <c r="E232" s="78" t="s">
        <v>425</v>
      </c>
      <c r="F232" s="58">
        <v>116000000</v>
      </c>
      <c r="G232" s="58">
        <v>378000000</v>
      </c>
      <c r="H232" s="58">
        <v>494000000</v>
      </c>
      <c r="I232" s="59">
        <v>36272908</v>
      </c>
      <c r="J232" s="14">
        <v>530272908</v>
      </c>
      <c r="K232" s="12">
        <v>470187643</v>
      </c>
      <c r="L232" s="44">
        <v>0</v>
      </c>
      <c r="M232" s="121">
        <v>0</v>
      </c>
      <c r="N232" s="121">
        <v>0</v>
      </c>
      <c r="O232" s="11">
        <v>0</v>
      </c>
      <c r="P232" s="32">
        <v>0</v>
      </c>
      <c r="Q232" s="37">
        <v>-4064867</v>
      </c>
      <c r="R232" s="16">
        <v>206850</v>
      </c>
      <c r="S232" s="34">
        <v>0</v>
      </c>
      <c r="T232" s="34">
        <v>0</v>
      </c>
      <c r="U232" s="15">
        <v>0</v>
      </c>
      <c r="V232" s="15">
        <v>0</v>
      </c>
      <c r="W232" s="410">
        <v>-64356982</v>
      </c>
      <c r="X232" s="12">
        <v>466122776</v>
      </c>
    </row>
    <row r="233" spans="2:24" s="60" customFormat="1">
      <c r="B233" s="80"/>
      <c r="C233" s="77" t="s">
        <v>428</v>
      </c>
      <c r="D233" s="404" t="s">
        <v>358</v>
      </c>
      <c r="E233" s="76" t="s">
        <v>438</v>
      </c>
      <c r="F233" s="10">
        <v>565000000</v>
      </c>
      <c r="G233" s="10">
        <v>835000000</v>
      </c>
      <c r="H233" s="10">
        <v>1400000000</v>
      </c>
      <c r="I233" s="30">
        <v>120370676</v>
      </c>
      <c r="J233" s="14">
        <v>1520370676</v>
      </c>
      <c r="K233" s="12">
        <v>1387613203</v>
      </c>
      <c r="L233" s="43">
        <v>0</v>
      </c>
      <c r="M233" s="121">
        <v>0</v>
      </c>
      <c r="N233" s="121">
        <v>0</v>
      </c>
      <c r="O233" s="11">
        <v>0</v>
      </c>
      <c r="P233" s="32">
        <v>0</v>
      </c>
      <c r="Q233" s="37">
        <v>-10253403</v>
      </c>
      <c r="R233" s="41">
        <v>6829589</v>
      </c>
      <c r="S233" s="33">
        <v>0</v>
      </c>
      <c r="T233" s="33">
        <v>0</v>
      </c>
      <c r="U233" s="13">
        <v>0</v>
      </c>
      <c r="V233" s="13">
        <v>0</v>
      </c>
      <c r="W233" s="37">
        <v>-149840465</v>
      </c>
      <c r="X233" s="12">
        <v>1377359800</v>
      </c>
    </row>
    <row r="234" spans="2:24" s="60" customFormat="1">
      <c r="B234" s="80"/>
      <c r="C234" s="77" t="s">
        <v>437</v>
      </c>
      <c r="D234" s="405" t="s">
        <v>358</v>
      </c>
      <c r="E234" s="76" t="s">
        <v>439</v>
      </c>
      <c r="F234" s="10">
        <v>377000000</v>
      </c>
      <c r="G234" s="10">
        <v>623000000</v>
      </c>
      <c r="H234" s="10">
        <v>1000000000</v>
      </c>
      <c r="I234" s="30">
        <v>97070149</v>
      </c>
      <c r="J234" s="7">
        <v>1097070149</v>
      </c>
      <c r="K234" s="12">
        <v>996932236</v>
      </c>
      <c r="L234" s="43">
        <v>451440</v>
      </c>
      <c r="M234" s="121">
        <v>0</v>
      </c>
      <c r="N234" s="121">
        <v>0</v>
      </c>
      <c r="O234" s="11">
        <v>0</v>
      </c>
      <c r="P234" s="32">
        <v>0</v>
      </c>
      <c r="Q234" s="37">
        <v>-7638838</v>
      </c>
      <c r="R234" s="41">
        <v>4711383</v>
      </c>
      <c r="S234" s="33">
        <v>0</v>
      </c>
      <c r="T234" s="33">
        <v>0</v>
      </c>
      <c r="U234" s="13">
        <v>0</v>
      </c>
      <c r="V234" s="13">
        <v>0</v>
      </c>
      <c r="W234" s="37">
        <v>-112036694</v>
      </c>
      <c r="X234" s="12">
        <v>989744838</v>
      </c>
    </row>
    <row r="235" spans="2:24" s="60" customFormat="1">
      <c r="B235" s="75"/>
      <c r="C235" s="77" t="s">
        <v>703</v>
      </c>
      <c r="D235" s="405" t="s">
        <v>358</v>
      </c>
      <c r="E235" s="76" t="s">
        <v>709</v>
      </c>
      <c r="F235" s="10">
        <v>445000000</v>
      </c>
      <c r="G235" s="10">
        <v>544625000</v>
      </c>
      <c r="H235" s="10">
        <v>989625000</v>
      </c>
      <c r="I235" s="30">
        <v>48858785</v>
      </c>
      <c r="J235" s="32">
        <v>1038483785</v>
      </c>
      <c r="K235" s="12">
        <v>1011020924</v>
      </c>
      <c r="L235" s="43">
        <v>267300</v>
      </c>
      <c r="M235" s="121">
        <v>0</v>
      </c>
      <c r="N235" s="121">
        <v>0</v>
      </c>
      <c r="O235" s="11">
        <v>0</v>
      </c>
      <c r="P235" s="32">
        <v>0</v>
      </c>
      <c r="Q235" s="37">
        <v>-7126866</v>
      </c>
      <c r="R235" s="41">
        <v>55770816</v>
      </c>
      <c r="S235" s="33">
        <v>0</v>
      </c>
      <c r="T235" s="33">
        <v>0</v>
      </c>
      <c r="U235" s="13">
        <v>-124211</v>
      </c>
      <c r="V235" s="13">
        <v>0</v>
      </c>
      <c r="W235" s="37">
        <v>-89969032</v>
      </c>
      <c r="X235" s="12">
        <v>1004161358</v>
      </c>
    </row>
    <row r="236" spans="2:24" s="60" customFormat="1">
      <c r="B236" s="75"/>
      <c r="C236" s="77" t="s">
        <v>704</v>
      </c>
      <c r="D236" s="405" t="s">
        <v>358</v>
      </c>
      <c r="E236" s="76" t="s">
        <v>700</v>
      </c>
      <c r="F236" s="10">
        <v>585000000</v>
      </c>
      <c r="G236" s="10">
        <v>1795000000</v>
      </c>
      <c r="H236" s="10">
        <v>2380000000</v>
      </c>
      <c r="I236" s="30">
        <v>130457935</v>
      </c>
      <c r="J236" s="32">
        <v>2510457935</v>
      </c>
      <c r="K236" s="12">
        <v>2246579310</v>
      </c>
      <c r="L236" s="43">
        <v>221400</v>
      </c>
      <c r="M236" s="121">
        <v>0</v>
      </c>
      <c r="N236" s="121">
        <v>0</v>
      </c>
      <c r="O236" s="11">
        <v>0</v>
      </c>
      <c r="P236" s="32">
        <v>0</v>
      </c>
      <c r="Q236" s="37">
        <v>-20941328</v>
      </c>
      <c r="R236" s="41">
        <v>6638339</v>
      </c>
      <c r="S236" s="33">
        <v>0</v>
      </c>
      <c r="T236" s="33">
        <v>0</v>
      </c>
      <c r="U236" s="13">
        <v>0</v>
      </c>
      <c r="V236" s="13">
        <v>0</v>
      </c>
      <c r="W236" s="37">
        <v>-291236892</v>
      </c>
      <c r="X236" s="12">
        <v>2225859382</v>
      </c>
    </row>
    <row r="237" spans="2:24" s="60" customFormat="1">
      <c r="B237" s="75"/>
      <c r="C237" s="77" t="s">
        <v>705</v>
      </c>
      <c r="D237" s="405" t="s">
        <v>358</v>
      </c>
      <c r="E237" s="76" t="s">
        <v>701</v>
      </c>
      <c r="F237" s="10">
        <v>352000000</v>
      </c>
      <c r="G237" s="10">
        <v>854000000</v>
      </c>
      <c r="H237" s="10">
        <v>1206000000</v>
      </c>
      <c r="I237" s="30">
        <v>67113440</v>
      </c>
      <c r="J237" s="32">
        <v>1273113440</v>
      </c>
      <c r="K237" s="12">
        <v>1146338646</v>
      </c>
      <c r="L237" s="43">
        <v>3552619</v>
      </c>
      <c r="M237" s="121">
        <v>0</v>
      </c>
      <c r="N237" s="121">
        <v>0</v>
      </c>
      <c r="O237" s="11">
        <v>0</v>
      </c>
      <c r="P237" s="32">
        <v>0</v>
      </c>
      <c r="Q237" s="37">
        <v>-9953719</v>
      </c>
      <c r="R237" s="41">
        <v>5662758</v>
      </c>
      <c r="S237" s="33">
        <v>0</v>
      </c>
      <c r="T237" s="33">
        <v>0</v>
      </c>
      <c r="U237" s="13">
        <v>0</v>
      </c>
      <c r="V237" s="13">
        <v>0</v>
      </c>
      <c r="W237" s="37">
        <v>-138838652</v>
      </c>
      <c r="X237" s="12">
        <v>1139937546</v>
      </c>
    </row>
    <row r="238" spans="2:24" s="60" customFormat="1">
      <c r="B238" s="75"/>
      <c r="C238" s="77" t="s">
        <v>706</v>
      </c>
      <c r="D238" s="405" t="s">
        <v>358</v>
      </c>
      <c r="E238" s="76" t="s">
        <v>702</v>
      </c>
      <c r="F238" s="10">
        <v>730000000</v>
      </c>
      <c r="G238" s="10">
        <v>2010000000</v>
      </c>
      <c r="H238" s="10">
        <v>2740000000</v>
      </c>
      <c r="I238" s="30">
        <v>150025089</v>
      </c>
      <c r="J238" s="32">
        <v>2890025089</v>
      </c>
      <c r="K238" s="12">
        <v>2594572654</v>
      </c>
      <c r="L238" s="43">
        <v>269772</v>
      </c>
      <c r="M238" s="121">
        <v>0</v>
      </c>
      <c r="N238" s="121">
        <v>0</v>
      </c>
      <c r="O238" s="11">
        <v>0</v>
      </c>
      <c r="P238" s="32">
        <v>0</v>
      </c>
      <c r="Q238" s="37">
        <v>-23418024</v>
      </c>
      <c r="R238" s="41">
        <v>7236361</v>
      </c>
      <c r="S238" s="33">
        <v>0</v>
      </c>
      <c r="T238" s="33">
        <v>0</v>
      </c>
      <c r="U238" s="13">
        <v>0</v>
      </c>
      <c r="V238" s="13">
        <v>0</v>
      </c>
      <c r="W238" s="37">
        <v>-325837048</v>
      </c>
      <c r="X238" s="12">
        <v>2571424402</v>
      </c>
    </row>
    <row r="239" spans="2:24" s="60" customFormat="1">
      <c r="B239" s="75"/>
      <c r="C239" s="77" t="s">
        <v>747</v>
      </c>
      <c r="D239" s="405" t="s">
        <v>358</v>
      </c>
      <c r="E239" s="105" t="s">
        <v>756</v>
      </c>
      <c r="F239" s="58">
        <v>266412000</v>
      </c>
      <c r="G239" s="58">
        <v>627588000</v>
      </c>
      <c r="H239" s="10">
        <v>894000000</v>
      </c>
      <c r="I239" s="59">
        <v>50812572</v>
      </c>
      <c r="J239" s="32">
        <v>944812572</v>
      </c>
      <c r="K239" s="12">
        <v>858302386</v>
      </c>
      <c r="L239" s="44">
        <v>1321125</v>
      </c>
      <c r="M239" s="121">
        <v>0</v>
      </c>
      <c r="N239" s="121">
        <v>0</v>
      </c>
      <c r="O239" s="11">
        <v>0</v>
      </c>
      <c r="P239" s="32">
        <v>0</v>
      </c>
      <c r="Q239" s="37">
        <v>-7908182</v>
      </c>
      <c r="R239" s="41">
        <v>1661507</v>
      </c>
      <c r="S239" s="33">
        <v>0</v>
      </c>
      <c r="T239" s="33">
        <v>0</v>
      </c>
      <c r="U239" s="13">
        <v>0</v>
      </c>
      <c r="V239" s="13">
        <v>0</v>
      </c>
      <c r="W239" s="37">
        <v>-94758750</v>
      </c>
      <c r="X239" s="12">
        <v>851715329</v>
      </c>
    </row>
    <row r="240" spans="2:24" s="60" customFormat="1">
      <c r="B240" s="75"/>
      <c r="C240" s="77" t="s">
        <v>746</v>
      </c>
      <c r="D240" s="405" t="s">
        <v>358</v>
      </c>
      <c r="E240" s="78" t="s">
        <v>750</v>
      </c>
      <c r="F240" s="58">
        <v>883660000</v>
      </c>
      <c r="G240" s="58">
        <v>1037340000</v>
      </c>
      <c r="H240" s="10">
        <v>1921000000</v>
      </c>
      <c r="I240" s="59">
        <v>82129812</v>
      </c>
      <c r="J240" s="32">
        <v>2003129812</v>
      </c>
      <c r="K240" s="12">
        <v>1876438653</v>
      </c>
      <c r="L240" s="44">
        <v>408712</v>
      </c>
      <c r="M240" s="121">
        <v>0</v>
      </c>
      <c r="N240" s="121">
        <v>0</v>
      </c>
      <c r="O240" s="11">
        <v>0</v>
      </c>
      <c r="P240" s="32">
        <v>0</v>
      </c>
      <c r="Q240" s="37">
        <v>-12146721</v>
      </c>
      <c r="R240" s="41">
        <v>5768146</v>
      </c>
      <c r="S240" s="33">
        <v>0</v>
      </c>
      <c r="T240" s="33">
        <v>0</v>
      </c>
      <c r="U240" s="13">
        <v>0</v>
      </c>
      <c r="V240" s="13">
        <v>0</v>
      </c>
      <c r="W240" s="37">
        <v>-144197314</v>
      </c>
      <c r="X240" s="12">
        <v>1864700644</v>
      </c>
    </row>
    <row r="241" spans="2:24" s="60" customFormat="1">
      <c r="B241" s="75"/>
      <c r="C241" s="77" t="s">
        <v>745</v>
      </c>
      <c r="D241" s="405" t="s">
        <v>358</v>
      </c>
      <c r="E241" s="78" t="s">
        <v>751</v>
      </c>
      <c r="F241" s="58">
        <v>320760000</v>
      </c>
      <c r="G241" s="58">
        <v>651240000</v>
      </c>
      <c r="H241" s="10">
        <v>972000000</v>
      </c>
      <c r="I241" s="59">
        <v>50930842</v>
      </c>
      <c r="J241" s="32">
        <v>1022930842</v>
      </c>
      <c r="K241" s="12">
        <v>944930693</v>
      </c>
      <c r="L241" s="44">
        <v>0</v>
      </c>
      <c r="M241" s="121">
        <v>0</v>
      </c>
      <c r="N241" s="121">
        <v>0</v>
      </c>
      <c r="O241" s="11">
        <v>0</v>
      </c>
      <c r="P241" s="32">
        <v>0</v>
      </c>
      <c r="Q241" s="37">
        <v>-7673263</v>
      </c>
      <c r="R241" s="41">
        <v>5537628</v>
      </c>
      <c r="S241" s="33">
        <v>0</v>
      </c>
      <c r="T241" s="33">
        <v>0</v>
      </c>
      <c r="U241" s="13">
        <v>0</v>
      </c>
      <c r="V241" s="13">
        <v>0</v>
      </c>
      <c r="W241" s="37">
        <v>-91211040</v>
      </c>
      <c r="X241" s="12">
        <v>937257430</v>
      </c>
    </row>
    <row r="242" spans="2:24" s="60" customFormat="1">
      <c r="B242" s="75"/>
      <c r="C242" s="77" t="s">
        <v>744</v>
      </c>
      <c r="D242" s="405" t="s">
        <v>358</v>
      </c>
      <c r="E242" s="78" t="s">
        <v>752</v>
      </c>
      <c r="F242" s="58">
        <v>268423000</v>
      </c>
      <c r="G242" s="58">
        <v>1214577000</v>
      </c>
      <c r="H242" s="10">
        <v>1483000000</v>
      </c>
      <c r="I242" s="59">
        <v>87316636</v>
      </c>
      <c r="J242" s="32">
        <v>1570316636</v>
      </c>
      <c r="K242" s="12">
        <v>1426093690</v>
      </c>
      <c r="L242" s="44">
        <v>0</v>
      </c>
      <c r="M242" s="121">
        <v>0</v>
      </c>
      <c r="N242" s="121">
        <v>0</v>
      </c>
      <c r="O242" s="11">
        <v>0</v>
      </c>
      <c r="P242" s="32">
        <v>0</v>
      </c>
      <c r="Q242" s="37">
        <v>-14457339</v>
      </c>
      <c r="R242" s="41">
        <v>11629004</v>
      </c>
      <c r="S242" s="33">
        <v>0</v>
      </c>
      <c r="T242" s="33">
        <v>0</v>
      </c>
      <c r="U242" s="13">
        <v>0</v>
      </c>
      <c r="V242" s="13">
        <v>0</v>
      </c>
      <c r="W242" s="37">
        <v>-170309289</v>
      </c>
      <c r="X242" s="12">
        <v>1411636351</v>
      </c>
    </row>
    <row r="243" spans="2:24" s="60" customFormat="1">
      <c r="B243" s="75"/>
      <c r="C243" s="77" t="s">
        <v>743</v>
      </c>
      <c r="D243" s="405" t="s">
        <v>358</v>
      </c>
      <c r="E243" s="78" t="s">
        <v>753</v>
      </c>
      <c r="F243" s="58">
        <v>560739000</v>
      </c>
      <c r="G243" s="58">
        <v>666261000</v>
      </c>
      <c r="H243" s="10">
        <v>1227000000</v>
      </c>
      <c r="I243" s="59">
        <v>54103151</v>
      </c>
      <c r="J243" s="32">
        <v>1281103151</v>
      </c>
      <c r="K243" s="12">
        <v>1198911902</v>
      </c>
      <c r="L243" s="44">
        <v>590671</v>
      </c>
      <c r="M243" s="121">
        <v>0</v>
      </c>
      <c r="N243" s="121">
        <v>0</v>
      </c>
      <c r="O243" s="11">
        <v>0</v>
      </c>
      <c r="P243" s="32">
        <v>0</v>
      </c>
      <c r="Q243" s="37">
        <v>-7745384</v>
      </c>
      <c r="R243" s="41">
        <v>3195555</v>
      </c>
      <c r="S243" s="33">
        <v>0</v>
      </c>
      <c r="T243" s="33">
        <v>0</v>
      </c>
      <c r="U243" s="13">
        <v>0</v>
      </c>
      <c r="V243" s="13">
        <v>0</v>
      </c>
      <c r="W243" s="37">
        <v>-92541517</v>
      </c>
      <c r="X243" s="12">
        <v>1191757189</v>
      </c>
    </row>
    <row r="244" spans="2:24" s="60" customFormat="1">
      <c r="B244" s="75"/>
      <c r="C244" s="77" t="s">
        <v>742</v>
      </c>
      <c r="D244" s="405" t="s">
        <v>358</v>
      </c>
      <c r="E244" s="78" t="s">
        <v>754</v>
      </c>
      <c r="F244" s="58">
        <v>374072000</v>
      </c>
      <c r="G244" s="58">
        <v>499928000</v>
      </c>
      <c r="H244" s="10">
        <v>874000000</v>
      </c>
      <c r="I244" s="59">
        <v>41843636</v>
      </c>
      <c r="J244" s="32">
        <v>915843636</v>
      </c>
      <c r="K244" s="12">
        <v>855884393</v>
      </c>
      <c r="L244" s="44">
        <v>0</v>
      </c>
      <c r="M244" s="121">
        <v>0</v>
      </c>
      <c r="N244" s="121">
        <v>0</v>
      </c>
      <c r="O244" s="11">
        <v>0</v>
      </c>
      <c r="P244" s="32">
        <v>0</v>
      </c>
      <c r="Q244" s="37">
        <v>-5914261</v>
      </c>
      <c r="R244" s="41">
        <v>4029694</v>
      </c>
      <c r="S244" s="33">
        <v>0</v>
      </c>
      <c r="T244" s="33">
        <v>0</v>
      </c>
      <c r="U244" s="13">
        <v>0</v>
      </c>
      <c r="V244" s="13">
        <v>0</v>
      </c>
      <c r="W244" s="37">
        <v>-69903198</v>
      </c>
      <c r="X244" s="12">
        <v>849970132</v>
      </c>
    </row>
    <row r="245" spans="2:24" s="60" customFormat="1">
      <c r="B245" s="75"/>
      <c r="C245" s="77" t="s">
        <v>741</v>
      </c>
      <c r="D245" s="405" t="s">
        <v>358</v>
      </c>
      <c r="E245" s="78" t="s">
        <v>755</v>
      </c>
      <c r="F245" s="58">
        <v>1460000000</v>
      </c>
      <c r="G245" s="58">
        <v>1772000000</v>
      </c>
      <c r="H245" s="10">
        <v>3232000000</v>
      </c>
      <c r="I245" s="59">
        <v>184868253</v>
      </c>
      <c r="J245" s="32">
        <v>3416868253</v>
      </c>
      <c r="K245" s="12">
        <v>3224094157</v>
      </c>
      <c r="L245" s="44">
        <v>2398943</v>
      </c>
      <c r="M245" s="121">
        <v>0</v>
      </c>
      <c r="N245" s="121">
        <v>0</v>
      </c>
      <c r="O245" s="11">
        <v>0</v>
      </c>
      <c r="P245" s="32">
        <v>0</v>
      </c>
      <c r="Q245" s="37">
        <v>-23458027</v>
      </c>
      <c r="R245" s="41">
        <v>58574562</v>
      </c>
      <c r="S245" s="33">
        <v>0</v>
      </c>
      <c r="T245" s="33">
        <v>0</v>
      </c>
      <c r="U245" s="13">
        <v>0</v>
      </c>
      <c r="V245" s="13">
        <v>0</v>
      </c>
      <c r="W245" s="37">
        <v>-272407742</v>
      </c>
      <c r="X245" s="12">
        <v>3203035073</v>
      </c>
    </row>
    <row r="246" spans="2:24" s="60" customFormat="1">
      <c r="B246" s="75"/>
      <c r="C246" s="77" t="s">
        <v>809</v>
      </c>
      <c r="D246" s="405" t="s">
        <v>358</v>
      </c>
      <c r="E246" s="78" t="s">
        <v>810</v>
      </c>
      <c r="F246" s="58">
        <v>705000000</v>
      </c>
      <c r="G246" s="58">
        <v>1000000000</v>
      </c>
      <c r="H246" s="10">
        <v>1705000000</v>
      </c>
      <c r="I246" s="59">
        <v>127985848</v>
      </c>
      <c r="J246" s="32">
        <v>1832985848</v>
      </c>
      <c r="K246" s="12">
        <v>1728645397</v>
      </c>
      <c r="L246" s="44">
        <v>896953</v>
      </c>
      <c r="M246" s="121">
        <v>0</v>
      </c>
      <c r="N246" s="121">
        <v>0</v>
      </c>
      <c r="O246" s="11">
        <v>0</v>
      </c>
      <c r="P246" s="32">
        <v>0</v>
      </c>
      <c r="Q246" s="37">
        <v>-12684356</v>
      </c>
      <c r="R246" s="41">
        <v>12539570</v>
      </c>
      <c r="S246" s="33">
        <v>0</v>
      </c>
      <c r="T246" s="33">
        <v>0</v>
      </c>
      <c r="U246" s="13">
        <v>0</v>
      </c>
      <c r="V246" s="13">
        <v>0</v>
      </c>
      <c r="W246" s="37">
        <v>-128667424</v>
      </c>
      <c r="X246" s="12">
        <v>1716857994</v>
      </c>
    </row>
    <row r="247" spans="2:24" s="60" customFormat="1">
      <c r="B247" s="75"/>
      <c r="C247" s="77" t="s">
        <v>1044</v>
      </c>
      <c r="D247" s="406" t="s">
        <v>358</v>
      </c>
      <c r="E247" s="105" t="s">
        <v>1051</v>
      </c>
      <c r="F247" s="58">
        <v>1199178000</v>
      </c>
      <c r="G247" s="58">
        <v>1662822000</v>
      </c>
      <c r="H247" s="10">
        <v>2862000000</v>
      </c>
      <c r="I247" s="59">
        <v>133263121</v>
      </c>
      <c r="J247" s="32">
        <v>2995263121</v>
      </c>
      <c r="K247" s="12">
        <v>2821040146</v>
      </c>
      <c r="L247" s="44">
        <v>140168107</v>
      </c>
      <c r="M247" s="121">
        <v>-2883600</v>
      </c>
      <c r="N247" s="121">
        <v>0</v>
      </c>
      <c r="O247" s="11">
        <v>0</v>
      </c>
      <c r="P247" s="32">
        <v>0</v>
      </c>
      <c r="Q247" s="37">
        <v>-21635166</v>
      </c>
      <c r="R247" s="41">
        <v>152540087</v>
      </c>
      <c r="S247" s="33">
        <v>0</v>
      </c>
      <c r="T247" s="33">
        <v>0</v>
      </c>
      <c r="U247" s="13">
        <v>0</v>
      </c>
      <c r="V247" s="13">
        <v>0</v>
      </c>
      <c r="W247" s="37">
        <v>-211113721</v>
      </c>
      <c r="X247" s="12">
        <v>2936689487</v>
      </c>
    </row>
    <row r="248" spans="2:24" s="60" customFormat="1">
      <c r="B248" s="75"/>
      <c r="C248" s="77" t="s">
        <v>1045</v>
      </c>
      <c r="D248" s="406" t="s">
        <v>358</v>
      </c>
      <c r="E248" s="105" t="s">
        <v>1053</v>
      </c>
      <c r="F248" s="58">
        <v>610640000</v>
      </c>
      <c r="G248" s="58">
        <v>1185360000</v>
      </c>
      <c r="H248" s="10">
        <v>1796000000</v>
      </c>
      <c r="I248" s="59">
        <v>91436344</v>
      </c>
      <c r="J248" s="32">
        <v>1887436344</v>
      </c>
      <c r="K248" s="12">
        <v>1750520430</v>
      </c>
      <c r="L248" s="44">
        <v>188727</v>
      </c>
      <c r="M248" s="121">
        <v>0</v>
      </c>
      <c r="N248" s="121">
        <v>0</v>
      </c>
      <c r="O248" s="11">
        <v>0</v>
      </c>
      <c r="P248" s="32">
        <v>0</v>
      </c>
      <c r="Q248" s="37">
        <v>-14936327</v>
      </c>
      <c r="R248" s="41">
        <v>2181026</v>
      </c>
      <c r="S248" s="33">
        <v>0</v>
      </c>
      <c r="T248" s="33">
        <v>0</v>
      </c>
      <c r="U248" s="13">
        <v>-4868724</v>
      </c>
      <c r="V248" s="13">
        <v>0</v>
      </c>
      <c r="W248" s="37">
        <v>-148975816</v>
      </c>
      <c r="X248" s="12">
        <v>1735772830</v>
      </c>
    </row>
    <row r="249" spans="2:24" s="60" customFormat="1">
      <c r="B249" s="75"/>
      <c r="C249" s="77" t="s">
        <v>1046</v>
      </c>
      <c r="D249" s="406" t="s">
        <v>358</v>
      </c>
      <c r="E249" s="105" t="s">
        <v>1055</v>
      </c>
      <c r="F249" s="58">
        <v>410280000</v>
      </c>
      <c r="G249" s="58">
        <v>641720000</v>
      </c>
      <c r="H249" s="10">
        <v>1052000000</v>
      </c>
      <c r="I249" s="59">
        <v>52990898</v>
      </c>
      <c r="J249" s="32">
        <v>1104990898</v>
      </c>
      <c r="K249" s="12">
        <v>1036656875</v>
      </c>
      <c r="L249" s="44">
        <v>1643385</v>
      </c>
      <c r="M249" s="121">
        <v>0</v>
      </c>
      <c r="N249" s="121">
        <v>0</v>
      </c>
      <c r="O249" s="11">
        <v>0</v>
      </c>
      <c r="P249" s="32">
        <v>0</v>
      </c>
      <c r="Q249" s="37">
        <v>-8334886</v>
      </c>
      <c r="R249" s="41">
        <v>6714088</v>
      </c>
      <c r="S249" s="33">
        <v>0</v>
      </c>
      <c r="T249" s="33">
        <v>0</v>
      </c>
      <c r="U249" s="13">
        <v>-195168</v>
      </c>
      <c r="V249" s="13">
        <v>0</v>
      </c>
      <c r="W249" s="37">
        <v>-81544444</v>
      </c>
      <c r="X249" s="12">
        <v>1029965374</v>
      </c>
    </row>
    <row r="250" spans="2:24" s="60" customFormat="1">
      <c r="B250" s="75"/>
      <c r="C250" s="77" t="s">
        <v>1047</v>
      </c>
      <c r="D250" s="406" t="s">
        <v>358</v>
      </c>
      <c r="E250" s="105" t="s">
        <v>1057</v>
      </c>
      <c r="F250" s="58">
        <v>376429000</v>
      </c>
      <c r="G250" s="58">
        <v>740571000</v>
      </c>
      <c r="H250" s="10">
        <v>1117000000</v>
      </c>
      <c r="I250" s="59">
        <v>59046936</v>
      </c>
      <c r="J250" s="32">
        <v>1176046936</v>
      </c>
      <c r="K250" s="12">
        <v>1096252173</v>
      </c>
      <c r="L250" s="44">
        <v>0</v>
      </c>
      <c r="M250" s="121">
        <v>0</v>
      </c>
      <c r="N250" s="121">
        <v>0</v>
      </c>
      <c r="O250" s="11">
        <v>0</v>
      </c>
      <c r="P250" s="32">
        <v>0</v>
      </c>
      <c r="Q250" s="37">
        <v>-9408889</v>
      </c>
      <c r="R250" s="41">
        <v>4203031</v>
      </c>
      <c r="S250" s="33">
        <v>0</v>
      </c>
      <c r="T250" s="33">
        <v>0</v>
      </c>
      <c r="U250" s="13">
        <v>0</v>
      </c>
      <c r="V250" s="13">
        <v>0</v>
      </c>
      <c r="W250" s="37">
        <v>-93406683</v>
      </c>
      <c r="X250" s="12">
        <v>1086843284</v>
      </c>
    </row>
    <row r="251" spans="2:24" s="60" customFormat="1">
      <c r="B251" s="75"/>
      <c r="C251" s="77" t="s">
        <v>1048</v>
      </c>
      <c r="D251" s="406" t="s">
        <v>358</v>
      </c>
      <c r="E251" s="105" t="s">
        <v>1061</v>
      </c>
      <c r="F251" s="58">
        <v>64637000</v>
      </c>
      <c r="G251" s="58">
        <v>528363000</v>
      </c>
      <c r="H251" s="10">
        <v>593000000</v>
      </c>
      <c r="I251" s="59">
        <v>39584855</v>
      </c>
      <c r="J251" s="32">
        <v>632584855</v>
      </c>
      <c r="K251" s="12">
        <v>576721174</v>
      </c>
      <c r="L251" s="44">
        <v>0</v>
      </c>
      <c r="M251" s="121">
        <v>0</v>
      </c>
      <c r="N251" s="121">
        <v>0</v>
      </c>
      <c r="O251" s="11">
        <v>0</v>
      </c>
      <c r="P251" s="32">
        <v>0</v>
      </c>
      <c r="Q251" s="37">
        <v>-6783376</v>
      </c>
      <c r="R251" s="41">
        <v>4360015</v>
      </c>
      <c r="S251" s="33">
        <v>0</v>
      </c>
      <c r="T251" s="33">
        <v>0</v>
      </c>
      <c r="U251" s="13">
        <v>0</v>
      </c>
      <c r="V251" s="13">
        <v>0</v>
      </c>
      <c r="W251" s="37">
        <v>-67007072</v>
      </c>
      <c r="X251" s="12">
        <v>569937798</v>
      </c>
    </row>
    <row r="252" spans="2:24" s="60" customFormat="1">
      <c r="B252" s="75"/>
      <c r="C252" s="77" t="s">
        <v>1049</v>
      </c>
      <c r="D252" s="406" t="s">
        <v>358</v>
      </c>
      <c r="E252" s="105" t="s">
        <v>1059</v>
      </c>
      <c r="F252" s="58">
        <v>228330000</v>
      </c>
      <c r="G252" s="58">
        <v>833670000</v>
      </c>
      <c r="H252" s="10">
        <v>1062000000</v>
      </c>
      <c r="I252" s="59">
        <v>65382972</v>
      </c>
      <c r="J252" s="32">
        <v>1127382972</v>
      </c>
      <c r="K252" s="12">
        <v>1044105980</v>
      </c>
      <c r="L252" s="44">
        <v>387578</v>
      </c>
      <c r="M252" s="121">
        <v>0</v>
      </c>
      <c r="N252" s="121">
        <v>0</v>
      </c>
      <c r="O252" s="11">
        <v>0</v>
      </c>
      <c r="P252" s="32">
        <v>0</v>
      </c>
      <c r="Q252" s="37">
        <v>-9800116</v>
      </c>
      <c r="R252" s="41">
        <v>4615469</v>
      </c>
      <c r="S252" s="33">
        <v>0</v>
      </c>
      <c r="T252" s="33">
        <v>0</v>
      </c>
      <c r="U252" s="13">
        <v>0</v>
      </c>
      <c r="V252" s="13">
        <v>0</v>
      </c>
      <c r="W252" s="37">
        <v>-97304999</v>
      </c>
      <c r="X252" s="12">
        <v>1034693442</v>
      </c>
    </row>
    <row r="253" spans="2:24" s="60" customFormat="1">
      <c r="B253" s="80"/>
      <c r="C253" s="77" t="s">
        <v>1160</v>
      </c>
      <c r="D253" s="406" t="s">
        <v>358</v>
      </c>
      <c r="E253" s="105" t="s">
        <v>1172</v>
      </c>
      <c r="F253" s="29">
        <v>1319000000</v>
      </c>
      <c r="G253" s="29">
        <v>1325000000</v>
      </c>
      <c r="H253" s="10">
        <v>2644000000</v>
      </c>
      <c r="I253" s="31">
        <v>229730060</v>
      </c>
      <c r="J253" s="32">
        <v>2873730060</v>
      </c>
      <c r="K253" s="12">
        <v>2755507016</v>
      </c>
      <c r="L253" s="35">
        <v>0</v>
      </c>
      <c r="M253" s="121">
        <v>0</v>
      </c>
      <c r="N253" s="121">
        <v>0</v>
      </c>
      <c r="O253" s="11">
        <v>0</v>
      </c>
      <c r="P253" s="32">
        <v>0</v>
      </c>
      <c r="Q253" s="37">
        <v>-14808939</v>
      </c>
      <c r="R253" s="9">
        <v>243000</v>
      </c>
      <c r="S253" s="32">
        <v>0</v>
      </c>
      <c r="T253" s="32">
        <v>0</v>
      </c>
      <c r="U253" s="8">
        <v>0</v>
      </c>
      <c r="V253" s="8">
        <v>0</v>
      </c>
      <c r="W253" s="37">
        <v>-133274983</v>
      </c>
      <c r="X253" s="12">
        <v>2740698077</v>
      </c>
    </row>
    <row r="254" spans="2:24" s="60" customFormat="1">
      <c r="B254" s="80"/>
      <c r="C254" s="77" t="s">
        <v>1161</v>
      </c>
      <c r="D254" s="406" t="s">
        <v>358</v>
      </c>
      <c r="E254" s="105" t="s">
        <v>1173</v>
      </c>
      <c r="F254" s="29">
        <v>199410000</v>
      </c>
      <c r="G254" s="29">
        <v>573000000</v>
      </c>
      <c r="H254" s="10">
        <v>772410000</v>
      </c>
      <c r="I254" s="31">
        <v>59401667</v>
      </c>
      <c r="J254" s="32">
        <v>831811667</v>
      </c>
      <c r="K254" s="12">
        <v>838206045</v>
      </c>
      <c r="L254" s="35">
        <v>206928</v>
      </c>
      <c r="M254" s="121">
        <v>0</v>
      </c>
      <c r="N254" s="121">
        <v>0</v>
      </c>
      <c r="O254" s="11">
        <v>0</v>
      </c>
      <c r="P254" s="32">
        <v>0</v>
      </c>
      <c r="Q254" s="37">
        <v>-9006264</v>
      </c>
      <c r="R254" s="9">
        <v>68066080</v>
      </c>
      <c r="S254" s="32">
        <v>0</v>
      </c>
      <c r="T254" s="32">
        <v>0</v>
      </c>
      <c r="U254" s="8">
        <v>0</v>
      </c>
      <c r="V254" s="8">
        <v>0</v>
      </c>
      <c r="W254" s="37">
        <v>-70471038</v>
      </c>
      <c r="X254" s="12">
        <v>829406709</v>
      </c>
    </row>
    <row r="255" spans="2:24" s="60" customFormat="1">
      <c r="B255" s="80"/>
      <c r="C255" s="77" t="s">
        <v>1162</v>
      </c>
      <c r="D255" s="406" t="s">
        <v>358</v>
      </c>
      <c r="E255" s="105" t="s">
        <v>1174</v>
      </c>
      <c r="F255" s="29">
        <v>123980000</v>
      </c>
      <c r="G255" s="29">
        <v>104000000</v>
      </c>
      <c r="H255" s="10">
        <v>227980000</v>
      </c>
      <c r="I255" s="31">
        <v>15339793</v>
      </c>
      <c r="J255" s="32">
        <v>243319793</v>
      </c>
      <c r="K255" s="12">
        <v>234873600</v>
      </c>
      <c r="L255" s="35">
        <v>277560</v>
      </c>
      <c r="M255" s="121">
        <v>0</v>
      </c>
      <c r="N255" s="121">
        <v>0</v>
      </c>
      <c r="O255" s="11">
        <v>0</v>
      </c>
      <c r="P255" s="32">
        <v>0</v>
      </c>
      <c r="Q255" s="37">
        <v>-1413646</v>
      </c>
      <c r="R255" s="9">
        <v>1986013</v>
      </c>
      <c r="S255" s="32">
        <v>0</v>
      </c>
      <c r="T255" s="32">
        <v>0</v>
      </c>
      <c r="U255" s="8">
        <v>0</v>
      </c>
      <c r="V255" s="8">
        <v>0</v>
      </c>
      <c r="W255" s="37">
        <v>-11568292</v>
      </c>
      <c r="X255" s="12">
        <v>233737514</v>
      </c>
    </row>
    <row r="256" spans="2:24" s="60" customFormat="1">
      <c r="B256" s="80"/>
      <c r="C256" s="77" t="s">
        <v>1163</v>
      </c>
      <c r="D256" s="406" t="s">
        <v>358</v>
      </c>
      <c r="E256" s="105" t="s">
        <v>1175</v>
      </c>
      <c r="F256" s="29">
        <v>438200000</v>
      </c>
      <c r="G256" s="29">
        <v>645000000</v>
      </c>
      <c r="H256" s="10">
        <v>1083200000</v>
      </c>
      <c r="I256" s="31">
        <v>68456876</v>
      </c>
      <c r="J256" s="32">
        <v>1151656876</v>
      </c>
      <c r="K256" s="12">
        <v>1091142828</v>
      </c>
      <c r="L256" s="35">
        <v>230890</v>
      </c>
      <c r="M256" s="121">
        <v>0</v>
      </c>
      <c r="N256" s="121">
        <v>0</v>
      </c>
      <c r="O256" s="11">
        <v>0</v>
      </c>
      <c r="P256" s="32">
        <v>0</v>
      </c>
      <c r="Q256" s="37">
        <v>-8292491</v>
      </c>
      <c r="R256" s="9">
        <v>443650</v>
      </c>
      <c r="S256" s="32">
        <v>0</v>
      </c>
      <c r="T256" s="32">
        <v>0</v>
      </c>
      <c r="U256" s="8">
        <v>0</v>
      </c>
      <c r="V256" s="8">
        <v>0</v>
      </c>
      <c r="W256" s="37">
        <v>-69019299</v>
      </c>
      <c r="X256" s="12">
        <v>1083081227</v>
      </c>
    </row>
    <row r="257" spans="2:24" s="60" customFormat="1">
      <c r="B257" s="80"/>
      <c r="C257" s="77" t="s">
        <v>1164</v>
      </c>
      <c r="D257" s="406" t="s">
        <v>358</v>
      </c>
      <c r="E257" s="105" t="s">
        <v>1176</v>
      </c>
      <c r="F257" s="29">
        <v>110610000</v>
      </c>
      <c r="G257" s="29">
        <v>428000000</v>
      </c>
      <c r="H257" s="10">
        <v>538610000</v>
      </c>
      <c r="I257" s="31">
        <v>45304916</v>
      </c>
      <c r="J257" s="32">
        <v>583914916</v>
      </c>
      <c r="K257" s="12">
        <v>545216895</v>
      </c>
      <c r="L257" s="35">
        <v>237710</v>
      </c>
      <c r="M257" s="121">
        <v>0</v>
      </c>
      <c r="N257" s="121">
        <v>0</v>
      </c>
      <c r="O257" s="11">
        <v>0</v>
      </c>
      <c r="P257" s="32">
        <v>0</v>
      </c>
      <c r="Q257" s="37">
        <v>-5592091</v>
      </c>
      <c r="R257" s="9">
        <v>2361908</v>
      </c>
      <c r="S257" s="32">
        <v>0</v>
      </c>
      <c r="T257" s="32">
        <v>0</v>
      </c>
      <c r="U257" s="8">
        <v>0</v>
      </c>
      <c r="V257" s="8">
        <v>0</v>
      </c>
      <c r="W257" s="37">
        <v>-46414310</v>
      </c>
      <c r="X257" s="12">
        <v>539862514</v>
      </c>
    </row>
    <row r="258" spans="2:24" s="60" customFormat="1">
      <c r="B258" s="80"/>
      <c r="C258" s="77" t="s">
        <v>1165</v>
      </c>
      <c r="D258" s="406" t="s">
        <v>358</v>
      </c>
      <c r="E258" s="105" t="s">
        <v>1177</v>
      </c>
      <c r="F258" s="29">
        <v>262570000</v>
      </c>
      <c r="G258" s="29">
        <v>226000000</v>
      </c>
      <c r="H258" s="10">
        <v>488570000</v>
      </c>
      <c r="I258" s="31">
        <v>27841667</v>
      </c>
      <c r="J258" s="32">
        <v>516411667</v>
      </c>
      <c r="K258" s="12">
        <v>496078039</v>
      </c>
      <c r="L258" s="35">
        <v>1744426</v>
      </c>
      <c r="M258" s="121">
        <v>0</v>
      </c>
      <c r="N258" s="121">
        <v>0</v>
      </c>
      <c r="O258" s="11">
        <v>0</v>
      </c>
      <c r="P258" s="32">
        <v>0</v>
      </c>
      <c r="Q258" s="37">
        <v>-2998677</v>
      </c>
      <c r="R258" s="9">
        <v>3271557</v>
      </c>
      <c r="S258" s="32">
        <v>0</v>
      </c>
      <c r="T258" s="32">
        <v>0</v>
      </c>
      <c r="U258" s="8">
        <v>0</v>
      </c>
      <c r="V258" s="8">
        <v>0</v>
      </c>
      <c r="W258" s="37">
        <v>-24859436</v>
      </c>
      <c r="X258" s="12">
        <v>494823788</v>
      </c>
    </row>
    <row r="259" spans="2:24" s="60" customFormat="1">
      <c r="B259" s="80"/>
      <c r="C259" s="77" t="s">
        <v>1166</v>
      </c>
      <c r="D259" s="406" t="s">
        <v>358</v>
      </c>
      <c r="E259" s="105" t="s">
        <v>1178</v>
      </c>
      <c r="F259" s="29">
        <v>54550000</v>
      </c>
      <c r="G259" s="29">
        <v>330000000</v>
      </c>
      <c r="H259" s="10">
        <v>384550000</v>
      </c>
      <c r="I259" s="31">
        <v>35269603</v>
      </c>
      <c r="J259" s="32">
        <v>419819603</v>
      </c>
      <c r="K259" s="12">
        <v>390604724</v>
      </c>
      <c r="L259" s="35">
        <v>876911</v>
      </c>
      <c r="M259" s="121">
        <v>0</v>
      </c>
      <c r="N259" s="121">
        <v>0</v>
      </c>
      <c r="O259" s="11">
        <v>0</v>
      </c>
      <c r="P259" s="32">
        <v>0</v>
      </c>
      <c r="Q259" s="37">
        <v>-4331854</v>
      </c>
      <c r="R259" s="9">
        <v>3214755</v>
      </c>
      <c r="S259" s="32">
        <v>0</v>
      </c>
      <c r="T259" s="32">
        <v>0</v>
      </c>
      <c r="U259" s="8">
        <v>0</v>
      </c>
      <c r="V259" s="8">
        <v>0</v>
      </c>
      <c r="W259" s="37">
        <v>-35884577</v>
      </c>
      <c r="X259" s="12">
        <v>387149781</v>
      </c>
    </row>
    <row r="260" spans="2:24" s="60" customFormat="1">
      <c r="B260" s="80"/>
      <c r="C260" s="77" t="s">
        <v>1167</v>
      </c>
      <c r="D260" s="406" t="s">
        <v>358</v>
      </c>
      <c r="E260" s="105" t="s">
        <v>1179</v>
      </c>
      <c r="F260" s="29">
        <v>623790000</v>
      </c>
      <c r="G260" s="29">
        <v>498999999.99999994</v>
      </c>
      <c r="H260" s="10">
        <v>1122790000</v>
      </c>
      <c r="I260" s="31">
        <v>56616601.00000006</v>
      </c>
      <c r="J260" s="32">
        <v>1179406601</v>
      </c>
      <c r="K260" s="12">
        <v>1135808243</v>
      </c>
      <c r="L260" s="35">
        <v>111240</v>
      </c>
      <c r="M260" s="121">
        <v>0</v>
      </c>
      <c r="N260" s="121">
        <v>0</v>
      </c>
      <c r="O260" s="11">
        <v>0</v>
      </c>
      <c r="P260" s="32">
        <v>0</v>
      </c>
      <c r="Q260" s="37">
        <v>-6558876</v>
      </c>
      <c r="R260" s="9">
        <v>4138116</v>
      </c>
      <c r="S260" s="32">
        <v>0</v>
      </c>
      <c r="T260" s="32">
        <v>0</v>
      </c>
      <c r="U260" s="8">
        <v>0</v>
      </c>
      <c r="V260" s="8">
        <v>0</v>
      </c>
      <c r="W260" s="37">
        <v>-54184110</v>
      </c>
      <c r="X260" s="12">
        <v>1129360607</v>
      </c>
    </row>
    <row r="261" spans="2:24" s="60" customFormat="1">
      <c r="B261" s="80"/>
      <c r="C261" s="77" t="s">
        <v>1168</v>
      </c>
      <c r="D261" s="406" t="s">
        <v>358</v>
      </c>
      <c r="E261" s="105" t="s">
        <v>1180</v>
      </c>
      <c r="F261" s="29">
        <v>687230000</v>
      </c>
      <c r="G261" s="29">
        <v>436000000</v>
      </c>
      <c r="H261" s="10">
        <v>1123230000</v>
      </c>
      <c r="I261" s="31">
        <v>51993850</v>
      </c>
      <c r="J261" s="32">
        <v>1175223850</v>
      </c>
      <c r="K261" s="12">
        <v>1135488925</v>
      </c>
      <c r="L261" s="35">
        <v>3205598</v>
      </c>
      <c r="M261" s="121">
        <v>0</v>
      </c>
      <c r="N261" s="121">
        <v>0</v>
      </c>
      <c r="O261" s="11">
        <v>0</v>
      </c>
      <c r="P261" s="32">
        <v>0</v>
      </c>
      <c r="Q261" s="37">
        <v>-5669554</v>
      </c>
      <c r="R261" s="9">
        <v>4716919</v>
      </c>
      <c r="S261" s="32">
        <v>0</v>
      </c>
      <c r="T261" s="32">
        <v>0</v>
      </c>
      <c r="U261" s="8">
        <v>0</v>
      </c>
      <c r="V261" s="8">
        <v>0</v>
      </c>
      <c r="W261" s="37">
        <v>-46915800</v>
      </c>
      <c r="X261" s="12">
        <v>1133024969</v>
      </c>
    </row>
    <row r="262" spans="2:24" s="60" customFormat="1">
      <c r="B262" s="80"/>
      <c r="C262" s="77" t="s">
        <v>1169</v>
      </c>
      <c r="D262" s="406" t="s">
        <v>358</v>
      </c>
      <c r="E262" s="105" t="s">
        <v>1181</v>
      </c>
      <c r="F262" s="29">
        <v>748580000</v>
      </c>
      <c r="G262" s="29">
        <v>610000000</v>
      </c>
      <c r="H262" s="10">
        <v>1358580000</v>
      </c>
      <c r="I262" s="31">
        <v>68088056</v>
      </c>
      <c r="J262" s="32">
        <v>1426668056</v>
      </c>
      <c r="K262" s="12">
        <v>1370118909</v>
      </c>
      <c r="L262" s="35">
        <v>3249802</v>
      </c>
      <c r="M262" s="121">
        <v>0</v>
      </c>
      <c r="N262" s="121">
        <v>0</v>
      </c>
      <c r="O262" s="11">
        <v>0</v>
      </c>
      <c r="P262" s="32">
        <v>0</v>
      </c>
      <c r="Q262" s="37">
        <v>-7880690</v>
      </c>
      <c r="R262" s="9">
        <v>4222580</v>
      </c>
      <c r="S262" s="32">
        <v>0</v>
      </c>
      <c r="T262" s="32">
        <v>0</v>
      </c>
      <c r="U262" s="8">
        <v>0</v>
      </c>
      <c r="V262" s="8">
        <v>0</v>
      </c>
      <c r="W262" s="37">
        <v>-65402615</v>
      </c>
      <c r="X262" s="12">
        <v>1365488021</v>
      </c>
    </row>
    <row r="263" spans="2:24" s="60" customFormat="1">
      <c r="B263" s="80"/>
      <c r="C263" s="77" t="s">
        <v>1170</v>
      </c>
      <c r="D263" s="406" t="s">
        <v>358</v>
      </c>
      <c r="E263" s="105" t="s">
        <v>1182</v>
      </c>
      <c r="F263" s="29">
        <v>297390000</v>
      </c>
      <c r="G263" s="29">
        <v>537000000</v>
      </c>
      <c r="H263" s="10">
        <v>834390000</v>
      </c>
      <c r="I263" s="31">
        <v>58092259</v>
      </c>
      <c r="J263" s="32">
        <v>892482259</v>
      </c>
      <c r="K263" s="12">
        <v>845086233</v>
      </c>
      <c r="L263" s="35">
        <v>0</v>
      </c>
      <c r="M263" s="121">
        <v>0</v>
      </c>
      <c r="N263" s="121">
        <v>0</v>
      </c>
      <c r="O263" s="11">
        <v>0</v>
      </c>
      <c r="P263" s="32">
        <v>0</v>
      </c>
      <c r="Q263" s="37">
        <v>-7006712</v>
      </c>
      <c r="R263" s="9">
        <v>3738690</v>
      </c>
      <c r="S263" s="32">
        <v>0</v>
      </c>
      <c r="T263" s="32">
        <v>0</v>
      </c>
      <c r="U263" s="8">
        <v>0</v>
      </c>
      <c r="V263" s="8">
        <v>0</v>
      </c>
      <c r="W263" s="37">
        <v>-58141428</v>
      </c>
      <c r="X263" s="12">
        <v>838079521</v>
      </c>
    </row>
    <row r="264" spans="2:24" s="60" customFormat="1">
      <c r="B264" s="80"/>
      <c r="C264" s="77" t="s">
        <v>1171</v>
      </c>
      <c r="D264" s="406" t="s">
        <v>358</v>
      </c>
      <c r="E264" s="105" t="s">
        <v>1183</v>
      </c>
      <c r="F264" s="29">
        <v>417220000</v>
      </c>
      <c r="G264" s="29">
        <v>489779999.99999994</v>
      </c>
      <c r="H264" s="10">
        <v>907000000</v>
      </c>
      <c r="I264" s="31">
        <v>82891323.00000006</v>
      </c>
      <c r="J264" s="32">
        <v>989891323</v>
      </c>
      <c r="K264" s="12">
        <v>947933962</v>
      </c>
      <c r="L264" s="35">
        <v>0</v>
      </c>
      <c r="M264" s="121">
        <v>0</v>
      </c>
      <c r="N264" s="121">
        <v>0</v>
      </c>
      <c r="O264" s="11">
        <v>0</v>
      </c>
      <c r="P264" s="32">
        <v>0</v>
      </c>
      <c r="Q264" s="37">
        <v>-6591706</v>
      </c>
      <c r="R264" s="9">
        <v>5914684</v>
      </c>
      <c r="S264" s="32">
        <v>0</v>
      </c>
      <c r="T264" s="32">
        <v>0</v>
      </c>
      <c r="U264" s="8">
        <v>0</v>
      </c>
      <c r="V264" s="8">
        <v>0</v>
      </c>
      <c r="W264" s="37">
        <v>-54463751</v>
      </c>
      <c r="X264" s="12">
        <v>941342256</v>
      </c>
    </row>
    <row r="265" spans="2:24" s="60" customFormat="1">
      <c r="B265" s="75"/>
      <c r="C265" s="77" t="s">
        <v>1623</v>
      </c>
      <c r="D265" s="402" t="s">
        <v>358</v>
      </c>
      <c r="E265" s="101" t="s">
        <v>1624</v>
      </c>
      <c r="F265" s="29">
        <v>503800000</v>
      </c>
      <c r="G265" s="29">
        <v>365000000</v>
      </c>
      <c r="H265" s="29">
        <v>868800000</v>
      </c>
      <c r="I265" s="31">
        <v>80499856</v>
      </c>
      <c r="J265" s="62">
        <v>949299856</v>
      </c>
      <c r="K265" s="12">
        <v>937705585</v>
      </c>
      <c r="L265" s="35">
        <v>406080</v>
      </c>
      <c r="M265" s="121">
        <v>0</v>
      </c>
      <c r="N265" s="121">
        <v>0</v>
      </c>
      <c r="O265" s="11">
        <v>0</v>
      </c>
      <c r="P265" s="32">
        <v>0</v>
      </c>
      <c r="Q265" s="37">
        <v>-5169326</v>
      </c>
      <c r="R265" s="9">
        <v>15011716</v>
      </c>
      <c r="S265" s="32">
        <v>0</v>
      </c>
      <c r="T265" s="32">
        <v>0</v>
      </c>
      <c r="U265" s="8">
        <v>0</v>
      </c>
      <c r="V265" s="8">
        <v>0</v>
      </c>
      <c r="W265" s="37">
        <v>-31369233</v>
      </c>
      <c r="X265" s="12">
        <v>932942339</v>
      </c>
    </row>
    <row r="266" spans="2:24" s="60" customFormat="1">
      <c r="B266" s="75"/>
      <c r="C266" s="77" t="s">
        <v>1637</v>
      </c>
      <c r="D266" s="402" t="s">
        <v>358</v>
      </c>
      <c r="E266" s="76" t="s">
        <v>1638</v>
      </c>
      <c r="F266" s="29">
        <v>786500000</v>
      </c>
      <c r="G266" s="29">
        <v>643500000</v>
      </c>
      <c r="H266" s="10">
        <v>1430000000</v>
      </c>
      <c r="I266" s="31">
        <v>128832539</v>
      </c>
      <c r="J266" s="7">
        <v>1558832539</v>
      </c>
      <c r="K266" s="12">
        <v>1538323830</v>
      </c>
      <c r="L266" s="35">
        <v>0</v>
      </c>
      <c r="M266" s="121">
        <v>0</v>
      </c>
      <c r="N266" s="121">
        <v>0</v>
      </c>
      <c r="O266" s="11">
        <v>0</v>
      </c>
      <c r="P266" s="32">
        <v>0</v>
      </c>
      <c r="Q266" s="37">
        <v>-7238368</v>
      </c>
      <c r="R266" s="9">
        <v>0</v>
      </c>
      <c r="S266" s="32">
        <v>0</v>
      </c>
      <c r="T266" s="32">
        <v>0</v>
      </c>
      <c r="U266" s="8">
        <v>0</v>
      </c>
      <c r="V266" s="8">
        <v>0</v>
      </c>
      <c r="W266" s="37">
        <v>-27747077</v>
      </c>
      <c r="X266" s="12">
        <v>1531085462</v>
      </c>
    </row>
    <row r="267" spans="2:24" s="60" customFormat="1">
      <c r="B267" s="75"/>
      <c r="C267" s="77" t="s">
        <v>1635</v>
      </c>
      <c r="D267" s="402" t="s">
        <v>358</v>
      </c>
      <c r="E267" s="76" t="s">
        <v>1636</v>
      </c>
      <c r="F267" s="29">
        <v>1338120000</v>
      </c>
      <c r="G267" s="29">
        <v>785880000</v>
      </c>
      <c r="H267" s="10">
        <v>2124000000</v>
      </c>
      <c r="I267" s="31">
        <v>165739016</v>
      </c>
      <c r="J267" s="7">
        <v>2289739016</v>
      </c>
      <c r="K267" s="12">
        <v>2252106873</v>
      </c>
      <c r="L267" s="35">
        <v>0</v>
      </c>
      <c r="M267" s="121">
        <v>0</v>
      </c>
      <c r="N267" s="121">
        <v>0</v>
      </c>
      <c r="O267" s="11">
        <v>0</v>
      </c>
      <c r="P267" s="32">
        <v>0</v>
      </c>
      <c r="Q267" s="37">
        <v>-11295542</v>
      </c>
      <c r="R267" s="9">
        <v>1811877</v>
      </c>
      <c r="S267" s="32">
        <v>0</v>
      </c>
      <c r="T267" s="32">
        <v>0</v>
      </c>
      <c r="U267" s="8">
        <v>0</v>
      </c>
      <c r="V267" s="8">
        <v>0</v>
      </c>
      <c r="W267" s="37">
        <v>-50739562</v>
      </c>
      <c r="X267" s="12">
        <v>2240811331</v>
      </c>
    </row>
    <row r="268" spans="2:24" s="60" customFormat="1">
      <c r="B268" s="75"/>
      <c r="C268" s="77" t="s">
        <v>1647</v>
      </c>
      <c r="D268" s="402" t="s">
        <v>358</v>
      </c>
      <c r="E268" s="78" t="s">
        <v>1648</v>
      </c>
      <c r="F268" s="29">
        <v>417773300</v>
      </c>
      <c r="G268" s="29">
        <v>289820500</v>
      </c>
      <c r="H268" s="10">
        <v>707593800</v>
      </c>
      <c r="I268" s="31">
        <v>45148747</v>
      </c>
      <c r="J268" s="7">
        <v>752742547</v>
      </c>
      <c r="K268" s="12">
        <v>748070019</v>
      </c>
      <c r="L268" s="35">
        <v>702000</v>
      </c>
      <c r="M268" s="121">
        <v>0</v>
      </c>
      <c r="N268" s="121">
        <v>0</v>
      </c>
      <c r="O268" s="11">
        <v>0</v>
      </c>
      <c r="P268" s="32">
        <v>0</v>
      </c>
      <c r="Q268" s="37">
        <v>-4234377</v>
      </c>
      <c r="R268" s="9">
        <v>925560</v>
      </c>
      <c r="S268" s="32">
        <v>0</v>
      </c>
      <c r="T268" s="32">
        <v>0</v>
      </c>
      <c r="U268" s="8">
        <v>0</v>
      </c>
      <c r="V268" s="8">
        <v>0</v>
      </c>
      <c r="W268" s="37">
        <v>-9130465</v>
      </c>
      <c r="X268" s="12">
        <v>744537642</v>
      </c>
    </row>
    <row r="269" spans="2:24" s="60" customFormat="1">
      <c r="B269" s="75"/>
      <c r="C269" s="77" t="s">
        <v>1652</v>
      </c>
      <c r="D269" s="402" t="s">
        <v>358</v>
      </c>
      <c r="E269" s="78" t="s">
        <v>1658</v>
      </c>
      <c r="F269" s="29">
        <v>430950000</v>
      </c>
      <c r="G269" s="400">
        <v>250614000</v>
      </c>
      <c r="H269" s="10">
        <v>681564000</v>
      </c>
      <c r="I269" s="401">
        <v>17147972</v>
      </c>
      <c r="J269" s="7">
        <v>698711972</v>
      </c>
      <c r="K269" s="12">
        <v>698013609</v>
      </c>
      <c r="L269" s="35">
        <v>196560</v>
      </c>
      <c r="M269" s="121">
        <v>0</v>
      </c>
      <c r="N269" s="121">
        <v>0</v>
      </c>
      <c r="O269" s="11">
        <v>0</v>
      </c>
      <c r="P269" s="32">
        <v>0</v>
      </c>
      <c r="Q269" s="37">
        <v>-4191655</v>
      </c>
      <c r="R269" s="9">
        <v>196560</v>
      </c>
      <c r="S269" s="32">
        <v>0</v>
      </c>
      <c r="T269" s="32">
        <v>0</v>
      </c>
      <c r="U269" s="8">
        <v>0</v>
      </c>
      <c r="V269" s="8">
        <v>0</v>
      </c>
      <c r="W269" s="37">
        <v>-4890018</v>
      </c>
      <c r="X269" s="12">
        <v>694018514</v>
      </c>
    </row>
    <row r="270" spans="2:24" s="60" customFormat="1">
      <c r="B270" s="407" t="s">
        <v>1661</v>
      </c>
      <c r="C270" s="77" t="s">
        <v>1664</v>
      </c>
      <c r="D270" s="408" t="s">
        <v>1662</v>
      </c>
      <c r="E270" s="78" t="s">
        <v>1663</v>
      </c>
      <c r="F270" s="29">
        <v>199080000</v>
      </c>
      <c r="G270" s="400">
        <v>238593600</v>
      </c>
      <c r="H270" s="10">
        <v>437673600</v>
      </c>
      <c r="I270" s="401">
        <v>15871629</v>
      </c>
      <c r="J270" s="409">
        <v>453545229</v>
      </c>
      <c r="K270" s="411"/>
      <c r="L270" s="35">
        <v>223560</v>
      </c>
      <c r="M270" s="121">
        <v>0</v>
      </c>
      <c r="N270" s="121">
        <v>0</v>
      </c>
      <c r="O270" s="11">
        <v>0</v>
      </c>
      <c r="P270" s="32">
        <v>0</v>
      </c>
      <c r="Q270" s="37">
        <v>-3126780</v>
      </c>
      <c r="R270" s="9">
        <v>223560</v>
      </c>
      <c r="S270" s="32">
        <v>0</v>
      </c>
      <c r="T270" s="32">
        <v>0</v>
      </c>
      <c r="U270" s="8">
        <v>0</v>
      </c>
      <c r="V270" s="8">
        <v>0</v>
      </c>
      <c r="W270" s="37">
        <v>-3126780</v>
      </c>
      <c r="X270" s="12">
        <v>450642009</v>
      </c>
    </row>
    <row r="271" spans="2:24" s="60" customFormat="1" ht="12" thickBot="1">
      <c r="B271" s="81"/>
      <c r="C271" s="77"/>
      <c r="D271" s="100"/>
      <c r="E271" s="82"/>
      <c r="F271" s="61"/>
      <c r="G271" s="63"/>
      <c r="H271" s="10"/>
      <c r="I271" s="64"/>
      <c r="J271" s="65"/>
      <c r="K271" s="73"/>
      <c r="L271" s="66"/>
      <c r="M271" s="67"/>
      <c r="N271" s="67"/>
      <c r="O271" s="67"/>
      <c r="P271" s="74"/>
      <c r="Q271" s="69"/>
      <c r="R271" s="70"/>
      <c r="S271" s="68"/>
      <c r="T271" s="68"/>
      <c r="U271" s="71"/>
      <c r="V271" s="71"/>
      <c r="W271" s="72"/>
      <c r="X271" s="73"/>
    </row>
    <row r="272" spans="2:24" s="60" customFormat="1" ht="12" thickBot="1">
      <c r="B272" s="83"/>
      <c r="C272" s="17"/>
      <c r="D272" s="84"/>
      <c r="E272" s="85" t="s">
        <v>359</v>
      </c>
      <c r="F272" s="18">
        <f t="shared" ref="F272:L272" si="0">SUM(F7:F271)</f>
        <v>231450137372</v>
      </c>
      <c r="G272" s="18">
        <f t="shared" si="0"/>
        <v>216870552884</v>
      </c>
      <c r="H272" s="18">
        <f t="shared" si="0"/>
        <v>448320690256</v>
      </c>
      <c r="I272" s="19">
        <f t="shared" si="0"/>
        <v>12324969974</v>
      </c>
      <c r="J272" s="20">
        <f t="shared" si="0"/>
        <v>460645660230</v>
      </c>
      <c r="K272" s="21">
        <f t="shared" si="0"/>
        <v>426274862835</v>
      </c>
      <c r="L272" s="45">
        <f t="shared" si="0"/>
        <v>896271718</v>
      </c>
      <c r="M272" s="36">
        <f t="shared" ref="M272:X272" si="1">SUM(M7:M271)</f>
        <v>206785764</v>
      </c>
      <c r="N272" s="36">
        <f t="shared" si="1"/>
        <v>0</v>
      </c>
      <c r="O272" s="36">
        <f t="shared" si="1"/>
        <v>-1211258</v>
      </c>
      <c r="P272" s="36">
        <f t="shared" si="1"/>
        <v>0</v>
      </c>
      <c r="Q272" s="38">
        <f t="shared" si="1"/>
        <v>-2705666954</v>
      </c>
      <c r="R272" s="17">
        <f t="shared" si="1"/>
        <v>6694434953</v>
      </c>
      <c r="S272" s="36">
        <f t="shared" si="1"/>
        <v>255993480</v>
      </c>
      <c r="T272" s="36">
        <f t="shared" si="1"/>
        <v>238200</v>
      </c>
      <c r="U272" s="18">
        <f t="shared" si="1"/>
        <v>-12919245</v>
      </c>
      <c r="V272" s="18">
        <f t="shared" si="1"/>
        <v>0</v>
      </c>
      <c r="W272" s="40">
        <f t="shared" si="1"/>
        <v>-42471881417</v>
      </c>
      <c r="X272" s="21">
        <f t="shared" si="1"/>
        <v>425124751001</v>
      </c>
    </row>
    <row r="273" spans="2:24" s="60" customFormat="1" ht="12.75" thickTop="1" thickBot="1">
      <c r="B273" s="86" t="s">
        <v>367</v>
      </c>
      <c r="C273" s="22"/>
      <c r="D273" s="87"/>
      <c r="E273" s="88" t="s">
        <v>360</v>
      </c>
      <c r="F273" s="23">
        <f t="shared" ref="F273:K273" si="2">SUMIF($B$7:$B$271,$B273,F7:F271)</f>
        <v>0</v>
      </c>
      <c r="G273" s="23">
        <f t="shared" si="2"/>
        <v>0</v>
      </c>
      <c r="H273" s="23">
        <f t="shared" si="2"/>
        <v>0</v>
      </c>
      <c r="I273" s="24">
        <f t="shared" si="2"/>
        <v>0</v>
      </c>
      <c r="J273" s="25">
        <f t="shared" si="2"/>
        <v>0</v>
      </c>
      <c r="K273" s="27">
        <f t="shared" si="2"/>
        <v>0</v>
      </c>
      <c r="L273" s="26">
        <f t="shared" ref="L273:X273" si="3">SUMIF($B$7:$B$271,$B273,L7:L271)</f>
        <v>0</v>
      </c>
      <c r="M273" s="123">
        <f t="shared" si="3"/>
        <v>0</v>
      </c>
      <c r="N273" s="123">
        <f t="shared" si="3"/>
        <v>0</v>
      </c>
      <c r="O273" s="23">
        <f t="shared" si="3"/>
        <v>0</v>
      </c>
      <c r="P273" s="23">
        <f t="shared" si="3"/>
        <v>0</v>
      </c>
      <c r="Q273" s="39">
        <f t="shared" si="3"/>
        <v>0</v>
      </c>
      <c r="R273" s="22">
        <f t="shared" si="3"/>
        <v>0</v>
      </c>
      <c r="S273" s="123">
        <f t="shared" si="3"/>
        <v>0</v>
      </c>
      <c r="T273" s="123">
        <f t="shared" si="3"/>
        <v>0</v>
      </c>
      <c r="U273" s="23">
        <f t="shared" si="3"/>
        <v>0</v>
      </c>
      <c r="V273" s="23">
        <f t="shared" si="3"/>
        <v>0</v>
      </c>
      <c r="W273" s="39">
        <f t="shared" si="3"/>
        <v>0</v>
      </c>
      <c r="X273" s="27">
        <f t="shared" si="3"/>
        <v>0</v>
      </c>
    </row>
    <row r="274" spans="2:24" s="60" customFormat="1" ht="12.75" thickTop="1" thickBot="1">
      <c r="B274" s="89"/>
      <c r="C274" s="90"/>
      <c r="D274" s="91"/>
      <c r="E274" s="92" t="s">
        <v>361</v>
      </c>
      <c r="F274" s="93">
        <f>+F272-F273</f>
        <v>231450137372</v>
      </c>
      <c r="G274" s="93">
        <f t="shared" ref="G274:J274" si="4">+G272-G273</f>
        <v>216870552884</v>
      </c>
      <c r="H274" s="93">
        <f t="shared" si="4"/>
        <v>448320690256</v>
      </c>
      <c r="I274" s="94">
        <f t="shared" si="4"/>
        <v>12324969974</v>
      </c>
      <c r="J274" s="95">
        <f t="shared" si="4"/>
        <v>460645660230</v>
      </c>
      <c r="K274" s="98">
        <f t="shared" ref="K274" si="5">+K272-K273</f>
        <v>426274862835</v>
      </c>
      <c r="L274" s="96">
        <f>+L272-L273</f>
        <v>896271718</v>
      </c>
      <c r="M274" s="124">
        <f t="shared" ref="M274:N274" si="6">+M272-M273</f>
        <v>206785764</v>
      </c>
      <c r="N274" s="124">
        <f t="shared" si="6"/>
        <v>0</v>
      </c>
      <c r="O274" s="93">
        <f>+O272-O273</f>
        <v>-1211258</v>
      </c>
      <c r="P274" s="93">
        <f t="shared" ref="P274:V274" si="7">+P272-P273</f>
        <v>0</v>
      </c>
      <c r="Q274" s="97">
        <f t="shared" si="7"/>
        <v>-2705666954</v>
      </c>
      <c r="R274" s="90">
        <f t="shared" si="7"/>
        <v>6694434953</v>
      </c>
      <c r="S274" s="124">
        <f t="shared" si="7"/>
        <v>255993480</v>
      </c>
      <c r="T274" s="124">
        <f t="shared" si="7"/>
        <v>238200</v>
      </c>
      <c r="U274" s="93">
        <f t="shared" si="7"/>
        <v>-12919245</v>
      </c>
      <c r="V274" s="93">
        <f t="shared" si="7"/>
        <v>0</v>
      </c>
      <c r="W274" s="97">
        <f>+W272-W273</f>
        <v>-42471881417</v>
      </c>
      <c r="X274" s="98">
        <f t="shared" ref="X274" si="8">+X272-X273</f>
        <v>425124751001</v>
      </c>
    </row>
    <row r="276" spans="2:24">
      <c r="B276" s="4" t="s">
        <v>710</v>
      </c>
    </row>
    <row r="277" spans="2:24">
      <c r="B277" s="4" t="s">
        <v>362</v>
      </c>
    </row>
    <row r="278" spans="2:24">
      <c r="B278" s="4" t="s">
        <v>363</v>
      </c>
    </row>
    <row r="279" spans="2:24">
      <c r="B279" s="4" t="s">
        <v>364</v>
      </c>
    </row>
    <row r="280" spans="2:24">
      <c r="B280" s="122" t="s">
        <v>1620</v>
      </c>
      <c r="C280" s="122"/>
      <c r="D280" s="122"/>
      <c r="E280" s="122"/>
      <c r="F280" s="122"/>
    </row>
    <row r="281" spans="2:24">
      <c r="B281" s="4" t="s">
        <v>365</v>
      </c>
    </row>
  </sheetData>
  <autoFilter ref="B6:X6"/>
  <mergeCells count="16">
    <mergeCell ref="X5:X6"/>
    <mergeCell ref="F5:I5"/>
    <mergeCell ref="J5:J6"/>
    <mergeCell ref="W5:W6"/>
    <mergeCell ref="K5:K6"/>
    <mergeCell ref="N5:N6"/>
    <mergeCell ref="T5:T6"/>
    <mergeCell ref="L5:L6"/>
    <mergeCell ref="M5:M6"/>
    <mergeCell ref="O5:O6"/>
    <mergeCell ref="P5:P6"/>
    <mergeCell ref="Q5:Q6"/>
    <mergeCell ref="R5:R6"/>
    <mergeCell ref="S5:S6"/>
    <mergeCell ref="U5:U6"/>
    <mergeCell ref="V5:V6"/>
  </mergeCells>
  <phoneticPr fontId="44"/>
  <pageMargins left="0.56999999999999995" right="0.35" top="0.39" bottom="0.24" header="0.28999999999999998" footer="0.2"/>
  <pageSetup paperSize="9" scale="36" fitToHeight="2" orientation="landscape" r:id="rId1"/>
  <headerFooter alignWithMargins="0">
    <oddFooter>&amp;L&amp;"Times New Roman,標準"&amp;10&amp;D &amp;C&amp;"Times New Roman,標準"&amp;10&amp;P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W361"/>
  <sheetViews>
    <sheetView view="pageBreakPreview" zoomScale="85" zoomScaleNormal="85" zoomScaleSheetLayoutView="85" workbookViewId="0">
      <pane xSplit="3" topLeftCell="D1" activePane="topRight" state="frozen"/>
      <selection activeCell="A45" sqref="A45:A47"/>
      <selection pane="topRight"/>
    </sheetView>
  </sheetViews>
  <sheetFormatPr defaultRowHeight="12" outlineLevelCol="1"/>
  <cols>
    <col min="1" max="1" width="7.625" style="161" customWidth="1"/>
    <col min="2" max="2" width="11.75" style="161" bestFit="1" customWidth="1"/>
    <col min="3" max="3" width="8.75" style="161" bestFit="1" customWidth="1"/>
    <col min="4" max="14" width="12" style="162" customWidth="1"/>
    <col min="15" max="15" width="17.625" style="162" customWidth="1"/>
    <col min="16" max="16" width="12.5" style="162" customWidth="1"/>
    <col min="17" max="17" width="10.25" style="162" customWidth="1"/>
    <col min="18" max="18" width="11.625" style="162" customWidth="1"/>
    <col min="19" max="19" width="12.5" style="162" customWidth="1"/>
    <col min="20" max="20" width="8.125" style="161" customWidth="1"/>
    <col min="21" max="23" width="12.375" style="161" customWidth="1"/>
    <col min="24" max="24" width="20" style="163" bestFit="1" customWidth="1"/>
    <col min="25" max="25" width="9.25" style="161" bestFit="1" customWidth="1"/>
    <col min="26" max="26" width="8.25" style="161" bestFit="1" customWidth="1"/>
    <col min="27" max="27" width="6.875" style="162" bestFit="1" customWidth="1"/>
    <col min="28" max="28" width="11.375" style="162" hidden="1" customWidth="1" outlineLevel="1"/>
    <col min="29" max="29" width="8" style="161" customWidth="1" collapsed="1"/>
    <col min="30" max="30" width="7.625" style="162" bestFit="1" customWidth="1"/>
    <col min="31" max="31" width="10.5" style="161" bestFit="1" customWidth="1"/>
    <col min="32" max="32" width="12" style="161" bestFit="1" customWidth="1"/>
    <col min="33" max="33" width="12" style="161" customWidth="1"/>
    <col min="34" max="257" width="9" style="161"/>
    <col min="258" max="16384" width="9" style="102"/>
  </cols>
  <sheetData>
    <row r="1" spans="1:257" ht="9.75" customHeight="1" thickBot="1">
      <c r="U1" s="245"/>
      <c r="V1" s="245"/>
      <c r="W1" s="245"/>
    </row>
    <row r="2" spans="1:257" s="103" customFormat="1" ht="15.75" customHeight="1" thickBot="1">
      <c r="A2" s="164"/>
      <c r="B2" s="165">
        <v>42035</v>
      </c>
      <c r="C2" s="164"/>
      <c r="D2" s="166"/>
      <c r="E2" s="166"/>
      <c r="F2" s="166"/>
      <c r="G2" s="166"/>
      <c r="H2" s="166"/>
      <c r="I2" s="166"/>
      <c r="J2" s="166"/>
      <c r="K2" s="166"/>
      <c r="L2" s="166"/>
      <c r="M2" s="166"/>
      <c r="N2" s="166"/>
      <c r="O2" s="166"/>
      <c r="P2" s="430" t="s">
        <v>1184</v>
      </c>
      <c r="Q2" s="431"/>
      <c r="R2" s="166"/>
      <c r="S2" s="166"/>
      <c r="T2" s="164"/>
      <c r="U2" s="246"/>
      <c r="V2" s="246"/>
      <c r="W2" s="246"/>
      <c r="X2" s="167"/>
      <c r="Y2" s="167"/>
      <c r="Z2" s="167"/>
      <c r="AA2" s="168"/>
      <c r="AB2" s="168"/>
      <c r="AC2" s="167"/>
      <c r="AD2" s="168"/>
      <c r="AE2" s="167"/>
      <c r="AF2" s="167"/>
      <c r="AG2" s="167"/>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c r="IW2" s="164"/>
    </row>
    <row r="3" spans="1:257" s="104" customFormat="1" ht="24.75" customHeight="1">
      <c r="A3" s="169" t="s">
        <v>722</v>
      </c>
      <c r="B3" s="169" t="s">
        <v>723</v>
      </c>
      <c r="C3" s="170" t="s">
        <v>724</v>
      </c>
      <c r="D3" s="171" t="s">
        <v>725</v>
      </c>
      <c r="E3" s="172" t="s">
        <v>726</v>
      </c>
      <c r="F3" s="172" t="s">
        <v>727</v>
      </c>
      <c r="G3" s="172" t="s">
        <v>728</v>
      </c>
      <c r="H3" s="172" t="s">
        <v>1063</v>
      </c>
      <c r="I3" s="172" t="s">
        <v>1064</v>
      </c>
      <c r="J3" s="172" t="s">
        <v>1065</v>
      </c>
      <c r="K3" s="172" t="s">
        <v>729</v>
      </c>
      <c r="L3" s="172" t="s">
        <v>730</v>
      </c>
      <c r="M3" s="172" t="s">
        <v>1185</v>
      </c>
      <c r="N3" s="172" t="s">
        <v>731</v>
      </c>
      <c r="O3" s="172" t="s">
        <v>732</v>
      </c>
      <c r="P3" s="172" t="s">
        <v>733</v>
      </c>
      <c r="Q3" s="172" t="s">
        <v>1067</v>
      </c>
      <c r="R3" s="172" t="s">
        <v>734</v>
      </c>
      <c r="S3" s="173" t="s">
        <v>799</v>
      </c>
      <c r="T3" s="167"/>
      <c r="U3" s="247" t="s">
        <v>736</v>
      </c>
      <c r="V3" s="247" t="s">
        <v>1309</v>
      </c>
      <c r="W3" s="247" t="s">
        <v>1308</v>
      </c>
      <c r="X3" s="174" t="s">
        <v>1068</v>
      </c>
      <c r="Y3" s="175" t="s">
        <v>1069</v>
      </c>
      <c r="Z3" s="175" t="s">
        <v>1070</v>
      </c>
      <c r="AA3" s="176" t="s">
        <v>1071</v>
      </c>
      <c r="AB3" s="172" t="s">
        <v>1072</v>
      </c>
      <c r="AC3" s="177" t="s">
        <v>1073</v>
      </c>
      <c r="AD3" s="172" t="s">
        <v>1074</v>
      </c>
      <c r="AE3" s="178" t="s">
        <v>1186</v>
      </c>
      <c r="AF3" s="179" t="s">
        <v>1075</v>
      </c>
      <c r="AG3" s="179" t="s">
        <v>1076</v>
      </c>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67"/>
      <c r="DD3" s="167"/>
      <c r="DE3" s="167"/>
      <c r="DF3" s="167"/>
      <c r="DG3" s="167"/>
      <c r="DH3" s="167"/>
      <c r="DI3" s="167"/>
      <c r="DJ3" s="167"/>
      <c r="DK3" s="167"/>
      <c r="DL3" s="167"/>
      <c r="DM3" s="167"/>
      <c r="DN3" s="167"/>
      <c r="DO3" s="167"/>
      <c r="DP3" s="167"/>
      <c r="DQ3" s="167"/>
      <c r="DR3" s="167"/>
      <c r="DS3" s="167"/>
      <c r="DT3" s="167"/>
      <c r="DU3" s="167"/>
      <c r="DV3" s="167"/>
      <c r="DW3" s="167"/>
      <c r="DX3" s="167"/>
      <c r="DY3" s="167"/>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c r="FB3" s="167"/>
      <c r="FC3" s="167"/>
      <c r="FD3" s="167"/>
      <c r="FE3" s="167"/>
      <c r="FF3" s="167"/>
      <c r="FG3" s="167"/>
      <c r="FH3" s="167"/>
      <c r="FI3" s="167"/>
      <c r="FJ3" s="167"/>
      <c r="FK3" s="167"/>
      <c r="FL3" s="167"/>
      <c r="FM3" s="167"/>
      <c r="FN3" s="167"/>
      <c r="FO3" s="167"/>
      <c r="FP3" s="167"/>
      <c r="FQ3" s="167"/>
      <c r="FR3" s="167"/>
      <c r="FS3" s="167"/>
      <c r="FT3" s="167"/>
      <c r="FU3" s="167"/>
      <c r="FV3" s="167"/>
      <c r="FW3" s="167"/>
      <c r="FX3" s="167"/>
      <c r="FY3" s="167"/>
      <c r="FZ3" s="167"/>
      <c r="GA3" s="167"/>
      <c r="GB3" s="167"/>
      <c r="GC3" s="167"/>
      <c r="GD3" s="167"/>
      <c r="GE3" s="167"/>
      <c r="GF3" s="167"/>
      <c r="GG3" s="167"/>
      <c r="GH3" s="167"/>
      <c r="GI3" s="167"/>
      <c r="GJ3" s="167"/>
      <c r="GK3" s="167"/>
      <c r="GL3" s="167"/>
      <c r="GM3" s="167"/>
      <c r="GN3" s="167"/>
      <c r="GO3" s="167"/>
      <c r="GP3" s="167"/>
      <c r="GQ3" s="167"/>
      <c r="GR3" s="167"/>
      <c r="GS3" s="167"/>
      <c r="GT3" s="167"/>
      <c r="GU3" s="167"/>
      <c r="GV3" s="167"/>
      <c r="GW3" s="167"/>
      <c r="GX3" s="167"/>
      <c r="GY3" s="167"/>
      <c r="GZ3" s="167"/>
      <c r="HA3" s="167"/>
      <c r="HB3" s="167"/>
      <c r="HC3" s="167"/>
      <c r="HD3" s="167"/>
      <c r="HE3" s="167"/>
      <c r="HF3" s="167"/>
      <c r="HG3" s="167"/>
      <c r="HH3" s="167"/>
      <c r="HI3" s="167"/>
      <c r="HJ3" s="167"/>
      <c r="HK3" s="167"/>
      <c r="HL3" s="167"/>
      <c r="HM3" s="167"/>
      <c r="HN3" s="167"/>
      <c r="HO3" s="167"/>
      <c r="HP3" s="167"/>
      <c r="HQ3" s="167"/>
      <c r="HR3" s="167"/>
      <c r="HS3" s="167"/>
      <c r="HT3" s="167"/>
      <c r="HU3" s="167"/>
      <c r="HV3" s="167"/>
      <c r="HW3" s="167"/>
      <c r="HX3" s="167"/>
      <c r="HY3" s="167"/>
      <c r="HZ3" s="167"/>
      <c r="IA3" s="167"/>
      <c r="IB3" s="167"/>
      <c r="IC3" s="167"/>
      <c r="ID3" s="167"/>
      <c r="IE3" s="167"/>
      <c r="IF3" s="167"/>
      <c r="IG3" s="167"/>
      <c r="IH3" s="167"/>
      <c r="II3" s="167"/>
      <c r="IJ3" s="167"/>
      <c r="IK3" s="167"/>
      <c r="IL3" s="167"/>
      <c r="IM3" s="167"/>
      <c r="IN3" s="167"/>
      <c r="IO3" s="167"/>
      <c r="IP3" s="167"/>
      <c r="IQ3" s="167"/>
      <c r="IR3" s="167"/>
      <c r="IS3" s="167"/>
      <c r="IT3" s="167"/>
      <c r="IU3" s="167"/>
      <c r="IV3" s="167"/>
      <c r="IW3" s="167"/>
    </row>
    <row r="4" spans="1:257" ht="12.75" customHeight="1" thickBot="1">
      <c r="A4" s="438">
        <v>4059</v>
      </c>
      <c r="B4" s="435" t="str">
        <f>VLOOKUP($A4,[78]部門・消費税コード!$A$7:$B$265,2,FALSE)</f>
        <v>レジディア新大阪</v>
      </c>
      <c r="C4" s="180" t="s">
        <v>1077</v>
      </c>
      <c r="D4" s="181">
        <v>1319000000</v>
      </c>
      <c r="E4" s="182">
        <f>ROUND(E6*D4/D6,0)</f>
        <v>233103</v>
      </c>
      <c r="F4" s="182">
        <f>ROUND(F6*D4/D6,0)</f>
        <v>13696112</v>
      </c>
      <c r="G4" s="182">
        <f>ROUND(G6*D4/D6,0)</f>
        <v>41088337</v>
      </c>
      <c r="H4" s="182">
        <f>ROUND(H6*D4/D6,0)</f>
        <v>82881</v>
      </c>
      <c r="I4" s="182">
        <v>0</v>
      </c>
      <c r="J4" s="182">
        <v>0</v>
      </c>
      <c r="K4" s="182">
        <f>K6</f>
        <v>162000</v>
      </c>
      <c r="L4" s="182">
        <f>ROUND(L6*D4/D6,0)</f>
        <v>362605</v>
      </c>
      <c r="M4" s="182">
        <f>M6</f>
        <v>385300</v>
      </c>
      <c r="N4" s="183">
        <f>ROUND(257040*D4/D6,0)+97200</f>
        <v>220486</v>
      </c>
      <c r="O4" s="182">
        <f>ROUND(O6*D4/D6,0)</f>
        <v>642589</v>
      </c>
      <c r="P4" s="182">
        <f>ROUND(P6*D4/D6,0)</f>
        <v>64855</v>
      </c>
      <c r="Q4" s="182">
        <f>ROUND(Q6*D4/D6,0)</f>
        <v>1758352</v>
      </c>
      <c r="R4" s="184">
        <v>1285550</v>
      </c>
      <c r="S4" s="185">
        <f>SUM(D4:R4)</f>
        <v>1378982170</v>
      </c>
      <c r="T4" s="186" t="s">
        <v>1160</v>
      </c>
      <c r="U4" s="245">
        <f>D4</f>
        <v>1319000000</v>
      </c>
      <c r="V4" s="245"/>
      <c r="W4" s="245">
        <f>S4-U4</f>
        <v>59982170</v>
      </c>
      <c r="X4" s="187" t="s">
        <v>1078</v>
      </c>
      <c r="Y4" s="188">
        <v>41686</v>
      </c>
      <c r="Z4" s="189">
        <v>41852</v>
      </c>
      <c r="AA4" s="182">
        <f>IF(AND(YEAR(Y4)=YEAR(Z4),MONTH(Y4)=MONTH(Z4)),1,(YEAR(Z4)-YEAR(Y4))*12+MONTH(Z4)-MONTH(Y4))</f>
        <v>6</v>
      </c>
      <c r="AB4" s="184">
        <v>47</v>
      </c>
      <c r="AC4" s="190">
        <f>IF((AB4*12-AA4+AA4*0.2)/12&lt;2,2,ROUNDDOWN((AB4*12-AA4+AA4*0.2)/12,0))</f>
        <v>46</v>
      </c>
      <c r="AD4" s="191">
        <f>VLOOKUP($AC4,[78]償却率一覧!$A$3:$D$101,3,FALSE)</f>
        <v>1.0999999999999999E-2</v>
      </c>
      <c r="AE4" s="192">
        <f>ROUNDDOWN(S5*0.9*AD4*$AG4/6,0)</f>
        <v>14798004</v>
      </c>
      <c r="AF4" s="192">
        <f>ROUNDDOWN(S5*0.9*AD4/6,0)</f>
        <v>2466334</v>
      </c>
      <c r="AG4" s="192">
        <f>IF(MONTH($B$2)=1,(MONTH($B$2)+12)-MONTH($Z4)+1,MONTH($B$2)-MONTH($Z4)+1)</f>
        <v>6</v>
      </c>
      <c r="AH4" s="161" t="str">
        <f>A4&amp;"1"</f>
        <v>40591</v>
      </c>
      <c r="AI4" s="161" t="str">
        <f>C4</f>
        <v>信託土地</v>
      </c>
      <c r="AJ4" s="193">
        <f>(YEAR(Z4)-1988)*10000+MONTH(Z4)*100+DAY(Z4)</f>
        <v>260801</v>
      </c>
    </row>
    <row r="5" spans="1:257" ht="12.75" customHeight="1" thickBot="1">
      <c r="A5" s="439"/>
      <c r="B5" s="436"/>
      <c r="C5" s="194" t="s">
        <v>1079</v>
      </c>
      <c r="D5" s="195">
        <f>1325000000+106000000</f>
        <v>1431000000</v>
      </c>
      <c r="E5" s="196">
        <f>E6-E4</f>
        <v>252897</v>
      </c>
      <c r="F5" s="196">
        <f>F6-F4</f>
        <v>14859088</v>
      </c>
      <c r="G5" s="196">
        <f>G6-G4</f>
        <v>44577263</v>
      </c>
      <c r="H5" s="196">
        <f>H6-H4</f>
        <v>89919</v>
      </c>
      <c r="I5" s="196">
        <f>I6-I4</f>
        <v>598400</v>
      </c>
      <c r="J5" s="196">
        <f>J6</f>
        <v>168000</v>
      </c>
      <c r="K5" s="196">
        <v>0</v>
      </c>
      <c r="L5" s="196">
        <f t="shared" ref="L5:Q5" si="0">L6-L4</f>
        <v>393395</v>
      </c>
      <c r="M5" s="196">
        <f t="shared" si="0"/>
        <v>0</v>
      </c>
      <c r="N5" s="183">
        <f>ROUND(257040*D5/D6,0)</f>
        <v>133754</v>
      </c>
      <c r="O5" s="196">
        <f t="shared" si="0"/>
        <v>697154</v>
      </c>
      <c r="P5" s="196">
        <f t="shared" si="0"/>
        <v>70361</v>
      </c>
      <c r="Q5" s="196">
        <f t="shared" si="0"/>
        <v>1907659</v>
      </c>
      <c r="R5" s="197">
        <v>0</v>
      </c>
      <c r="S5" s="198">
        <f>SUM(D5:R5)</f>
        <v>1494747890</v>
      </c>
      <c r="T5" s="161" t="s">
        <v>1160</v>
      </c>
      <c r="U5" s="245"/>
      <c r="V5" s="245">
        <f>D5/1.08</f>
        <v>1325000000</v>
      </c>
      <c r="W5" s="245">
        <f>S5-V5</f>
        <v>169747890</v>
      </c>
      <c r="AH5" s="161" t="str">
        <f>A4&amp;"2"</f>
        <v>40592</v>
      </c>
      <c r="AI5" s="161" t="str">
        <f>C5</f>
        <v>信託建物</v>
      </c>
      <c r="AJ5" s="199">
        <f>AJ4</f>
        <v>260801</v>
      </c>
    </row>
    <row r="6" spans="1:257" ht="12.75" customHeight="1" thickBot="1">
      <c r="A6" s="440"/>
      <c r="B6" s="437"/>
      <c r="C6" s="200" t="s">
        <v>735</v>
      </c>
      <c r="D6" s="201">
        <f>SUM(D4:D5)</f>
        <v>2750000000</v>
      </c>
      <c r="E6" s="201">
        <v>486000</v>
      </c>
      <c r="F6" s="201">
        <f>ROUNDDOWN(((D4+D5/1.08)*0.01)*1.08,0)</f>
        <v>28555200</v>
      </c>
      <c r="G6" s="201">
        <v>85665600</v>
      </c>
      <c r="H6" s="201">
        <v>172800</v>
      </c>
      <c r="I6" s="202">
        <f>572400+26000</f>
        <v>598400</v>
      </c>
      <c r="J6" s="201">
        <v>168000</v>
      </c>
      <c r="K6" s="201">
        <v>162000</v>
      </c>
      <c r="L6" s="201">
        <v>756000</v>
      </c>
      <c r="M6" s="201">
        <v>385300</v>
      </c>
      <c r="N6" s="202">
        <f>257040+97200</f>
        <v>354240</v>
      </c>
      <c r="O6" s="202">
        <v>1339743</v>
      </c>
      <c r="P6" s="201">
        <v>135216</v>
      </c>
      <c r="Q6" s="201">
        <v>3666011</v>
      </c>
      <c r="R6" s="203">
        <f>SUM(R4:R5)</f>
        <v>1285550</v>
      </c>
      <c r="S6" s="204">
        <f>SUM(D6:R6)</f>
        <v>2873730060</v>
      </c>
      <c r="U6" s="245"/>
      <c r="V6" s="245"/>
      <c r="W6" s="245"/>
    </row>
    <row r="7" spans="1:257" ht="12.75" customHeight="1" thickBot="1">
      <c r="A7" s="205"/>
      <c r="B7" s="205"/>
      <c r="C7" s="205"/>
      <c r="D7" s="206"/>
      <c r="E7" s="206"/>
      <c r="F7" s="206"/>
      <c r="G7" s="206"/>
      <c r="H7" s="206"/>
      <c r="I7" s="206"/>
      <c r="J7" s="206"/>
      <c r="K7" s="206"/>
      <c r="L7" s="206"/>
      <c r="M7" s="206"/>
      <c r="N7" s="206"/>
      <c r="O7" s="206"/>
      <c r="P7" s="206"/>
      <c r="Q7" s="206"/>
      <c r="R7" s="206"/>
      <c r="S7" s="206"/>
      <c r="U7" s="245"/>
      <c r="V7" s="245"/>
      <c r="W7" s="245"/>
    </row>
    <row r="8" spans="1:257" ht="12.75" customHeight="1" thickBot="1">
      <c r="A8" s="207" t="s">
        <v>1080</v>
      </c>
      <c r="B8" s="208"/>
      <c r="C8" s="209"/>
      <c r="D8" s="210">
        <f>D5</f>
        <v>1431000000</v>
      </c>
      <c r="E8" s="210">
        <f t="shared" ref="E8:P8" si="1">E6</f>
        <v>486000</v>
      </c>
      <c r="F8" s="211">
        <f t="shared" si="1"/>
        <v>28555200</v>
      </c>
      <c r="G8" s="211">
        <f t="shared" si="1"/>
        <v>85665600</v>
      </c>
      <c r="H8" s="211">
        <f t="shared" si="1"/>
        <v>172800</v>
      </c>
      <c r="I8" s="211">
        <f>I6</f>
        <v>598400</v>
      </c>
      <c r="J8" s="211">
        <f t="shared" si="1"/>
        <v>168000</v>
      </c>
      <c r="K8" s="211">
        <f>K6</f>
        <v>162000</v>
      </c>
      <c r="L8" s="211">
        <f t="shared" si="1"/>
        <v>756000</v>
      </c>
      <c r="M8" s="211">
        <f t="shared" si="1"/>
        <v>385300</v>
      </c>
      <c r="N8" s="211">
        <f t="shared" si="1"/>
        <v>354240</v>
      </c>
      <c r="O8" s="211">
        <f t="shared" si="1"/>
        <v>1339743</v>
      </c>
      <c r="P8" s="210">
        <f t="shared" si="1"/>
        <v>135216</v>
      </c>
      <c r="Q8" s="212" t="s">
        <v>1081</v>
      </c>
      <c r="R8" s="210">
        <f>R5</f>
        <v>0</v>
      </c>
      <c r="S8" s="213">
        <f>SUM(D8:R8)</f>
        <v>1549778499</v>
      </c>
      <c r="U8" s="245"/>
      <c r="V8" s="245"/>
      <c r="W8" s="245"/>
    </row>
    <row r="9" spans="1:257" ht="9" customHeight="1" thickBot="1">
      <c r="U9" s="245"/>
      <c r="V9" s="245"/>
      <c r="W9" s="245"/>
    </row>
    <row r="10" spans="1:257" ht="9" customHeight="1" thickBot="1">
      <c r="A10" s="164"/>
      <c r="B10" s="165">
        <v>42035</v>
      </c>
      <c r="C10" s="164"/>
      <c r="D10" s="166"/>
      <c r="E10" s="166"/>
      <c r="F10" s="166"/>
      <c r="G10" s="166"/>
      <c r="H10" s="166"/>
      <c r="I10" s="166"/>
      <c r="J10" s="166"/>
      <c r="K10" s="166"/>
      <c r="L10" s="166"/>
      <c r="M10" s="166"/>
      <c r="N10" s="166"/>
      <c r="O10" s="166"/>
      <c r="P10" s="430" t="s">
        <v>1187</v>
      </c>
      <c r="Q10" s="431"/>
      <c r="R10" s="166"/>
      <c r="S10" s="166"/>
      <c r="T10" s="164"/>
      <c r="U10" s="246"/>
      <c r="V10" s="246"/>
      <c r="W10" s="246"/>
      <c r="X10" s="167"/>
      <c r="Y10" s="167"/>
      <c r="Z10" s="167"/>
      <c r="AA10" s="168"/>
      <c r="AB10" s="168"/>
      <c r="AC10" s="167"/>
      <c r="AD10" s="168"/>
      <c r="AE10" s="167"/>
      <c r="AF10" s="167"/>
      <c r="AG10" s="167"/>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c r="FU10" s="164"/>
      <c r="FV10" s="164"/>
      <c r="FW10" s="164"/>
      <c r="FX10" s="164"/>
      <c r="FY10" s="164"/>
      <c r="FZ10" s="164"/>
      <c r="GA10" s="164"/>
      <c r="GB10" s="164"/>
      <c r="GC10" s="164"/>
      <c r="GD10" s="164"/>
      <c r="GE10" s="164"/>
      <c r="GF10" s="164"/>
      <c r="GG10" s="164"/>
      <c r="GH10" s="164"/>
      <c r="GI10" s="164"/>
      <c r="GJ10" s="164"/>
      <c r="GK10" s="164"/>
      <c r="GL10" s="164"/>
      <c r="GM10" s="164"/>
      <c r="GN10" s="164"/>
      <c r="GO10" s="164"/>
      <c r="GP10" s="164"/>
      <c r="GQ10" s="164"/>
      <c r="GR10" s="164"/>
      <c r="GS10" s="164"/>
      <c r="GT10" s="164"/>
      <c r="GU10" s="164"/>
      <c r="GV10" s="164"/>
      <c r="GW10" s="164"/>
      <c r="GX10" s="164"/>
      <c r="GY10" s="164"/>
      <c r="GZ10" s="164"/>
      <c r="HA10" s="164"/>
      <c r="HB10" s="164"/>
      <c r="HC10" s="164"/>
      <c r="HD10" s="164"/>
      <c r="HE10" s="164"/>
      <c r="HF10" s="164"/>
      <c r="HG10" s="164"/>
      <c r="HH10" s="164"/>
      <c r="HI10" s="164"/>
      <c r="HJ10" s="164"/>
      <c r="HK10" s="164"/>
      <c r="HL10" s="164"/>
      <c r="HM10" s="164"/>
      <c r="HN10" s="164"/>
      <c r="HO10" s="164"/>
      <c r="HP10" s="164"/>
      <c r="HQ10" s="164"/>
      <c r="HR10" s="164"/>
      <c r="HS10" s="164"/>
      <c r="HT10" s="164"/>
      <c r="HU10" s="164"/>
      <c r="HV10" s="164"/>
      <c r="HW10" s="164"/>
      <c r="HX10" s="164"/>
      <c r="HY10" s="164"/>
      <c r="HZ10" s="164"/>
      <c r="IA10" s="164"/>
      <c r="IB10" s="164"/>
      <c r="IC10" s="164"/>
      <c r="ID10" s="164"/>
      <c r="IE10" s="164"/>
      <c r="IF10" s="164"/>
      <c r="IG10" s="164"/>
      <c r="IH10" s="164"/>
      <c r="II10" s="164"/>
      <c r="IJ10" s="164"/>
      <c r="IK10" s="164"/>
      <c r="IL10" s="164"/>
      <c r="IM10" s="164"/>
      <c r="IN10" s="164"/>
      <c r="IO10" s="164"/>
      <c r="IP10" s="164"/>
      <c r="IQ10" s="164"/>
      <c r="IR10" s="164"/>
      <c r="IS10" s="164"/>
      <c r="IT10" s="164"/>
      <c r="IU10" s="164"/>
      <c r="IV10" s="164"/>
      <c r="IW10" s="164"/>
    </row>
    <row r="11" spans="1:257" ht="15.75" customHeight="1">
      <c r="A11" s="169" t="s">
        <v>722</v>
      </c>
      <c r="B11" s="169" t="s">
        <v>723</v>
      </c>
      <c r="C11" s="170" t="s">
        <v>724</v>
      </c>
      <c r="D11" s="171" t="s">
        <v>725</v>
      </c>
      <c r="E11" s="172" t="s">
        <v>726</v>
      </c>
      <c r="F11" s="172" t="s">
        <v>727</v>
      </c>
      <c r="G11" s="172" t="s">
        <v>728</v>
      </c>
      <c r="H11" s="172" t="s">
        <v>1188</v>
      </c>
      <c r="I11" s="172" t="s">
        <v>1064</v>
      </c>
      <c r="J11" s="172" t="s">
        <v>1065</v>
      </c>
      <c r="K11" s="172" t="s">
        <v>729</v>
      </c>
      <c r="L11" s="172" t="s">
        <v>730</v>
      </c>
      <c r="M11" s="172" t="s">
        <v>1185</v>
      </c>
      <c r="N11" s="172" t="s">
        <v>731</v>
      </c>
      <c r="O11" s="172" t="s">
        <v>732</v>
      </c>
      <c r="P11" s="172" t="s">
        <v>733</v>
      </c>
      <c r="Q11" s="172" t="s">
        <v>1067</v>
      </c>
      <c r="R11" s="172" t="s">
        <v>734</v>
      </c>
      <c r="S11" s="173" t="s">
        <v>799</v>
      </c>
      <c r="T11" s="167"/>
      <c r="U11" s="247" t="s">
        <v>736</v>
      </c>
      <c r="V11" s="247" t="s">
        <v>1309</v>
      </c>
      <c r="W11" s="247" t="s">
        <v>1308</v>
      </c>
      <c r="X11" s="174" t="s">
        <v>1068</v>
      </c>
      <c r="Y11" s="175" t="s">
        <v>1069</v>
      </c>
      <c r="Z11" s="175" t="s">
        <v>1070</v>
      </c>
      <c r="AA11" s="176" t="s">
        <v>1071</v>
      </c>
      <c r="AB11" s="172" t="s">
        <v>1072</v>
      </c>
      <c r="AC11" s="177" t="s">
        <v>1073</v>
      </c>
      <c r="AD11" s="172" t="s">
        <v>1074</v>
      </c>
      <c r="AE11" s="178" t="s">
        <v>1186</v>
      </c>
      <c r="AF11" s="179" t="s">
        <v>1075</v>
      </c>
      <c r="AG11" s="179" t="s">
        <v>1076</v>
      </c>
      <c r="AH11" s="167"/>
      <c r="AI11" s="167"/>
      <c r="AJ11" s="167"/>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c r="FU11" s="164"/>
      <c r="FV11" s="164"/>
      <c r="FW11" s="164"/>
      <c r="FX11" s="164"/>
      <c r="FY11" s="164"/>
      <c r="FZ11" s="164"/>
      <c r="GA11" s="164"/>
      <c r="GB11" s="164"/>
      <c r="GC11" s="164"/>
      <c r="GD11" s="164"/>
      <c r="GE11" s="164"/>
      <c r="GF11" s="164"/>
      <c r="GG11" s="164"/>
      <c r="GH11" s="164"/>
      <c r="GI11" s="164"/>
      <c r="GJ11" s="164"/>
      <c r="GK11" s="164"/>
      <c r="GL11" s="164"/>
      <c r="GM11" s="164"/>
      <c r="GN11" s="164"/>
      <c r="GO11" s="164"/>
      <c r="GP11" s="164"/>
      <c r="GQ11" s="164"/>
      <c r="GR11" s="164"/>
      <c r="GS11" s="164"/>
      <c r="GT11" s="164"/>
      <c r="GU11" s="164"/>
      <c r="GV11" s="164"/>
      <c r="GW11" s="164"/>
      <c r="GX11" s="164"/>
      <c r="GY11" s="164"/>
      <c r="GZ11" s="164"/>
      <c r="HA11" s="164"/>
      <c r="HB11" s="164"/>
      <c r="HC11" s="164"/>
      <c r="HD11" s="164"/>
      <c r="HE11" s="164"/>
      <c r="HF11" s="164"/>
      <c r="HG11" s="164"/>
      <c r="HH11" s="164"/>
      <c r="HI11" s="164"/>
      <c r="HJ11" s="164"/>
      <c r="HK11" s="164"/>
      <c r="HL11" s="164"/>
      <c r="HM11" s="164"/>
      <c r="HN11" s="164"/>
      <c r="HO11" s="164"/>
      <c r="HP11" s="164"/>
      <c r="HQ11" s="164"/>
      <c r="HR11" s="164"/>
      <c r="HS11" s="164"/>
      <c r="HT11" s="164"/>
      <c r="HU11" s="164"/>
      <c r="HV11" s="164"/>
      <c r="HW11" s="164"/>
      <c r="HX11" s="164"/>
      <c r="HY11" s="164"/>
      <c r="HZ11" s="164"/>
      <c r="IA11" s="164"/>
      <c r="IB11" s="164"/>
      <c r="IC11" s="164"/>
      <c r="ID11" s="164"/>
      <c r="IE11" s="164"/>
      <c r="IF11" s="164"/>
      <c r="IG11" s="164"/>
      <c r="IH11" s="164"/>
      <c r="II11" s="164"/>
      <c r="IJ11" s="164"/>
      <c r="IK11" s="164"/>
      <c r="IL11" s="164"/>
      <c r="IM11" s="164"/>
      <c r="IN11" s="164"/>
      <c r="IO11" s="164"/>
      <c r="IP11" s="164"/>
      <c r="IQ11" s="164"/>
      <c r="IR11" s="164"/>
      <c r="IS11" s="164"/>
      <c r="IT11" s="164"/>
      <c r="IU11" s="164"/>
      <c r="IV11" s="164"/>
      <c r="IW11" s="164"/>
    </row>
    <row r="12" spans="1:257" ht="24" customHeight="1" thickBot="1">
      <c r="A12" s="438">
        <v>2072</v>
      </c>
      <c r="B12" s="435" t="str">
        <f>VLOOKUP($A12,[79]部門・消費税コード!$A$7:$B$266,2,FALSE)</f>
        <v>レジディア町屋</v>
      </c>
      <c r="C12" s="180" t="s">
        <v>1077</v>
      </c>
      <c r="D12" s="182">
        <v>759200000</v>
      </c>
      <c r="E12" s="182">
        <f>ROUND(E14*D12/D14,0)</f>
        <v>307296</v>
      </c>
      <c r="F12" s="182">
        <f>ROUND(F14*D12/D14,0)</f>
        <v>7976031</v>
      </c>
      <c r="G12" s="182">
        <f>ROUND(G14*D12/D14,0)</f>
        <v>0</v>
      </c>
      <c r="H12" s="182">
        <f>ROUND(H14*D12/D14,0)</f>
        <v>163891</v>
      </c>
      <c r="I12" s="182">
        <v>0</v>
      </c>
      <c r="J12" s="182">
        <v>0</v>
      </c>
      <c r="K12" s="182">
        <f>K14</f>
        <v>162000</v>
      </c>
      <c r="L12" s="182">
        <f>ROUND(L14*D12/D14,0)</f>
        <v>546304</v>
      </c>
      <c r="M12" s="182">
        <f>M14</f>
        <v>190512</v>
      </c>
      <c r="N12" s="182">
        <f>ROUND((225720+136080)*D12/D14,0)+97200</f>
        <v>325965</v>
      </c>
      <c r="O12" s="182">
        <f>ROUND(O14*D12/D14,0)</f>
        <v>544620</v>
      </c>
      <c r="P12" s="182">
        <f>ROUND(P14*D12/D14,0)</f>
        <v>68288</v>
      </c>
      <c r="Q12" s="182">
        <f>ROUND(Q14*D12/D14,0)</f>
        <v>1240592</v>
      </c>
      <c r="R12" s="184">
        <v>115179</v>
      </c>
      <c r="S12" s="185">
        <f>SUM(D12:R12)</f>
        <v>770840678</v>
      </c>
      <c r="T12" s="186" t="s">
        <v>1310</v>
      </c>
      <c r="U12" s="245">
        <f>D12</f>
        <v>759200000</v>
      </c>
      <c r="V12" s="245"/>
      <c r="W12" s="245">
        <f>S12-U12</f>
        <v>11640678</v>
      </c>
      <c r="X12" s="187" t="s">
        <v>1078</v>
      </c>
      <c r="Y12" s="214">
        <v>40057</v>
      </c>
      <c r="Z12" s="215">
        <v>41911</v>
      </c>
      <c r="AA12" s="216">
        <v>61</v>
      </c>
      <c r="AB12" s="184">
        <v>47</v>
      </c>
      <c r="AC12" s="217">
        <v>42</v>
      </c>
      <c r="AD12" s="191">
        <f>VLOOKUP($AC12,[79]償却率一覧!$A$3:$D$101,3,FALSE)</f>
        <v>1.2E-2</v>
      </c>
      <c r="AE12" s="192">
        <f>ROUNDDOWN(S13*0.9*AD12*$AG12/6,0)</f>
        <v>4045390</v>
      </c>
      <c r="AF12" s="192">
        <f>ROUNDDOWN(S13*0.9*AD12/6,0)</f>
        <v>809078</v>
      </c>
      <c r="AG12" s="192">
        <f>IF(MONTH($B$2)=1,(MONTH($B$2)+12)-MONTH($Z12)+1,MONTH($B$2)-MONTH($Z12)+1)</f>
        <v>5</v>
      </c>
      <c r="AH12" s="161" t="str">
        <f>A12&amp;"1"</f>
        <v>20721</v>
      </c>
      <c r="AI12" s="161" t="str">
        <f>C12</f>
        <v>信託土地</v>
      </c>
      <c r="AJ12" s="193">
        <f>(YEAR(Z12)-1988)*10000+MONTH(Z12)*100+DAY(Z12)</f>
        <v>260929</v>
      </c>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c r="FU12" s="164"/>
      <c r="FV12" s="164"/>
      <c r="FW12" s="164"/>
      <c r="FX12" s="164"/>
      <c r="FY12" s="164"/>
      <c r="FZ12" s="164"/>
      <c r="GA12" s="164"/>
      <c r="GB12" s="164"/>
      <c r="GC12" s="164"/>
      <c r="GD12" s="164"/>
      <c r="GE12" s="164"/>
      <c r="GF12" s="164"/>
      <c r="GG12" s="164"/>
      <c r="GH12" s="164"/>
      <c r="GI12" s="164"/>
      <c r="GJ12" s="164"/>
      <c r="GK12" s="164"/>
      <c r="GL12" s="164"/>
      <c r="GM12" s="164"/>
      <c r="GN12" s="164"/>
      <c r="GO12" s="164"/>
      <c r="GP12" s="164"/>
      <c r="GQ12" s="164"/>
      <c r="GR12" s="164"/>
      <c r="GS12" s="164"/>
      <c r="GT12" s="164"/>
      <c r="GU12" s="164"/>
      <c r="GV12" s="164"/>
      <c r="GW12" s="164"/>
      <c r="GX12" s="164"/>
      <c r="GY12" s="164"/>
      <c r="GZ12" s="164"/>
      <c r="HA12" s="164"/>
      <c r="HB12" s="164"/>
      <c r="HC12" s="164"/>
      <c r="HD12" s="164"/>
      <c r="HE12" s="164"/>
      <c r="HF12" s="164"/>
      <c r="HG12" s="164"/>
      <c r="HH12" s="164"/>
      <c r="HI12" s="164"/>
      <c r="HJ12" s="164"/>
      <c r="HK12" s="164"/>
      <c r="HL12" s="164"/>
      <c r="HM12" s="164"/>
      <c r="HN12" s="164"/>
      <c r="HO12" s="164"/>
      <c r="HP12" s="164"/>
      <c r="HQ12" s="164"/>
      <c r="HR12" s="164"/>
      <c r="HS12" s="164"/>
      <c r="HT12" s="164"/>
      <c r="HU12" s="164"/>
      <c r="HV12" s="164"/>
      <c r="HW12" s="164"/>
      <c r="HX12" s="164"/>
      <c r="HY12" s="164"/>
      <c r="HZ12" s="164"/>
      <c r="IA12" s="164"/>
      <c r="IB12" s="164"/>
      <c r="IC12" s="164"/>
      <c r="ID12" s="164"/>
      <c r="IE12" s="164"/>
      <c r="IF12" s="164"/>
      <c r="IG12" s="164"/>
      <c r="IH12" s="164"/>
      <c r="II12" s="164"/>
      <c r="IJ12" s="164"/>
      <c r="IK12" s="164"/>
      <c r="IL12" s="164"/>
      <c r="IM12" s="164"/>
      <c r="IN12" s="164"/>
      <c r="IO12" s="164"/>
      <c r="IP12" s="164"/>
      <c r="IQ12" s="164"/>
      <c r="IR12" s="164"/>
      <c r="IS12" s="164"/>
      <c r="IT12" s="164"/>
      <c r="IU12" s="164"/>
      <c r="IV12" s="164"/>
      <c r="IW12" s="164"/>
    </row>
    <row r="13" spans="1:257" ht="15.75" customHeight="1" thickBot="1">
      <c r="A13" s="439"/>
      <c r="B13" s="436"/>
      <c r="C13" s="194" t="s">
        <v>1079</v>
      </c>
      <c r="D13" s="196">
        <f>408800000+32704000</f>
        <v>441504000</v>
      </c>
      <c r="E13" s="196">
        <f t="shared" ref="E13:J13" si="2">E14-E12</f>
        <v>178704</v>
      </c>
      <c r="F13" s="196">
        <f t="shared" si="2"/>
        <v>4638369</v>
      </c>
      <c r="G13" s="196">
        <f t="shared" si="2"/>
        <v>0</v>
      </c>
      <c r="H13" s="196">
        <f t="shared" si="2"/>
        <v>95309</v>
      </c>
      <c r="I13" s="196">
        <f t="shared" si="2"/>
        <v>464400</v>
      </c>
      <c r="J13" s="196">
        <f t="shared" si="2"/>
        <v>108000</v>
      </c>
      <c r="K13" s="196">
        <v>0</v>
      </c>
      <c r="L13" s="196">
        <f t="shared" ref="L13:Q13" si="3">L14-L12</f>
        <v>317696</v>
      </c>
      <c r="M13" s="196">
        <f t="shared" si="3"/>
        <v>0</v>
      </c>
      <c r="N13" s="196">
        <f>ROUND((225720+136080)*D13/D14,0)</f>
        <v>133035</v>
      </c>
      <c r="O13" s="196">
        <f t="shared" si="3"/>
        <v>316718</v>
      </c>
      <c r="P13" s="196">
        <f t="shared" si="3"/>
        <v>39712</v>
      </c>
      <c r="Q13" s="196">
        <f t="shared" si="3"/>
        <v>721452</v>
      </c>
      <c r="R13" s="197">
        <f>898581+71886</f>
        <v>970467</v>
      </c>
      <c r="S13" s="198">
        <f>SUM(D13:R13)</f>
        <v>449487862</v>
      </c>
      <c r="T13" s="161" t="s">
        <v>1311</v>
      </c>
      <c r="U13" s="245"/>
      <c r="V13" s="245">
        <f>D13/1.08</f>
        <v>408800000</v>
      </c>
      <c r="W13" s="245">
        <f>S13-V13</f>
        <v>40687862</v>
      </c>
      <c r="AH13" s="161" t="str">
        <f>A12&amp;"2"</f>
        <v>20722</v>
      </c>
      <c r="AI13" s="161" t="str">
        <f>C13</f>
        <v>信託建物</v>
      </c>
      <c r="AJ13" s="199">
        <f>AJ12</f>
        <v>260929</v>
      </c>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64"/>
      <c r="EU13" s="164"/>
      <c r="EV13" s="164"/>
      <c r="EW13" s="164"/>
      <c r="EX13" s="164"/>
      <c r="EY13" s="164"/>
      <c r="EZ13" s="164"/>
      <c r="FA13" s="164"/>
      <c r="FB13" s="164"/>
      <c r="FC13" s="164"/>
      <c r="FD13" s="164"/>
      <c r="FE13" s="164"/>
      <c r="FF13" s="164"/>
      <c r="FG13" s="164"/>
      <c r="FH13" s="164"/>
      <c r="FI13" s="164"/>
      <c r="FJ13" s="164"/>
      <c r="FK13" s="164"/>
      <c r="FL13" s="164"/>
      <c r="FM13" s="164"/>
      <c r="FN13" s="164"/>
      <c r="FO13" s="164"/>
      <c r="FP13" s="164"/>
      <c r="FQ13" s="164"/>
      <c r="FR13" s="164"/>
      <c r="FS13" s="164"/>
      <c r="FT13" s="164"/>
      <c r="FU13" s="164"/>
      <c r="FV13" s="164"/>
      <c r="FW13" s="164"/>
      <c r="FX13" s="164"/>
      <c r="FY13" s="164"/>
      <c r="FZ13" s="164"/>
      <c r="GA13" s="164"/>
      <c r="GB13" s="164"/>
      <c r="GC13" s="164"/>
      <c r="GD13" s="164"/>
      <c r="GE13" s="164"/>
      <c r="GF13" s="164"/>
      <c r="GG13" s="164"/>
      <c r="GH13" s="164"/>
      <c r="GI13" s="164"/>
      <c r="GJ13" s="164"/>
      <c r="GK13" s="164"/>
      <c r="GL13" s="164"/>
      <c r="GM13" s="164"/>
      <c r="GN13" s="164"/>
      <c r="GO13" s="164"/>
      <c r="GP13" s="164"/>
      <c r="GQ13" s="164"/>
      <c r="GR13" s="164"/>
      <c r="GS13" s="164"/>
      <c r="GT13" s="164"/>
      <c r="GU13" s="164"/>
      <c r="GV13" s="164"/>
      <c r="GW13" s="164"/>
      <c r="GX13" s="164"/>
      <c r="GY13" s="164"/>
      <c r="GZ13" s="164"/>
      <c r="HA13" s="164"/>
      <c r="HB13" s="164"/>
      <c r="HC13" s="164"/>
      <c r="HD13" s="164"/>
      <c r="HE13" s="164"/>
      <c r="HF13" s="164"/>
      <c r="HG13" s="164"/>
      <c r="HH13" s="164"/>
      <c r="HI13" s="164"/>
      <c r="HJ13" s="164"/>
      <c r="HK13" s="164"/>
      <c r="HL13" s="164"/>
      <c r="HM13" s="164"/>
      <c r="HN13" s="164"/>
      <c r="HO13" s="164"/>
      <c r="HP13" s="164"/>
      <c r="HQ13" s="164"/>
      <c r="HR13" s="164"/>
      <c r="HS13" s="164"/>
      <c r="HT13" s="164"/>
      <c r="HU13" s="164"/>
      <c r="HV13" s="164"/>
      <c r="HW13" s="164"/>
      <c r="HX13" s="164"/>
      <c r="HY13" s="164"/>
      <c r="HZ13" s="164"/>
      <c r="IA13" s="164"/>
      <c r="IB13" s="164"/>
      <c r="IC13" s="164"/>
      <c r="ID13" s="164"/>
      <c r="IE13" s="164"/>
      <c r="IF13" s="164"/>
      <c r="IG13" s="164"/>
      <c r="IH13" s="164"/>
      <c r="II13" s="164"/>
      <c r="IJ13" s="164"/>
      <c r="IK13" s="164"/>
      <c r="IL13" s="164"/>
      <c r="IM13" s="164"/>
      <c r="IN13" s="164"/>
      <c r="IO13" s="164"/>
      <c r="IP13" s="164"/>
      <c r="IQ13" s="164"/>
      <c r="IR13" s="164"/>
      <c r="IS13" s="164"/>
      <c r="IT13" s="164"/>
      <c r="IU13" s="164"/>
      <c r="IV13" s="164"/>
      <c r="IW13" s="164"/>
    </row>
    <row r="14" spans="1:257" ht="15.75" customHeight="1" thickBot="1">
      <c r="A14" s="440"/>
      <c r="B14" s="437"/>
      <c r="C14" s="200" t="s">
        <v>735</v>
      </c>
      <c r="D14" s="201">
        <f>SUM(D12:D13)</f>
        <v>1200704000</v>
      </c>
      <c r="E14" s="201">
        <v>486000</v>
      </c>
      <c r="F14" s="201">
        <f>ROUNDDOWN(((D12+D13/1.08)*0.01)*1.08,0)</f>
        <v>12614400</v>
      </c>
      <c r="G14" s="201">
        <v>0</v>
      </c>
      <c r="H14" s="201">
        <v>259200</v>
      </c>
      <c r="I14" s="201">
        <v>464400</v>
      </c>
      <c r="J14" s="218">
        <v>108000</v>
      </c>
      <c r="K14" s="201">
        <v>162000</v>
      </c>
      <c r="L14" s="201">
        <v>864000</v>
      </c>
      <c r="M14" s="201">
        <v>190512</v>
      </c>
      <c r="N14" s="201">
        <f>225720+136080+97200</f>
        <v>459000</v>
      </c>
      <c r="O14" s="201">
        <v>861338</v>
      </c>
      <c r="P14" s="201">
        <v>108000</v>
      </c>
      <c r="Q14" s="201">
        <v>1962044</v>
      </c>
      <c r="R14" s="203">
        <f>SUM(R12:R13)</f>
        <v>1085646</v>
      </c>
      <c r="S14" s="204">
        <f>SUM(D14:R14)</f>
        <v>1220328540</v>
      </c>
      <c r="U14" s="245"/>
      <c r="V14" s="245"/>
      <c r="W14" s="245"/>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c r="FF14" s="164"/>
      <c r="FG14" s="164"/>
      <c r="FH14" s="164"/>
      <c r="FI14" s="164"/>
      <c r="FJ14" s="164"/>
      <c r="FK14" s="164"/>
      <c r="FL14" s="164"/>
      <c r="FM14" s="164"/>
      <c r="FN14" s="164"/>
      <c r="FO14" s="164"/>
      <c r="FP14" s="164"/>
      <c r="FQ14" s="164"/>
      <c r="FR14" s="164"/>
      <c r="FS14" s="164"/>
      <c r="FT14" s="164"/>
      <c r="FU14" s="164"/>
      <c r="FV14" s="164"/>
      <c r="FW14" s="164"/>
      <c r="FX14" s="164"/>
      <c r="FY14" s="164"/>
      <c r="FZ14" s="164"/>
      <c r="GA14" s="164"/>
      <c r="GB14" s="164"/>
      <c r="GC14" s="164"/>
      <c r="GD14" s="164"/>
      <c r="GE14" s="164"/>
      <c r="GF14" s="164"/>
      <c r="GG14" s="164"/>
      <c r="GH14" s="164"/>
      <c r="GI14" s="164"/>
      <c r="GJ14" s="164"/>
      <c r="GK14" s="164"/>
      <c r="GL14" s="164"/>
      <c r="GM14" s="164"/>
      <c r="GN14" s="164"/>
      <c r="GO14" s="164"/>
      <c r="GP14" s="164"/>
      <c r="GQ14" s="164"/>
      <c r="GR14" s="164"/>
      <c r="GS14" s="164"/>
      <c r="GT14" s="164"/>
      <c r="GU14" s="164"/>
      <c r="GV14" s="164"/>
      <c r="GW14" s="164"/>
      <c r="GX14" s="164"/>
      <c r="GY14" s="164"/>
      <c r="GZ14" s="164"/>
      <c r="HA14" s="164"/>
      <c r="HB14" s="164"/>
      <c r="HC14" s="164"/>
      <c r="HD14" s="164"/>
      <c r="HE14" s="164"/>
      <c r="HF14" s="164"/>
      <c r="HG14" s="164"/>
      <c r="HH14" s="164"/>
      <c r="HI14" s="164"/>
      <c r="HJ14" s="164"/>
      <c r="HK14" s="164"/>
      <c r="HL14" s="164"/>
      <c r="HM14" s="164"/>
      <c r="HN14" s="164"/>
      <c r="HO14" s="164"/>
      <c r="HP14" s="164"/>
      <c r="HQ14" s="164"/>
      <c r="HR14" s="164"/>
      <c r="HS14" s="164"/>
      <c r="HT14" s="164"/>
      <c r="HU14" s="164"/>
      <c r="HV14" s="164"/>
      <c r="HW14" s="164"/>
      <c r="HX14" s="164"/>
      <c r="HY14" s="164"/>
      <c r="HZ14" s="164"/>
      <c r="IA14" s="164"/>
      <c r="IB14" s="164"/>
      <c r="IC14" s="164"/>
      <c r="ID14" s="164"/>
      <c r="IE14" s="164"/>
      <c r="IF14" s="164"/>
      <c r="IG14" s="164"/>
      <c r="IH14" s="164"/>
      <c r="II14" s="164"/>
      <c r="IJ14" s="164"/>
      <c r="IK14" s="164"/>
      <c r="IL14" s="164"/>
      <c r="IM14" s="164"/>
      <c r="IN14" s="164"/>
      <c r="IO14" s="164"/>
      <c r="IP14" s="164"/>
      <c r="IQ14" s="164"/>
      <c r="IR14" s="164"/>
      <c r="IS14" s="164"/>
      <c r="IT14" s="164"/>
      <c r="IU14" s="164"/>
      <c r="IV14" s="164"/>
      <c r="IW14" s="164"/>
    </row>
    <row r="15" spans="1:257" ht="15.75" customHeight="1" thickBot="1">
      <c r="A15" s="205"/>
      <c r="B15" s="205"/>
      <c r="C15" s="205"/>
      <c r="D15" s="206"/>
      <c r="E15" s="206"/>
      <c r="F15" s="206"/>
      <c r="G15" s="206"/>
      <c r="H15" s="206"/>
      <c r="I15" s="206"/>
      <c r="J15" s="206"/>
      <c r="K15" s="206"/>
      <c r="L15" s="206"/>
      <c r="M15" s="206"/>
      <c r="N15" s="206"/>
      <c r="O15" s="206"/>
      <c r="P15" s="206"/>
      <c r="Q15" s="206"/>
      <c r="R15" s="206"/>
      <c r="S15" s="206"/>
      <c r="U15" s="245"/>
      <c r="V15" s="245"/>
      <c r="W15" s="245"/>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c r="FU15" s="164"/>
      <c r="FV15" s="164"/>
      <c r="FW15" s="164"/>
      <c r="FX15" s="164"/>
      <c r="FY15" s="164"/>
      <c r="FZ15" s="164"/>
      <c r="GA15" s="164"/>
      <c r="GB15" s="164"/>
      <c r="GC15" s="164"/>
      <c r="GD15" s="164"/>
      <c r="GE15" s="164"/>
      <c r="GF15" s="164"/>
      <c r="GG15" s="164"/>
      <c r="GH15" s="164"/>
      <c r="GI15" s="164"/>
      <c r="GJ15" s="164"/>
      <c r="GK15" s="164"/>
      <c r="GL15" s="164"/>
      <c r="GM15" s="164"/>
      <c r="GN15" s="164"/>
      <c r="GO15" s="164"/>
      <c r="GP15" s="164"/>
      <c r="GQ15" s="164"/>
      <c r="GR15" s="164"/>
      <c r="GS15" s="164"/>
      <c r="GT15" s="164"/>
      <c r="GU15" s="164"/>
      <c r="GV15" s="164"/>
      <c r="GW15" s="164"/>
      <c r="GX15" s="164"/>
      <c r="GY15" s="164"/>
      <c r="GZ15" s="164"/>
      <c r="HA15" s="164"/>
      <c r="HB15" s="164"/>
      <c r="HC15" s="164"/>
      <c r="HD15" s="164"/>
      <c r="HE15" s="164"/>
      <c r="HF15" s="164"/>
      <c r="HG15" s="164"/>
      <c r="HH15" s="164"/>
      <c r="HI15" s="164"/>
      <c r="HJ15" s="164"/>
      <c r="HK15" s="164"/>
      <c r="HL15" s="164"/>
      <c r="HM15" s="164"/>
      <c r="HN15" s="164"/>
      <c r="HO15" s="164"/>
      <c r="HP15" s="164"/>
      <c r="HQ15" s="164"/>
      <c r="HR15" s="164"/>
      <c r="HS15" s="164"/>
      <c r="HT15" s="164"/>
      <c r="HU15" s="164"/>
      <c r="HV15" s="164"/>
      <c r="HW15" s="164"/>
      <c r="HX15" s="164"/>
      <c r="HY15" s="164"/>
      <c r="HZ15" s="164"/>
      <c r="IA15" s="164"/>
      <c r="IB15" s="164"/>
      <c r="IC15" s="164"/>
      <c r="ID15" s="164"/>
      <c r="IE15" s="164"/>
      <c r="IF15" s="164"/>
      <c r="IG15" s="164"/>
      <c r="IH15" s="164"/>
      <c r="II15" s="164"/>
      <c r="IJ15" s="164"/>
      <c r="IK15" s="164"/>
      <c r="IL15" s="164"/>
      <c r="IM15" s="164"/>
      <c r="IN15" s="164"/>
      <c r="IO15" s="164"/>
      <c r="IP15" s="164"/>
      <c r="IQ15" s="164"/>
      <c r="IR15" s="164"/>
      <c r="IS15" s="164"/>
      <c r="IT15" s="164"/>
      <c r="IU15" s="164"/>
      <c r="IV15" s="164"/>
      <c r="IW15" s="164"/>
    </row>
    <row r="16" spans="1:257" ht="15.75" customHeight="1" thickBot="1">
      <c r="A16" s="207" t="s">
        <v>1080</v>
      </c>
      <c r="B16" s="208"/>
      <c r="C16" s="209"/>
      <c r="D16" s="210">
        <f>D13</f>
        <v>441504000</v>
      </c>
      <c r="E16" s="210">
        <f t="shared" ref="E16:P16" si="4">E14</f>
        <v>486000</v>
      </c>
      <c r="F16" s="210">
        <f t="shared" si="4"/>
        <v>12614400</v>
      </c>
      <c r="G16" s="210">
        <f t="shared" si="4"/>
        <v>0</v>
      </c>
      <c r="H16" s="210">
        <f t="shared" si="4"/>
        <v>259200</v>
      </c>
      <c r="I16" s="210">
        <f t="shared" si="4"/>
        <v>464400</v>
      </c>
      <c r="J16" s="210">
        <f t="shared" si="4"/>
        <v>108000</v>
      </c>
      <c r="K16" s="210">
        <f t="shared" si="4"/>
        <v>162000</v>
      </c>
      <c r="L16" s="210">
        <f t="shared" si="4"/>
        <v>864000</v>
      </c>
      <c r="M16" s="210">
        <f t="shared" si="4"/>
        <v>190512</v>
      </c>
      <c r="N16" s="210">
        <f t="shared" si="4"/>
        <v>459000</v>
      </c>
      <c r="O16" s="210">
        <f t="shared" si="4"/>
        <v>861338</v>
      </c>
      <c r="P16" s="210">
        <f t="shared" si="4"/>
        <v>108000</v>
      </c>
      <c r="Q16" s="212" t="s">
        <v>1189</v>
      </c>
      <c r="R16" s="210">
        <f>R13</f>
        <v>970467</v>
      </c>
      <c r="S16" s="213">
        <f>SUM(D16:R16)</f>
        <v>459051317</v>
      </c>
      <c r="U16" s="245"/>
      <c r="V16" s="245"/>
      <c r="W16" s="245"/>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c r="FU16" s="164"/>
      <c r="FV16" s="164"/>
      <c r="FW16" s="164"/>
      <c r="FX16" s="164"/>
      <c r="FY16" s="164"/>
      <c r="FZ16" s="164"/>
      <c r="GA16" s="164"/>
      <c r="GB16" s="164"/>
      <c r="GC16" s="164"/>
      <c r="GD16" s="164"/>
      <c r="GE16" s="164"/>
      <c r="GF16" s="164"/>
      <c r="GG16" s="164"/>
      <c r="GH16" s="164"/>
      <c r="GI16" s="164"/>
      <c r="GJ16" s="164"/>
      <c r="GK16" s="164"/>
      <c r="GL16" s="164"/>
      <c r="GM16" s="164"/>
      <c r="GN16" s="164"/>
      <c r="GO16" s="164"/>
      <c r="GP16" s="164"/>
      <c r="GQ16" s="164"/>
      <c r="GR16" s="164"/>
      <c r="GS16" s="164"/>
      <c r="GT16" s="164"/>
      <c r="GU16" s="164"/>
      <c r="GV16" s="164"/>
      <c r="GW16" s="164"/>
      <c r="GX16" s="164"/>
      <c r="GY16" s="164"/>
      <c r="GZ16" s="164"/>
      <c r="HA16" s="164"/>
      <c r="HB16" s="164"/>
      <c r="HC16" s="164"/>
      <c r="HD16" s="164"/>
      <c r="HE16" s="164"/>
      <c r="HF16" s="164"/>
      <c r="HG16" s="164"/>
      <c r="HH16" s="164"/>
      <c r="HI16" s="164"/>
      <c r="HJ16" s="164"/>
      <c r="HK16" s="164"/>
      <c r="HL16" s="164"/>
      <c r="HM16" s="164"/>
      <c r="HN16" s="164"/>
      <c r="HO16" s="164"/>
      <c r="HP16" s="164"/>
      <c r="HQ16" s="164"/>
      <c r="HR16" s="164"/>
      <c r="HS16" s="164"/>
      <c r="HT16" s="164"/>
      <c r="HU16" s="164"/>
      <c r="HV16" s="164"/>
      <c r="HW16" s="164"/>
      <c r="HX16" s="164"/>
      <c r="HY16" s="164"/>
      <c r="HZ16" s="164"/>
      <c r="IA16" s="164"/>
      <c r="IB16" s="164"/>
      <c r="IC16" s="164"/>
      <c r="ID16" s="164"/>
      <c r="IE16" s="164"/>
      <c r="IF16" s="164"/>
      <c r="IG16" s="164"/>
      <c r="IH16" s="164"/>
      <c r="II16" s="164"/>
      <c r="IJ16" s="164"/>
      <c r="IK16" s="164"/>
      <c r="IL16" s="164"/>
      <c r="IM16" s="164"/>
      <c r="IN16" s="164"/>
      <c r="IO16" s="164"/>
      <c r="IP16" s="164"/>
      <c r="IQ16" s="164"/>
      <c r="IR16" s="164"/>
      <c r="IS16" s="164"/>
      <c r="IT16" s="164"/>
      <c r="IU16" s="164"/>
      <c r="IV16" s="164"/>
      <c r="IW16" s="164"/>
    </row>
    <row r="17" spans="1:257" ht="15.75" customHeight="1" thickBot="1">
      <c r="U17" s="245"/>
      <c r="V17" s="245"/>
      <c r="W17" s="245"/>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c r="FU17" s="164"/>
      <c r="FV17" s="164"/>
      <c r="FW17" s="164"/>
      <c r="FX17" s="164"/>
      <c r="FY17" s="164"/>
      <c r="FZ17" s="164"/>
      <c r="GA17" s="164"/>
      <c r="GB17" s="164"/>
      <c r="GC17" s="164"/>
      <c r="GD17" s="164"/>
      <c r="GE17" s="164"/>
      <c r="GF17" s="164"/>
      <c r="GG17" s="164"/>
      <c r="GH17" s="164"/>
      <c r="GI17" s="164"/>
      <c r="GJ17" s="164"/>
      <c r="GK17" s="164"/>
      <c r="GL17" s="164"/>
      <c r="GM17" s="164"/>
      <c r="GN17" s="164"/>
      <c r="GO17" s="164"/>
      <c r="GP17" s="164"/>
      <c r="GQ17" s="164"/>
      <c r="GR17" s="164"/>
      <c r="GS17" s="164"/>
      <c r="GT17" s="164"/>
      <c r="GU17" s="164"/>
      <c r="GV17" s="164"/>
      <c r="GW17" s="164"/>
      <c r="GX17" s="164"/>
      <c r="GY17" s="164"/>
      <c r="GZ17" s="164"/>
      <c r="HA17" s="164"/>
      <c r="HB17" s="164"/>
      <c r="HC17" s="164"/>
      <c r="HD17" s="164"/>
      <c r="HE17" s="164"/>
      <c r="HF17" s="164"/>
      <c r="HG17" s="164"/>
      <c r="HH17" s="164"/>
      <c r="HI17" s="164"/>
      <c r="HJ17" s="164"/>
      <c r="HK17" s="164"/>
      <c r="HL17" s="164"/>
      <c r="HM17" s="164"/>
      <c r="HN17" s="164"/>
      <c r="HO17" s="164"/>
      <c r="HP17" s="164"/>
      <c r="HQ17" s="164"/>
      <c r="HR17" s="164"/>
      <c r="HS17" s="164"/>
      <c r="HT17" s="164"/>
      <c r="HU17" s="164"/>
      <c r="HV17" s="164"/>
      <c r="HW17" s="164"/>
      <c r="HX17" s="164"/>
      <c r="HY17" s="164"/>
      <c r="HZ17" s="164"/>
      <c r="IA17" s="164"/>
      <c r="IB17" s="164"/>
      <c r="IC17" s="164"/>
      <c r="ID17" s="164"/>
      <c r="IE17" s="164"/>
      <c r="IF17" s="164"/>
      <c r="IG17" s="164"/>
      <c r="IH17" s="164"/>
      <c r="II17" s="164"/>
      <c r="IJ17" s="164"/>
      <c r="IK17" s="164"/>
      <c r="IL17" s="164"/>
      <c r="IM17" s="164"/>
      <c r="IN17" s="164"/>
      <c r="IO17" s="164"/>
      <c r="IP17" s="164"/>
      <c r="IQ17" s="164"/>
      <c r="IR17" s="164"/>
      <c r="IS17" s="164"/>
      <c r="IT17" s="164"/>
      <c r="IU17" s="164"/>
      <c r="IV17" s="164"/>
      <c r="IW17" s="164"/>
    </row>
    <row r="18" spans="1:257" ht="13.5" customHeight="1" thickBot="1">
      <c r="A18" s="164"/>
      <c r="B18" s="165">
        <v>42035</v>
      </c>
      <c r="C18" s="164"/>
      <c r="D18" s="166"/>
      <c r="E18" s="166"/>
      <c r="F18" s="166"/>
      <c r="G18" s="166"/>
      <c r="H18" s="166"/>
      <c r="I18" s="166"/>
      <c r="J18" s="166"/>
      <c r="K18" s="166"/>
      <c r="L18" s="166"/>
      <c r="M18" s="166"/>
      <c r="N18" s="166"/>
      <c r="O18" s="166"/>
      <c r="P18" s="430" t="s">
        <v>1062</v>
      </c>
      <c r="Q18" s="431"/>
      <c r="R18" s="166"/>
      <c r="S18" s="166"/>
      <c r="T18" s="164"/>
      <c r="U18" s="246"/>
      <c r="V18" s="246"/>
      <c r="W18" s="246"/>
      <c r="X18" s="167"/>
      <c r="Y18" s="167"/>
      <c r="Z18" s="167"/>
      <c r="AA18" s="168"/>
      <c r="AB18" s="168"/>
      <c r="AC18" s="167"/>
      <c r="AD18" s="168"/>
      <c r="AE18" s="167"/>
      <c r="AF18" s="167"/>
      <c r="AG18" s="167"/>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c r="FU18" s="164"/>
      <c r="FV18" s="164"/>
      <c r="FW18" s="164"/>
      <c r="FX18" s="164"/>
      <c r="FY18" s="164"/>
      <c r="FZ18" s="164"/>
      <c r="GA18" s="164"/>
      <c r="GB18" s="164"/>
      <c r="GC18" s="164"/>
      <c r="GD18" s="164"/>
      <c r="GE18" s="164"/>
      <c r="GF18" s="164"/>
      <c r="GG18" s="164"/>
      <c r="GH18" s="164"/>
      <c r="GI18" s="164"/>
      <c r="GJ18" s="164"/>
      <c r="GK18" s="164"/>
      <c r="GL18" s="164"/>
      <c r="GM18" s="164"/>
      <c r="GN18" s="164"/>
      <c r="GO18" s="164"/>
      <c r="GP18" s="164"/>
      <c r="GQ18" s="164"/>
      <c r="GR18" s="164"/>
      <c r="GS18" s="164"/>
      <c r="GT18" s="164"/>
      <c r="GU18" s="164"/>
      <c r="GV18" s="164"/>
      <c r="GW18" s="164"/>
      <c r="GX18" s="164"/>
      <c r="GY18" s="164"/>
      <c r="GZ18" s="164"/>
      <c r="HA18" s="164"/>
      <c r="HB18" s="164"/>
      <c r="HC18" s="164"/>
      <c r="HD18" s="164"/>
      <c r="HE18" s="164"/>
      <c r="HF18" s="164"/>
      <c r="HG18" s="164"/>
      <c r="HH18" s="164"/>
      <c r="HI18" s="164"/>
      <c r="HJ18" s="164"/>
      <c r="HK18" s="164"/>
      <c r="HL18" s="164"/>
      <c r="HM18" s="164"/>
      <c r="HN18" s="164"/>
      <c r="HO18" s="164"/>
      <c r="HP18" s="164"/>
      <c r="HQ18" s="164"/>
      <c r="HR18" s="164"/>
      <c r="HS18" s="164"/>
      <c r="HT18" s="164"/>
      <c r="HU18" s="164"/>
      <c r="HV18" s="164"/>
      <c r="HW18" s="164"/>
      <c r="HX18" s="164"/>
      <c r="HY18" s="164"/>
      <c r="HZ18" s="164"/>
      <c r="IA18" s="164"/>
      <c r="IB18" s="164"/>
      <c r="IC18" s="164"/>
      <c r="ID18" s="164"/>
      <c r="IE18" s="164"/>
      <c r="IF18" s="164"/>
      <c r="IG18" s="164"/>
      <c r="IH18" s="164"/>
      <c r="II18" s="164"/>
      <c r="IJ18" s="164"/>
      <c r="IK18" s="164"/>
      <c r="IL18" s="164"/>
      <c r="IM18" s="164"/>
      <c r="IN18" s="164"/>
      <c r="IO18" s="164"/>
      <c r="IP18" s="164"/>
      <c r="IQ18" s="164"/>
      <c r="IR18" s="164"/>
      <c r="IS18" s="164"/>
      <c r="IT18" s="164"/>
      <c r="IU18" s="164"/>
      <c r="IV18" s="164"/>
      <c r="IW18" s="164"/>
    </row>
    <row r="19" spans="1:257" ht="13.5" customHeight="1">
      <c r="A19" s="169" t="s">
        <v>722</v>
      </c>
      <c r="B19" s="169" t="s">
        <v>723</v>
      </c>
      <c r="C19" s="170" t="s">
        <v>724</v>
      </c>
      <c r="D19" s="171" t="s">
        <v>725</v>
      </c>
      <c r="E19" s="172" t="s">
        <v>726</v>
      </c>
      <c r="F19" s="172" t="s">
        <v>727</v>
      </c>
      <c r="G19" s="172" t="s">
        <v>728</v>
      </c>
      <c r="H19" s="172" t="s">
        <v>1190</v>
      </c>
      <c r="I19" s="172" t="s">
        <v>1191</v>
      </c>
      <c r="J19" s="172" t="s">
        <v>1065</v>
      </c>
      <c r="K19" s="172" t="s">
        <v>729</v>
      </c>
      <c r="L19" s="172" t="s">
        <v>730</v>
      </c>
      <c r="M19" s="172" t="s">
        <v>1185</v>
      </c>
      <c r="N19" s="172" t="s">
        <v>731</v>
      </c>
      <c r="O19" s="172" t="s">
        <v>732</v>
      </c>
      <c r="P19" s="172" t="s">
        <v>733</v>
      </c>
      <c r="Q19" s="172" t="s">
        <v>1192</v>
      </c>
      <c r="R19" s="172" t="s">
        <v>734</v>
      </c>
      <c r="S19" s="173" t="s">
        <v>799</v>
      </c>
      <c r="T19" s="167"/>
      <c r="U19" s="247" t="s">
        <v>736</v>
      </c>
      <c r="V19" s="247" t="s">
        <v>1309</v>
      </c>
      <c r="W19" s="247" t="s">
        <v>1308</v>
      </c>
      <c r="X19" s="174" t="s">
        <v>1068</v>
      </c>
      <c r="Y19" s="175" t="s">
        <v>1069</v>
      </c>
      <c r="Z19" s="175" t="s">
        <v>1070</v>
      </c>
      <c r="AA19" s="176" t="s">
        <v>1071</v>
      </c>
      <c r="AB19" s="172" t="s">
        <v>1072</v>
      </c>
      <c r="AC19" s="177" t="s">
        <v>1073</v>
      </c>
      <c r="AD19" s="172" t="s">
        <v>1074</v>
      </c>
      <c r="AE19" s="178" t="s">
        <v>1186</v>
      </c>
      <c r="AF19" s="179" t="s">
        <v>1075</v>
      </c>
      <c r="AG19" s="179" t="s">
        <v>1076</v>
      </c>
      <c r="AH19" s="167"/>
      <c r="AI19" s="167"/>
      <c r="AJ19" s="167"/>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c r="FU19" s="164"/>
      <c r="FV19" s="164"/>
      <c r="FW19" s="164"/>
      <c r="FX19" s="164"/>
      <c r="FY19" s="164"/>
      <c r="FZ19" s="164"/>
      <c r="GA19" s="164"/>
      <c r="GB19" s="164"/>
      <c r="GC19" s="164"/>
      <c r="GD19" s="164"/>
      <c r="GE19" s="164"/>
      <c r="GF19" s="164"/>
      <c r="GG19" s="164"/>
      <c r="GH19" s="164"/>
      <c r="GI19" s="164"/>
      <c r="GJ19" s="164"/>
      <c r="GK19" s="164"/>
      <c r="GL19" s="164"/>
      <c r="GM19" s="164"/>
      <c r="GN19" s="164"/>
      <c r="GO19" s="164"/>
      <c r="GP19" s="164"/>
      <c r="GQ19" s="164"/>
      <c r="GR19" s="164"/>
      <c r="GS19" s="164"/>
      <c r="GT19" s="164"/>
      <c r="GU19" s="164"/>
      <c r="GV19" s="164"/>
      <c r="GW19" s="164"/>
      <c r="GX19" s="164"/>
      <c r="GY19" s="164"/>
      <c r="GZ19" s="164"/>
      <c r="HA19" s="164"/>
      <c r="HB19" s="164"/>
      <c r="HC19" s="164"/>
      <c r="HD19" s="164"/>
      <c r="HE19" s="164"/>
      <c r="HF19" s="164"/>
      <c r="HG19" s="164"/>
      <c r="HH19" s="164"/>
      <c r="HI19" s="164"/>
      <c r="HJ19" s="164"/>
      <c r="HK19" s="164"/>
      <c r="HL19" s="164"/>
      <c r="HM19" s="164"/>
      <c r="HN19" s="164"/>
      <c r="HO19" s="164"/>
      <c r="HP19" s="164"/>
      <c r="HQ19" s="164"/>
      <c r="HR19" s="164"/>
      <c r="HS19" s="164"/>
      <c r="HT19" s="164"/>
      <c r="HU19" s="164"/>
      <c r="HV19" s="164"/>
      <c r="HW19" s="164"/>
      <c r="HX19" s="164"/>
      <c r="HY19" s="164"/>
      <c r="HZ19" s="164"/>
      <c r="IA19" s="164"/>
      <c r="IB19" s="164"/>
      <c r="IC19" s="164"/>
      <c r="ID19" s="164"/>
      <c r="IE19" s="164"/>
      <c r="IF19" s="164"/>
      <c r="IG19" s="164"/>
      <c r="IH19" s="164"/>
      <c r="II19" s="164"/>
      <c r="IJ19" s="164"/>
      <c r="IK19" s="164"/>
      <c r="IL19" s="164"/>
      <c r="IM19" s="164"/>
      <c r="IN19" s="164"/>
      <c r="IO19" s="164"/>
      <c r="IP19" s="164"/>
      <c r="IQ19" s="164"/>
      <c r="IR19" s="164"/>
      <c r="IS19" s="164"/>
      <c r="IT19" s="164"/>
      <c r="IU19" s="164"/>
      <c r="IV19" s="164"/>
      <c r="IW19" s="164"/>
    </row>
    <row r="20" spans="1:257" s="103" customFormat="1" ht="12.75" customHeight="1" thickBot="1">
      <c r="A20" s="432">
        <v>2073</v>
      </c>
      <c r="B20" s="435" t="s">
        <v>1193</v>
      </c>
      <c r="C20" s="180" t="s">
        <v>738</v>
      </c>
      <c r="D20" s="181">
        <v>1317500000</v>
      </c>
      <c r="E20" s="181">
        <f>ROUND(E22*D20/D22,0)</f>
        <v>369990</v>
      </c>
      <c r="F20" s="181">
        <f>ROUND(F22*D20/D22,0)</f>
        <v>13977407</v>
      </c>
      <c r="G20" s="181">
        <f>ROUND(G22*D20/D22,0)</f>
        <v>41932220</v>
      </c>
      <c r="H20" s="181">
        <f>ROUND(H22*D20/D22,0)</f>
        <v>131552</v>
      </c>
      <c r="I20" s="181">
        <v>0</v>
      </c>
      <c r="J20" s="181">
        <v>0</v>
      </c>
      <c r="K20" s="181">
        <f>K22</f>
        <v>162000</v>
      </c>
      <c r="L20" s="181">
        <f>ROUND(L22*D20/D22,0)</f>
        <v>575540</v>
      </c>
      <c r="M20" s="219">
        <f>M22</f>
        <v>179172</v>
      </c>
      <c r="N20" s="181">
        <f>ROUND(N22*D20/D22,0)</f>
        <v>129908</v>
      </c>
      <c r="O20" s="181">
        <f>ROUND(O22*D20/D22,0)</f>
        <v>383237</v>
      </c>
      <c r="P20" s="181">
        <f>ROUND(P22*D20/D22,0)</f>
        <v>105242</v>
      </c>
      <c r="Q20" s="181">
        <f>ROUND(Q22*D20/D22,0)</f>
        <v>1498896</v>
      </c>
      <c r="R20" s="220">
        <f>85740+18356</f>
        <v>104096</v>
      </c>
      <c r="S20" s="185">
        <f>SUM(D20:R20)</f>
        <v>1377049260</v>
      </c>
      <c r="T20" s="186" t="s">
        <v>1312</v>
      </c>
      <c r="U20" s="245">
        <f>D20</f>
        <v>1317500000</v>
      </c>
      <c r="V20" s="245"/>
      <c r="W20" s="245">
        <f>S20-U20</f>
        <v>59549260</v>
      </c>
      <c r="X20" s="187" t="s">
        <v>1078</v>
      </c>
      <c r="Y20" s="189">
        <v>38046</v>
      </c>
      <c r="Z20" s="189">
        <v>41955</v>
      </c>
      <c r="AA20" s="182">
        <f>IF(AND(YEAR(Y20)=YEAR(Z20),MONTH(Y20)=MONTH(Z20)),1,(YEAR(Z20)-YEAR(Y20))*12+MONTH(Z20)-MONTH(Y20))</f>
        <v>129</v>
      </c>
      <c r="AB20" s="184">
        <v>47</v>
      </c>
      <c r="AC20" s="190">
        <f>IF((AB20*12-AA20+AA20*0.2)/12&lt;2,2,ROUNDDOWN((AB20*12-AA20+AA20*0.2)/12,0))</f>
        <v>38</v>
      </c>
      <c r="AD20" s="191">
        <f>VLOOKUP($AC20,[80]償却率一覧!$A$3:$D$101,3,FALSE)</f>
        <v>1.3999999999999999E-2</v>
      </c>
      <c r="AE20" s="192">
        <f>ROUNDDOWN(S21*0.9*AD20*$AG20/6,0)</f>
        <v>2730034</v>
      </c>
      <c r="AF20" s="192">
        <f>ROUNDDOWN(S21*0.9*AD20/6,0)</f>
        <v>910011</v>
      </c>
      <c r="AG20" s="192">
        <f>IF(MONTH($B$2)=1,(MONTH($B$2)+12)-MONTH($Z20)+1,MONTH($B$2)-MONTH($Z20)+1)</f>
        <v>3</v>
      </c>
      <c r="AH20" s="161" t="str">
        <f>A20&amp;"1"</f>
        <v>20731</v>
      </c>
      <c r="AI20" s="161" t="str">
        <f>C20</f>
        <v>信託土地</v>
      </c>
      <c r="AJ20" s="193">
        <f>(YEAR(Z20)-1988)*10000+MONTH(Z20)*100+DAY(Z20)</f>
        <v>261112</v>
      </c>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DS20" s="164"/>
      <c r="DT20" s="164"/>
      <c r="DU20" s="164"/>
      <c r="DV20" s="164"/>
      <c r="DW20" s="164"/>
      <c r="DX20" s="164"/>
      <c r="DY20" s="164"/>
      <c r="DZ20" s="164"/>
      <c r="EA20" s="164"/>
      <c r="EB20" s="164"/>
      <c r="EC20" s="164"/>
      <c r="ED20" s="164"/>
      <c r="EE20" s="164"/>
      <c r="EF20" s="164"/>
      <c r="EG20" s="164"/>
      <c r="EH20" s="164"/>
      <c r="EI20" s="164"/>
      <c r="EJ20" s="164"/>
      <c r="EK20" s="164"/>
      <c r="EL20" s="164"/>
      <c r="EM20" s="164"/>
      <c r="EN20" s="164"/>
      <c r="EO20" s="164"/>
      <c r="EP20" s="164"/>
      <c r="EQ20" s="164"/>
      <c r="ER20" s="164"/>
      <c r="ES20" s="164"/>
      <c r="ET20" s="164"/>
      <c r="EU20" s="164"/>
      <c r="EV20" s="164"/>
      <c r="EW20" s="164"/>
      <c r="EX20" s="164"/>
      <c r="EY20" s="164"/>
      <c r="EZ20" s="164"/>
      <c r="FA20" s="164"/>
      <c r="FB20" s="164"/>
      <c r="FC20" s="164"/>
      <c r="FD20" s="164"/>
      <c r="FE20" s="164"/>
      <c r="FF20" s="164"/>
      <c r="FG20" s="164"/>
      <c r="FH20" s="164"/>
      <c r="FI20" s="164"/>
      <c r="FJ20" s="164"/>
      <c r="FK20" s="164"/>
      <c r="FL20" s="164"/>
      <c r="FM20" s="164"/>
      <c r="FN20" s="164"/>
      <c r="FO20" s="164"/>
      <c r="FP20" s="164"/>
      <c r="FQ20" s="164"/>
      <c r="FR20" s="164"/>
      <c r="FS20" s="164"/>
      <c r="FT20" s="164"/>
      <c r="FU20" s="164"/>
      <c r="FV20" s="164"/>
      <c r="FW20" s="164"/>
      <c r="FX20" s="164"/>
      <c r="FY20" s="164"/>
      <c r="FZ20" s="164"/>
      <c r="GA20" s="164"/>
      <c r="GB20" s="164"/>
      <c r="GC20" s="164"/>
      <c r="GD20" s="164"/>
      <c r="GE20" s="164"/>
      <c r="GF20" s="164"/>
      <c r="GG20" s="164"/>
      <c r="GH20" s="164"/>
      <c r="GI20" s="164"/>
      <c r="GJ20" s="164"/>
      <c r="GK20" s="164"/>
      <c r="GL20" s="164"/>
      <c r="GM20" s="164"/>
      <c r="GN20" s="164"/>
      <c r="GO20" s="164"/>
      <c r="GP20" s="164"/>
      <c r="GQ20" s="164"/>
      <c r="GR20" s="164"/>
      <c r="GS20" s="164"/>
      <c r="GT20" s="164"/>
      <c r="GU20" s="164"/>
      <c r="GV20" s="164"/>
      <c r="GW20" s="164"/>
      <c r="GX20" s="164"/>
      <c r="GY20" s="164"/>
      <c r="GZ20" s="164"/>
      <c r="HA20" s="164"/>
      <c r="HB20" s="164"/>
      <c r="HC20" s="164"/>
      <c r="HD20" s="164"/>
      <c r="HE20" s="164"/>
      <c r="HF20" s="164"/>
      <c r="HG20" s="164"/>
      <c r="HH20" s="164"/>
      <c r="HI20" s="164"/>
      <c r="HJ20" s="164"/>
      <c r="HK20" s="164"/>
      <c r="HL20" s="164"/>
      <c r="HM20" s="164"/>
      <c r="HN20" s="164"/>
      <c r="HO20" s="164"/>
      <c r="HP20" s="164"/>
      <c r="HQ20" s="164"/>
      <c r="HR20" s="164"/>
      <c r="HS20" s="164"/>
      <c r="HT20" s="164"/>
      <c r="HU20" s="164"/>
      <c r="HV20" s="164"/>
      <c r="HW20" s="164"/>
      <c r="HX20" s="164"/>
      <c r="HY20" s="164"/>
      <c r="HZ20" s="164"/>
      <c r="IA20" s="164"/>
      <c r="IB20" s="164"/>
      <c r="IC20" s="164"/>
      <c r="ID20" s="164"/>
      <c r="IE20" s="164"/>
      <c r="IF20" s="164"/>
      <c r="IG20" s="164"/>
      <c r="IH20" s="164"/>
      <c r="II20" s="164"/>
      <c r="IJ20" s="164"/>
      <c r="IK20" s="164"/>
      <c r="IL20" s="164"/>
      <c r="IM20" s="164"/>
      <c r="IN20" s="164"/>
      <c r="IO20" s="164"/>
      <c r="IP20" s="164"/>
      <c r="IQ20" s="164"/>
      <c r="IR20" s="164"/>
      <c r="IS20" s="164"/>
      <c r="IT20" s="164"/>
      <c r="IU20" s="164"/>
      <c r="IV20" s="164"/>
      <c r="IW20" s="164"/>
    </row>
    <row r="21" spans="1:257" s="104" customFormat="1" ht="29.25" customHeight="1" thickBot="1">
      <c r="A21" s="433"/>
      <c r="B21" s="436"/>
      <c r="C21" s="194" t="s">
        <v>1194</v>
      </c>
      <c r="D21" s="195">
        <f>382500000+30600000</f>
        <v>413100000</v>
      </c>
      <c r="E21" s="195">
        <f t="shared" ref="E21:J21" si="5">E22-E20</f>
        <v>116010.00000000006</v>
      </c>
      <c r="F21" s="195">
        <f t="shared" si="5"/>
        <v>4382593</v>
      </c>
      <c r="G21" s="195">
        <f t="shared" si="5"/>
        <v>13147780</v>
      </c>
      <c r="H21" s="195">
        <f t="shared" si="5"/>
        <v>41248</v>
      </c>
      <c r="I21" s="195">
        <f t="shared" si="5"/>
        <v>464400</v>
      </c>
      <c r="J21" s="195">
        <f t="shared" si="5"/>
        <v>540000</v>
      </c>
      <c r="K21" s="195">
        <v>0</v>
      </c>
      <c r="L21" s="195">
        <f t="shared" ref="L21:Q21" si="6">L22-L20</f>
        <v>180460</v>
      </c>
      <c r="M21" s="195">
        <f t="shared" si="6"/>
        <v>0</v>
      </c>
      <c r="N21" s="195">
        <f t="shared" si="6"/>
        <v>40732</v>
      </c>
      <c r="O21" s="195">
        <f t="shared" si="6"/>
        <v>120163</v>
      </c>
      <c r="P21" s="195">
        <f t="shared" si="6"/>
        <v>32998</v>
      </c>
      <c r="Q21" s="195">
        <f t="shared" si="6"/>
        <v>469976</v>
      </c>
      <c r="R21" s="221">
        <f>535589+114767+52028</f>
        <v>702384</v>
      </c>
      <c r="S21" s="198">
        <f>SUM(D21:R21)</f>
        <v>433338744</v>
      </c>
      <c r="T21" s="161" t="s">
        <v>1312</v>
      </c>
      <c r="U21" s="245"/>
      <c r="V21" s="245">
        <f>D21/1.08</f>
        <v>382500000</v>
      </c>
      <c r="W21" s="245">
        <f>S21-V21</f>
        <v>50838744</v>
      </c>
      <c r="X21" s="163"/>
      <c r="Y21" s="161"/>
      <c r="Z21" s="161"/>
      <c r="AA21" s="162"/>
      <c r="AB21" s="162"/>
      <c r="AC21" s="161"/>
      <c r="AD21" s="162"/>
      <c r="AE21" s="161"/>
      <c r="AF21" s="161"/>
      <c r="AG21" s="161"/>
      <c r="AH21" s="161" t="str">
        <f>A20&amp;"2"</f>
        <v>20732</v>
      </c>
      <c r="AI21" s="161" t="str">
        <f>C21</f>
        <v>信託建物</v>
      </c>
      <c r="AJ21" s="199">
        <f>AJ20</f>
        <v>261112</v>
      </c>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c r="DD21" s="164"/>
      <c r="DE21" s="164"/>
      <c r="DF21" s="164"/>
      <c r="DG21" s="164"/>
      <c r="DH21" s="164"/>
      <c r="DI21" s="164"/>
      <c r="DJ21" s="164"/>
      <c r="DK21" s="164"/>
      <c r="DL21" s="164"/>
      <c r="DM21" s="164"/>
      <c r="DN21" s="164"/>
      <c r="DO21" s="164"/>
      <c r="DP21" s="164"/>
      <c r="DQ21" s="164"/>
      <c r="DR21" s="164"/>
      <c r="DS21" s="164"/>
      <c r="DT21" s="164"/>
      <c r="DU21" s="164"/>
      <c r="DV21" s="164"/>
      <c r="DW21" s="164"/>
      <c r="DX21" s="164"/>
      <c r="DY21" s="164"/>
      <c r="DZ21" s="164"/>
      <c r="EA21" s="164"/>
      <c r="EB21" s="164"/>
      <c r="EC21" s="164"/>
      <c r="ED21" s="164"/>
      <c r="EE21" s="164"/>
      <c r="EF21" s="164"/>
      <c r="EG21" s="164"/>
      <c r="EH21" s="164"/>
      <c r="EI21" s="164"/>
      <c r="EJ21" s="164"/>
      <c r="EK21" s="164"/>
      <c r="EL21" s="164"/>
      <c r="EM21" s="164"/>
      <c r="EN21" s="164"/>
      <c r="EO21" s="164"/>
      <c r="EP21" s="164"/>
      <c r="EQ21" s="164"/>
      <c r="ER21" s="164"/>
      <c r="ES21" s="164"/>
      <c r="ET21" s="164"/>
      <c r="EU21" s="164"/>
      <c r="EV21" s="164"/>
      <c r="EW21" s="164"/>
      <c r="EX21" s="164"/>
      <c r="EY21" s="164"/>
      <c r="EZ21" s="164"/>
      <c r="FA21" s="164"/>
      <c r="FB21" s="164"/>
      <c r="FC21" s="164"/>
      <c r="FD21" s="164"/>
      <c r="FE21" s="164"/>
      <c r="FF21" s="164"/>
      <c r="FG21" s="164"/>
      <c r="FH21" s="164"/>
      <c r="FI21" s="164"/>
      <c r="FJ21" s="164"/>
      <c r="FK21" s="164"/>
      <c r="FL21" s="164"/>
      <c r="FM21" s="164"/>
      <c r="FN21" s="164"/>
      <c r="FO21" s="164"/>
      <c r="FP21" s="164"/>
      <c r="FQ21" s="164"/>
      <c r="FR21" s="164"/>
      <c r="FS21" s="164"/>
      <c r="FT21" s="164"/>
      <c r="FU21" s="164"/>
      <c r="FV21" s="164"/>
      <c r="FW21" s="164"/>
      <c r="FX21" s="164"/>
      <c r="FY21" s="164"/>
      <c r="FZ21" s="164"/>
      <c r="GA21" s="164"/>
      <c r="GB21" s="164"/>
      <c r="GC21" s="164"/>
      <c r="GD21" s="164"/>
      <c r="GE21" s="164"/>
      <c r="GF21" s="164"/>
      <c r="GG21" s="164"/>
      <c r="GH21" s="164"/>
      <c r="GI21" s="164"/>
      <c r="GJ21" s="164"/>
      <c r="GK21" s="164"/>
      <c r="GL21" s="164"/>
      <c r="GM21" s="164"/>
      <c r="GN21" s="164"/>
      <c r="GO21" s="164"/>
      <c r="GP21" s="164"/>
      <c r="GQ21" s="164"/>
      <c r="GR21" s="164"/>
      <c r="GS21" s="164"/>
      <c r="GT21" s="164"/>
      <c r="GU21" s="164"/>
      <c r="GV21" s="164"/>
      <c r="GW21" s="164"/>
      <c r="GX21" s="164"/>
      <c r="GY21" s="164"/>
      <c r="GZ21" s="164"/>
      <c r="HA21" s="164"/>
      <c r="HB21" s="164"/>
      <c r="HC21" s="164"/>
      <c r="HD21" s="164"/>
      <c r="HE21" s="164"/>
      <c r="HF21" s="164"/>
      <c r="HG21" s="164"/>
      <c r="HH21" s="164"/>
      <c r="HI21" s="164"/>
      <c r="HJ21" s="164"/>
      <c r="HK21" s="164"/>
      <c r="HL21" s="164"/>
      <c r="HM21" s="164"/>
      <c r="HN21" s="164"/>
      <c r="HO21" s="164"/>
      <c r="HP21" s="164"/>
      <c r="HQ21" s="164"/>
      <c r="HR21" s="164"/>
      <c r="HS21" s="164"/>
      <c r="HT21" s="164"/>
      <c r="HU21" s="164"/>
      <c r="HV21" s="164"/>
      <c r="HW21" s="164"/>
      <c r="HX21" s="164"/>
      <c r="HY21" s="164"/>
      <c r="HZ21" s="164"/>
      <c r="IA21" s="164"/>
      <c r="IB21" s="164"/>
      <c r="IC21" s="164"/>
      <c r="ID21" s="164"/>
      <c r="IE21" s="164"/>
      <c r="IF21" s="164"/>
      <c r="IG21" s="164"/>
      <c r="IH21" s="164"/>
      <c r="II21" s="164"/>
      <c r="IJ21" s="164"/>
      <c r="IK21" s="164"/>
      <c r="IL21" s="164"/>
      <c r="IM21" s="164"/>
      <c r="IN21" s="164"/>
      <c r="IO21" s="164"/>
      <c r="IP21" s="164"/>
      <c r="IQ21" s="164"/>
      <c r="IR21" s="164"/>
      <c r="IS21" s="164"/>
      <c r="IT21" s="164"/>
      <c r="IU21" s="164"/>
      <c r="IV21" s="164"/>
      <c r="IW21" s="164"/>
    </row>
    <row r="22" spans="1:257" ht="12.75" customHeight="1" thickBot="1">
      <c r="A22" s="434"/>
      <c r="B22" s="437"/>
      <c r="C22" s="200" t="s">
        <v>735</v>
      </c>
      <c r="D22" s="201">
        <f>SUM(D20:D21)</f>
        <v>1730600000</v>
      </c>
      <c r="E22" s="201">
        <f>450000*1.08</f>
        <v>486000.00000000006</v>
      </c>
      <c r="F22" s="201">
        <f>ROUNDDOWN(((D20+D21/1.08)*0.01)*1.08,0)</f>
        <v>18360000</v>
      </c>
      <c r="G22" s="201">
        <v>55080000</v>
      </c>
      <c r="H22" s="201">
        <v>172800</v>
      </c>
      <c r="I22" s="201">
        <v>464400</v>
      </c>
      <c r="J22" s="201">
        <v>540000</v>
      </c>
      <c r="K22" s="201">
        <v>162000</v>
      </c>
      <c r="L22" s="201">
        <v>756000</v>
      </c>
      <c r="M22" s="222">
        <v>179172</v>
      </c>
      <c r="N22" s="223">
        <v>170640</v>
      </c>
      <c r="O22" s="201">
        <v>503400</v>
      </c>
      <c r="P22" s="201">
        <v>138240</v>
      </c>
      <c r="Q22" s="201">
        <v>1968872</v>
      </c>
      <c r="R22" s="203">
        <f>SUM(R20:R21)</f>
        <v>806480</v>
      </c>
      <c r="S22" s="204">
        <f>SUM(D22:R22)</f>
        <v>1810388004</v>
      </c>
      <c r="U22" s="245"/>
      <c r="V22" s="245"/>
      <c r="W22" s="245"/>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c r="CX22" s="164"/>
      <c r="CY22" s="164"/>
      <c r="CZ22" s="164"/>
      <c r="DA22" s="164"/>
      <c r="DB22" s="164"/>
      <c r="DC22" s="164"/>
      <c r="DD22" s="164"/>
      <c r="DE22" s="164"/>
      <c r="DF22" s="164"/>
      <c r="DG22" s="164"/>
      <c r="DH22" s="164"/>
      <c r="DI22" s="164"/>
      <c r="DJ22" s="164"/>
      <c r="DK22" s="164"/>
      <c r="DL22" s="164"/>
      <c r="DM22" s="164"/>
      <c r="DN22" s="164"/>
      <c r="DO22" s="164"/>
      <c r="DP22" s="164"/>
      <c r="DQ22" s="164"/>
      <c r="DR22" s="164"/>
      <c r="DS22" s="164"/>
      <c r="DT22" s="164"/>
      <c r="DU22" s="164"/>
      <c r="DV22" s="164"/>
      <c r="DW22" s="164"/>
      <c r="DX22" s="164"/>
      <c r="DY22" s="164"/>
      <c r="DZ22" s="164"/>
      <c r="EA22" s="164"/>
      <c r="EB22" s="164"/>
      <c r="EC22" s="164"/>
      <c r="ED22" s="164"/>
      <c r="EE22" s="164"/>
      <c r="EF22" s="164"/>
      <c r="EG22" s="164"/>
      <c r="EH22" s="164"/>
      <c r="EI22" s="164"/>
      <c r="EJ22" s="164"/>
      <c r="EK22" s="164"/>
      <c r="EL22" s="164"/>
      <c r="EM22" s="164"/>
      <c r="EN22" s="164"/>
      <c r="EO22" s="164"/>
      <c r="EP22" s="164"/>
      <c r="EQ22" s="164"/>
      <c r="ER22" s="164"/>
      <c r="ES22" s="164"/>
      <c r="ET22" s="164"/>
      <c r="EU22" s="164"/>
      <c r="EV22" s="164"/>
      <c r="EW22" s="164"/>
      <c r="EX22" s="164"/>
      <c r="EY22" s="164"/>
      <c r="EZ22" s="164"/>
      <c r="FA22" s="164"/>
      <c r="FB22" s="164"/>
      <c r="FC22" s="164"/>
      <c r="FD22" s="164"/>
      <c r="FE22" s="164"/>
      <c r="FF22" s="164"/>
      <c r="FG22" s="164"/>
      <c r="FH22" s="164"/>
      <c r="FI22" s="164"/>
      <c r="FJ22" s="164"/>
      <c r="FK22" s="164"/>
      <c r="FL22" s="164"/>
      <c r="FM22" s="164"/>
      <c r="FN22" s="164"/>
      <c r="FO22" s="164"/>
      <c r="FP22" s="164"/>
      <c r="FQ22" s="164"/>
      <c r="FR22" s="164"/>
      <c r="FS22" s="164"/>
      <c r="FT22" s="164"/>
      <c r="FU22" s="164"/>
      <c r="FV22" s="164"/>
      <c r="FW22" s="164"/>
      <c r="FX22" s="164"/>
      <c r="FY22" s="164"/>
      <c r="FZ22" s="164"/>
      <c r="GA22" s="164"/>
      <c r="GB22" s="164"/>
      <c r="GC22" s="164"/>
      <c r="GD22" s="164"/>
      <c r="GE22" s="164"/>
      <c r="GF22" s="164"/>
      <c r="GG22" s="164"/>
      <c r="GH22" s="164"/>
      <c r="GI22" s="164"/>
      <c r="GJ22" s="164"/>
      <c r="GK22" s="164"/>
      <c r="GL22" s="164"/>
      <c r="GM22" s="164"/>
      <c r="GN22" s="164"/>
      <c r="GO22" s="164"/>
      <c r="GP22" s="164"/>
      <c r="GQ22" s="164"/>
      <c r="GR22" s="164"/>
      <c r="GS22" s="164"/>
      <c r="GT22" s="164"/>
      <c r="GU22" s="164"/>
      <c r="GV22" s="164"/>
      <c r="GW22" s="164"/>
      <c r="GX22" s="164"/>
      <c r="GY22" s="164"/>
      <c r="GZ22" s="164"/>
      <c r="HA22" s="164"/>
      <c r="HB22" s="164"/>
      <c r="HC22" s="164"/>
      <c r="HD22" s="164"/>
      <c r="HE22" s="164"/>
      <c r="HF22" s="164"/>
      <c r="HG22" s="164"/>
      <c r="HH22" s="164"/>
      <c r="HI22" s="164"/>
      <c r="HJ22" s="164"/>
      <c r="HK22" s="164"/>
      <c r="HL22" s="164"/>
      <c r="HM22" s="164"/>
      <c r="HN22" s="164"/>
      <c r="HO22" s="164"/>
      <c r="HP22" s="164"/>
      <c r="HQ22" s="164"/>
      <c r="HR22" s="164"/>
      <c r="HS22" s="164"/>
      <c r="HT22" s="164"/>
      <c r="HU22" s="164"/>
      <c r="HV22" s="164"/>
      <c r="HW22" s="164"/>
      <c r="HX22" s="164"/>
      <c r="HY22" s="164"/>
      <c r="HZ22" s="164"/>
      <c r="IA22" s="164"/>
      <c r="IB22" s="164"/>
      <c r="IC22" s="164"/>
      <c r="ID22" s="164"/>
      <c r="IE22" s="164"/>
      <c r="IF22" s="164"/>
      <c r="IG22" s="164"/>
      <c r="IH22" s="164"/>
      <c r="II22" s="164"/>
      <c r="IJ22" s="164"/>
      <c r="IK22" s="164"/>
      <c r="IL22" s="164"/>
      <c r="IM22" s="164"/>
      <c r="IN22" s="164"/>
      <c r="IO22" s="164"/>
      <c r="IP22" s="164"/>
      <c r="IQ22" s="164"/>
      <c r="IR22" s="164"/>
      <c r="IS22" s="164"/>
      <c r="IT22" s="164"/>
      <c r="IU22" s="164"/>
      <c r="IV22" s="164"/>
      <c r="IW22" s="164"/>
    </row>
    <row r="23" spans="1:257" ht="12.75" customHeight="1" thickBot="1">
      <c r="A23" s="205"/>
      <c r="B23" s="205"/>
      <c r="C23" s="205"/>
      <c r="D23" s="206"/>
      <c r="E23" s="206"/>
      <c r="F23" s="206"/>
      <c r="G23" s="206"/>
      <c r="H23" s="206"/>
      <c r="I23" s="206"/>
      <c r="J23" s="206"/>
      <c r="K23" s="206"/>
      <c r="L23" s="206"/>
      <c r="M23" s="206"/>
      <c r="N23" s="206"/>
      <c r="O23" s="206"/>
      <c r="P23" s="206"/>
      <c r="Q23" s="206"/>
      <c r="R23" s="206"/>
      <c r="S23" s="206"/>
      <c r="U23" s="245"/>
      <c r="V23" s="245"/>
      <c r="W23" s="245"/>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4"/>
      <c r="DL23" s="164"/>
      <c r="DM23" s="164"/>
      <c r="DN23" s="164"/>
      <c r="DO23" s="164"/>
      <c r="DP23" s="164"/>
      <c r="DQ23" s="164"/>
      <c r="DR23" s="164"/>
      <c r="DS23" s="164"/>
      <c r="DT23" s="164"/>
      <c r="DU23" s="164"/>
      <c r="DV23" s="164"/>
      <c r="DW23" s="164"/>
      <c r="DX23" s="164"/>
      <c r="DY23" s="164"/>
      <c r="DZ23" s="164"/>
      <c r="EA23" s="164"/>
      <c r="EB23" s="164"/>
      <c r="EC23" s="164"/>
      <c r="ED23" s="164"/>
      <c r="EE23" s="164"/>
      <c r="EF23" s="164"/>
      <c r="EG23" s="164"/>
      <c r="EH23" s="164"/>
      <c r="EI23" s="164"/>
      <c r="EJ23" s="164"/>
      <c r="EK23" s="164"/>
      <c r="EL23" s="164"/>
      <c r="EM23" s="164"/>
      <c r="EN23" s="164"/>
      <c r="EO23" s="164"/>
      <c r="EP23" s="164"/>
      <c r="EQ23" s="164"/>
      <c r="ER23" s="164"/>
      <c r="ES23" s="164"/>
      <c r="ET23" s="164"/>
      <c r="EU23" s="164"/>
      <c r="EV23" s="164"/>
      <c r="EW23" s="164"/>
      <c r="EX23" s="164"/>
      <c r="EY23" s="164"/>
      <c r="EZ23" s="164"/>
      <c r="FA23" s="164"/>
      <c r="FB23" s="164"/>
      <c r="FC23" s="164"/>
      <c r="FD23" s="164"/>
      <c r="FE23" s="164"/>
      <c r="FF23" s="164"/>
      <c r="FG23" s="164"/>
      <c r="FH23" s="164"/>
      <c r="FI23" s="164"/>
      <c r="FJ23" s="164"/>
      <c r="FK23" s="164"/>
      <c r="FL23" s="164"/>
      <c r="FM23" s="164"/>
      <c r="FN23" s="164"/>
      <c r="FO23" s="164"/>
      <c r="FP23" s="164"/>
      <c r="FQ23" s="164"/>
      <c r="FR23" s="164"/>
      <c r="FS23" s="164"/>
      <c r="FT23" s="164"/>
      <c r="FU23" s="164"/>
      <c r="FV23" s="164"/>
      <c r="FW23" s="164"/>
      <c r="FX23" s="164"/>
      <c r="FY23" s="164"/>
      <c r="FZ23" s="164"/>
      <c r="GA23" s="164"/>
      <c r="GB23" s="164"/>
      <c r="GC23" s="164"/>
      <c r="GD23" s="164"/>
      <c r="GE23" s="164"/>
      <c r="GF23" s="164"/>
      <c r="GG23" s="164"/>
      <c r="GH23" s="164"/>
      <c r="GI23" s="164"/>
      <c r="GJ23" s="164"/>
      <c r="GK23" s="164"/>
      <c r="GL23" s="164"/>
      <c r="GM23" s="164"/>
      <c r="GN23" s="164"/>
      <c r="GO23" s="164"/>
      <c r="GP23" s="164"/>
      <c r="GQ23" s="164"/>
      <c r="GR23" s="164"/>
      <c r="GS23" s="164"/>
      <c r="GT23" s="164"/>
      <c r="GU23" s="164"/>
      <c r="GV23" s="164"/>
      <c r="GW23" s="164"/>
      <c r="GX23" s="164"/>
      <c r="GY23" s="164"/>
      <c r="GZ23" s="164"/>
      <c r="HA23" s="164"/>
      <c r="HB23" s="164"/>
      <c r="HC23" s="164"/>
      <c r="HD23" s="164"/>
      <c r="HE23" s="164"/>
      <c r="HF23" s="164"/>
      <c r="HG23" s="164"/>
      <c r="HH23" s="164"/>
      <c r="HI23" s="164"/>
      <c r="HJ23" s="164"/>
      <c r="HK23" s="164"/>
      <c r="HL23" s="164"/>
      <c r="HM23" s="164"/>
      <c r="HN23" s="164"/>
      <c r="HO23" s="164"/>
      <c r="HP23" s="164"/>
      <c r="HQ23" s="164"/>
      <c r="HR23" s="164"/>
      <c r="HS23" s="164"/>
      <c r="HT23" s="164"/>
      <c r="HU23" s="164"/>
      <c r="HV23" s="164"/>
      <c r="HW23" s="164"/>
      <c r="HX23" s="164"/>
      <c r="HY23" s="164"/>
      <c r="HZ23" s="164"/>
      <c r="IA23" s="164"/>
      <c r="IB23" s="164"/>
      <c r="IC23" s="164"/>
      <c r="ID23" s="164"/>
      <c r="IE23" s="164"/>
      <c r="IF23" s="164"/>
      <c r="IG23" s="164"/>
      <c r="IH23" s="164"/>
      <c r="II23" s="164"/>
      <c r="IJ23" s="164"/>
      <c r="IK23" s="164"/>
      <c r="IL23" s="164"/>
      <c r="IM23" s="164"/>
      <c r="IN23" s="164"/>
      <c r="IO23" s="164"/>
      <c r="IP23" s="164"/>
      <c r="IQ23" s="164"/>
      <c r="IR23" s="164"/>
      <c r="IS23" s="164"/>
      <c r="IT23" s="164"/>
      <c r="IU23" s="164"/>
      <c r="IV23" s="164"/>
      <c r="IW23" s="164"/>
    </row>
    <row r="24" spans="1:257" ht="12.75" customHeight="1" thickBot="1">
      <c r="A24" s="207" t="s">
        <v>1080</v>
      </c>
      <c r="B24" s="208"/>
      <c r="C24" s="209"/>
      <c r="D24" s="210">
        <f>D21</f>
        <v>413100000</v>
      </c>
      <c r="E24" s="210">
        <f t="shared" ref="E24:P24" si="7">E22</f>
        <v>486000.00000000006</v>
      </c>
      <c r="F24" s="210">
        <f t="shared" si="7"/>
        <v>18360000</v>
      </c>
      <c r="G24" s="210">
        <f t="shared" si="7"/>
        <v>55080000</v>
      </c>
      <c r="H24" s="210">
        <f t="shared" si="7"/>
        <v>172800</v>
      </c>
      <c r="I24" s="210">
        <f t="shared" si="7"/>
        <v>464400</v>
      </c>
      <c r="J24" s="210">
        <f t="shared" si="7"/>
        <v>540000</v>
      </c>
      <c r="K24" s="210">
        <f t="shared" si="7"/>
        <v>162000</v>
      </c>
      <c r="L24" s="210">
        <f t="shared" si="7"/>
        <v>756000</v>
      </c>
      <c r="M24" s="224">
        <f t="shared" si="7"/>
        <v>179172</v>
      </c>
      <c r="N24" s="210">
        <f t="shared" si="7"/>
        <v>170640</v>
      </c>
      <c r="O24" s="210">
        <f t="shared" si="7"/>
        <v>503400</v>
      </c>
      <c r="P24" s="210">
        <f t="shared" si="7"/>
        <v>138240</v>
      </c>
      <c r="Q24" s="212" t="s">
        <v>1195</v>
      </c>
      <c r="R24" s="210">
        <f>R21</f>
        <v>702384</v>
      </c>
      <c r="S24" s="213">
        <f>SUM(D24:R24)</f>
        <v>490815036</v>
      </c>
      <c r="U24" s="245"/>
      <c r="V24" s="245"/>
      <c r="W24" s="245"/>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P24" s="164"/>
      <c r="CQ24" s="164"/>
      <c r="CR24" s="164"/>
      <c r="CS24" s="164"/>
      <c r="CT24" s="164"/>
      <c r="CU24" s="164"/>
      <c r="CV24" s="164"/>
      <c r="CW24" s="164"/>
      <c r="CX24" s="164"/>
      <c r="CY24" s="164"/>
      <c r="CZ24" s="164"/>
      <c r="DA24" s="164"/>
      <c r="DB24" s="164"/>
      <c r="DC24" s="164"/>
      <c r="DD24" s="164"/>
      <c r="DE24" s="164"/>
      <c r="DF24" s="164"/>
      <c r="DG24" s="164"/>
      <c r="DH24" s="164"/>
      <c r="DI24" s="164"/>
      <c r="DJ24" s="164"/>
      <c r="DK24" s="164"/>
      <c r="DL24" s="164"/>
      <c r="DM24" s="164"/>
      <c r="DN24" s="164"/>
      <c r="DO24" s="164"/>
      <c r="DP24" s="164"/>
      <c r="DQ24" s="164"/>
      <c r="DR24" s="164"/>
      <c r="DS24" s="164"/>
      <c r="DT24" s="164"/>
      <c r="DU24" s="164"/>
      <c r="DV24" s="164"/>
      <c r="DW24" s="164"/>
      <c r="DX24" s="164"/>
      <c r="DY24" s="164"/>
      <c r="DZ24" s="164"/>
      <c r="EA24" s="164"/>
      <c r="EB24" s="164"/>
      <c r="EC24" s="164"/>
      <c r="ED24" s="164"/>
      <c r="EE24" s="164"/>
      <c r="EF24" s="164"/>
      <c r="EG24" s="164"/>
      <c r="EH24" s="164"/>
      <c r="EI24" s="164"/>
      <c r="EJ24" s="164"/>
      <c r="EK24" s="164"/>
      <c r="EL24" s="164"/>
      <c r="EM24" s="164"/>
      <c r="EN24" s="164"/>
      <c r="EO24" s="164"/>
      <c r="EP24" s="164"/>
      <c r="EQ24" s="164"/>
      <c r="ER24" s="164"/>
      <c r="ES24" s="164"/>
      <c r="ET24" s="164"/>
      <c r="EU24" s="164"/>
      <c r="EV24" s="164"/>
      <c r="EW24" s="164"/>
      <c r="EX24" s="164"/>
      <c r="EY24" s="164"/>
      <c r="EZ24" s="164"/>
      <c r="FA24" s="164"/>
      <c r="FB24" s="164"/>
      <c r="FC24" s="164"/>
      <c r="FD24" s="164"/>
      <c r="FE24" s="164"/>
      <c r="FF24" s="164"/>
      <c r="FG24" s="164"/>
      <c r="FH24" s="164"/>
      <c r="FI24" s="164"/>
      <c r="FJ24" s="164"/>
      <c r="FK24" s="164"/>
      <c r="FL24" s="164"/>
      <c r="FM24" s="164"/>
      <c r="FN24" s="164"/>
      <c r="FO24" s="164"/>
      <c r="FP24" s="164"/>
      <c r="FQ24" s="164"/>
      <c r="FR24" s="164"/>
      <c r="FS24" s="164"/>
      <c r="FT24" s="164"/>
      <c r="FU24" s="164"/>
      <c r="FV24" s="164"/>
      <c r="FW24" s="164"/>
      <c r="FX24" s="164"/>
      <c r="FY24" s="164"/>
      <c r="FZ24" s="164"/>
      <c r="GA24" s="164"/>
      <c r="GB24" s="164"/>
      <c r="GC24" s="164"/>
      <c r="GD24" s="164"/>
      <c r="GE24" s="164"/>
      <c r="GF24" s="164"/>
      <c r="GG24" s="164"/>
      <c r="GH24" s="164"/>
      <c r="GI24" s="164"/>
      <c r="GJ24" s="164"/>
      <c r="GK24" s="164"/>
      <c r="GL24" s="164"/>
      <c r="GM24" s="164"/>
      <c r="GN24" s="164"/>
      <c r="GO24" s="164"/>
      <c r="GP24" s="164"/>
      <c r="GQ24" s="164"/>
      <c r="GR24" s="164"/>
      <c r="GS24" s="164"/>
      <c r="GT24" s="164"/>
      <c r="GU24" s="164"/>
      <c r="GV24" s="164"/>
      <c r="GW24" s="164"/>
      <c r="GX24" s="164"/>
      <c r="GY24" s="164"/>
      <c r="GZ24" s="164"/>
      <c r="HA24" s="164"/>
      <c r="HB24" s="164"/>
      <c r="HC24" s="164"/>
      <c r="HD24" s="164"/>
      <c r="HE24" s="164"/>
      <c r="HF24" s="164"/>
      <c r="HG24" s="164"/>
      <c r="HH24" s="164"/>
      <c r="HI24" s="164"/>
      <c r="HJ24" s="164"/>
      <c r="HK24" s="164"/>
      <c r="HL24" s="164"/>
      <c r="HM24" s="164"/>
      <c r="HN24" s="164"/>
      <c r="HO24" s="164"/>
      <c r="HP24" s="164"/>
      <c r="HQ24" s="164"/>
      <c r="HR24" s="164"/>
      <c r="HS24" s="164"/>
      <c r="HT24" s="164"/>
      <c r="HU24" s="164"/>
      <c r="HV24" s="164"/>
      <c r="HW24" s="164"/>
      <c r="HX24" s="164"/>
      <c r="HY24" s="164"/>
      <c r="HZ24" s="164"/>
      <c r="IA24" s="164"/>
      <c r="IB24" s="164"/>
      <c r="IC24" s="164"/>
      <c r="ID24" s="164"/>
      <c r="IE24" s="164"/>
      <c r="IF24" s="164"/>
      <c r="IG24" s="164"/>
      <c r="IH24" s="164"/>
      <c r="II24" s="164"/>
      <c r="IJ24" s="164"/>
      <c r="IK24" s="164"/>
      <c r="IL24" s="164"/>
      <c r="IM24" s="164"/>
      <c r="IN24" s="164"/>
      <c r="IO24" s="164"/>
      <c r="IP24" s="164"/>
      <c r="IQ24" s="164"/>
      <c r="IR24" s="164"/>
      <c r="IS24" s="164"/>
      <c r="IT24" s="164"/>
      <c r="IU24" s="164"/>
      <c r="IV24" s="164"/>
      <c r="IW24" s="164"/>
    </row>
    <row r="25" spans="1:257" ht="12.75" customHeight="1" thickBot="1">
      <c r="U25" s="245"/>
      <c r="V25" s="245"/>
      <c r="W25" s="245"/>
    </row>
    <row r="26" spans="1:257" ht="12.75" customHeight="1" thickBot="1">
      <c r="A26" s="164"/>
      <c r="B26" s="165">
        <v>42035</v>
      </c>
      <c r="C26" s="164"/>
      <c r="D26" s="166"/>
      <c r="E26" s="166"/>
      <c r="F26" s="166"/>
      <c r="G26" s="166"/>
      <c r="H26" s="166"/>
      <c r="I26" s="166"/>
      <c r="J26" s="166"/>
      <c r="K26" s="166"/>
      <c r="L26" s="166"/>
      <c r="M26" s="166"/>
      <c r="N26" s="166"/>
      <c r="O26" s="166"/>
      <c r="P26" s="430" t="s">
        <v>1187</v>
      </c>
      <c r="Q26" s="431"/>
      <c r="R26" s="166"/>
      <c r="S26" s="166"/>
      <c r="T26" s="164"/>
      <c r="U26" s="246"/>
      <c r="V26" s="246"/>
      <c r="W26" s="246"/>
      <c r="X26" s="167"/>
      <c r="Y26" s="167"/>
      <c r="Z26" s="167"/>
      <c r="AA26" s="168"/>
      <c r="AB26" s="168"/>
      <c r="AC26" s="167"/>
      <c r="AD26" s="168"/>
      <c r="AE26" s="167"/>
      <c r="AF26" s="167"/>
      <c r="AG26" s="167"/>
      <c r="AH26" s="164"/>
      <c r="AI26" s="164"/>
      <c r="AJ26" s="164"/>
    </row>
    <row r="27" spans="1:257" ht="18.75" customHeight="1">
      <c r="A27" s="169" t="s">
        <v>722</v>
      </c>
      <c r="B27" s="169" t="s">
        <v>723</v>
      </c>
      <c r="C27" s="170" t="s">
        <v>724</v>
      </c>
      <c r="D27" s="171" t="s">
        <v>725</v>
      </c>
      <c r="E27" s="172" t="s">
        <v>726</v>
      </c>
      <c r="F27" s="172" t="s">
        <v>727</v>
      </c>
      <c r="G27" s="172" t="s">
        <v>728</v>
      </c>
      <c r="H27" s="172" t="s">
        <v>1196</v>
      </c>
      <c r="I27" s="172" t="s">
        <v>1064</v>
      </c>
      <c r="J27" s="172" t="s">
        <v>1065</v>
      </c>
      <c r="K27" s="172" t="s">
        <v>729</v>
      </c>
      <c r="L27" s="172" t="s">
        <v>730</v>
      </c>
      <c r="M27" s="172" t="s">
        <v>1066</v>
      </c>
      <c r="N27" s="172" t="s">
        <v>731</v>
      </c>
      <c r="O27" s="172" t="s">
        <v>732</v>
      </c>
      <c r="P27" s="172" t="s">
        <v>733</v>
      </c>
      <c r="Q27" s="172" t="s">
        <v>1192</v>
      </c>
      <c r="R27" s="172" t="s">
        <v>734</v>
      </c>
      <c r="S27" s="173" t="s">
        <v>799</v>
      </c>
      <c r="T27" s="167"/>
      <c r="U27" s="247"/>
      <c r="V27" s="247"/>
      <c r="W27" s="247" t="s">
        <v>357</v>
      </c>
      <c r="X27" s="174" t="s">
        <v>1068</v>
      </c>
      <c r="Y27" s="175" t="s">
        <v>1069</v>
      </c>
      <c r="Z27" s="175" t="s">
        <v>1070</v>
      </c>
      <c r="AA27" s="176" t="s">
        <v>1071</v>
      </c>
      <c r="AB27" s="172" t="s">
        <v>1072</v>
      </c>
      <c r="AC27" s="177" t="s">
        <v>1073</v>
      </c>
      <c r="AD27" s="172" t="s">
        <v>1074</v>
      </c>
      <c r="AE27" s="178" t="s">
        <v>1186</v>
      </c>
      <c r="AF27" s="179" t="s">
        <v>1075</v>
      </c>
      <c r="AG27" s="179" t="s">
        <v>1076</v>
      </c>
      <c r="AH27" s="167"/>
      <c r="AI27" s="167"/>
      <c r="AJ27" s="167"/>
    </row>
    <row r="28" spans="1:257" ht="18.75" customHeight="1" thickBot="1">
      <c r="A28" s="432">
        <v>2073</v>
      </c>
      <c r="B28" s="435" t="s">
        <v>1193</v>
      </c>
      <c r="C28" s="180" t="s">
        <v>738</v>
      </c>
      <c r="D28" s="181">
        <v>1317500000</v>
      </c>
      <c r="E28" s="181">
        <f>ROUND(E30*D28/D30,0)</f>
        <v>369990</v>
      </c>
      <c r="F28" s="181">
        <f>ROUND(F30*D28/D30,0)</f>
        <v>13977407</v>
      </c>
      <c r="G28" s="181">
        <f>ROUND(G30*D28/D30,0)</f>
        <v>41932220</v>
      </c>
      <c r="H28" s="181">
        <f>ROUND(H30*D28/D30,0)</f>
        <v>131552</v>
      </c>
      <c r="I28" s="181">
        <v>0</v>
      </c>
      <c r="J28" s="181">
        <v>0</v>
      </c>
      <c r="K28" s="181">
        <f>K30</f>
        <v>162000</v>
      </c>
      <c r="L28" s="181">
        <f>ROUND(L30*D28/D30,0)</f>
        <v>575540</v>
      </c>
      <c r="M28" s="182">
        <f>M30</f>
        <v>179172</v>
      </c>
      <c r="N28" s="182">
        <f>ROUND(N30*D28/D30,0)</f>
        <v>129908</v>
      </c>
      <c r="O28" s="181">
        <f>ROUND(O30*D28/D30,0)</f>
        <v>792126</v>
      </c>
      <c r="P28" s="181">
        <f>ROUND(P30*D28/D30,0)</f>
        <v>105242</v>
      </c>
      <c r="Q28" s="181">
        <f>ROUND(Q30*D28/D30,0)</f>
        <v>1498896</v>
      </c>
      <c r="R28" s="220">
        <f>85740+18356</f>
        <v>104096</v>
      </c>
      <c r="S28" s="225">
        <f>O28</f>
        <v>792126</v>
      </c>
      <c r="T28" s="186" t="s">
        <v>1313</v>
      </c>
      <c r="U28" s="245"/>
      <c r="V28" s="245"/>
      <c r="W28" s="245">
        <f>S28</f>
        <v>792126</v>
      </c>
      <c r="X28" s="187" t="s">
        <v>1078</v>
      </c>
      <c r="Y28" s="189">
        <v>38046</v>
      </c>
      <c r="Z28" s="189">
        <v>41955</v>
      </c>
      <c r="AA28" s="182">
        <f>IF(AND(YEAR(Y28)=YEAR(Z28),MONTH(Y28)=MONTH(Z28)),1,(YEAR(Z28)-YEAR(Y28))*12+MONTH(Z28)-MONTH(Y28))</f>
        <v>129</v>
      </c>
      <c r="AB28" s="184">
        <v>47</v>
      </c>
      <c r="AC28" s="190">
        <f>IF((AB28*12-AA28+AA28*0.2)/12&lt;2,2,ROUNDDOWN((AB28*12-AA28+AA28*0.2)/12,0))</f>
        <v>38</v>
      </c>
      <c r="AD28" s="191">
        <f>VLOOKUP($AC28,[81]償却率一覧!$A$3:$D$101,3,FALSE)</f>
        <v>1.3999999999999999E-2</v>
      </c>
      <c r="AE28" s="192">
        <f>ROUNDDOWN(S29*0.9*AD28*$AG28/6,0)</f>
        <v>1564</v>
      </c>
      <c r="AF28" s="192">
        <f>ROUNDDOWN(S29*0.9*AD28/6,0)</f>
        <v>521</v>
      </c>
      <c r="AG28" s="192">
        <f>IF(MONTH($B$2)=1,(MONTH($B$2)+12)-MONTH($Z28)+1,MONTH($B$2)-MONTH($Z28)+1)</f>
        <v>3</v>
      </c>
      <c r="AH28" s="161" t="str">
        <f>A28&amp;"1"</f>
        <v>20731</v>
      </c>
      <c r="AI28" s="161" t="str">
        <f>C28</f>
        <v>信託土地</v>
      </c>
      <c r="AJ28" s="193">
        <f>(YEAR(Z28)-1988)*10000+MONTH(Z28)*100+DAY(Z28)</f>
        <v>261112</v>
      </c>
    </row>
    <row r="29" spans="1:257" s="103" customFormat="1" ht="12.75" thickBot="1">
      <c r="A29" s="433"/>
      <c r="B29" s="436"/>
      <c r="C29" s="194" t="s">
        <v>1194</v>
      </c>
      <c r="D29" s="195">
        <f>382500000+30600000</f>
        <v>413100000</v>
      </c>
      <c r="E29" s="195">
        <f t="shared" ref="E29:J29" si="8">E30-E28</f>
        <v>116010.00000000006</v>
      </c>
      <c r="F29" s="195">
        <f t="shared" si="8"/>
        <v>4382593</v>
      </c>
      <c r="G29" s="195">
        <f t="shared" si="8"/>
        <v>13147780</v>
      </c>
      <c r="H29" s="195">
        <f t="shared" si="8"/>
        <v>41248</v>
      </c>
      <c r="I29" s="195">
        <f t="shared" si="8"/>
        <v>464400</v>
      </c>
      <c r="J29" s="195">
        <f t="shared" si="8"/>
        <v>540000</v>
      </c>
      <c r="K29" s="195">
        <v>0</v>
      </c>
      <c r="L29" s="195">
        <f t="shared" ref="L29:Q29" si="9">L30-L28</f>
        <v>180460</v>
      </c>
      <c r="M29" s="196">
        <f t="shared" si="9"/>
        <v>0</v>
      </c>
      <c r="N29" s="196">
        <f t="shared" si="9"/>
        <v>40732</v>
      </c>
      <c r="O29" s="195">
        <f t="shared" si="9"/>
        <v>248370</v>
      </c>
      <c r="P29" s="195">
        <f t="shared" si="9"/>
        <v>32998</v>
      </c>
      <c r="Q29" s="195">
        <f t="shared" si="9"/>
        <v>469976</v>
      </c>
      <c r="R29" s="221">
        <f>535589+114767+52028</f>
        <v>702384</v>
      </c>
      <c r="S29" s="226">
        <f>O29</f>
        <v>248370</v>
      </c>
      <c r="T29" s="161" t="s">
        <v>1312</v>
      </c>
      <c r="U29" s="245"/>
      <c r="V29" s="245"/>
      <c r="W29" s="245">
        <f>S29</f>
        <v>248370</v>
      </c>
      <c r="X29" s="163"/>
      <c r="Y29" s="161"/>
      <c r="Z29" s="161"/>
      <c r="AA29" s="162"/>
      <c r="AB29" s="162"/>
      <c r="AC29" s="161"/>
      <c r="AD29" s="162"/>
      <c r="AE29" s="161"/>
      <c r="AF29" s="161"/>
      <c r="AG29" s="161"/>
      <c r="AH29" s="161" t="str">
        <f>A28&amp;"2"</f>
        <v>20732</v>
      </c>
      <c r="AI29" s="161" t="str">
        <f>C29</f>
        <v>信託建物</v>
      </c>
      <c r="AJ29" s="199">
        <f>AJ28</f>
        <v>261112</v>
      </c>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1"/>
      <c r="CL29" s="161"/>
      <c r="CM29" s="161"/>
      <c r="CN29" s="161"/>
      <c r="CO29" s="161"/>
      <c r="CP29" s="161"/>
      <c r="CQ29" s="161"/>
      <c r="CR29" s="161"/>
      <c r="CS29" s="161"/>
      <c r="CT29" s="161"/>
      <c r="CU29" s="161"/>
      <c r="CV29" s="161"/>
      <c r="CW29" s="161"/>
      <c r="CX29" s="161"/>
      <c r="CY29" s="161"/>
      <c r="CZ29" s="161"/>
      <c r="DA29" s="161"/>
      <c r="DB29" s="161"/>
      <c r="DC29" s="161"/>
      <c r="DD29" s="161"/>
      <c r="DE29" s="161"/>
      <c r="DF29" s="161"/>
      <c r="DG29" s="161"/>
      <c r="DH29" s="161"/>
      <c r="DI29" s="161"/>
      <c r="DJ29" s="161"/>
      <c r="DK29" s="161"/>
      <c r="DL29" s="161"/>
      <c r="DM29" s="161"/>
      <c r="DN29" s="161"/>
      <c r="DO29" s="161"/>
      <c r="DP29" s="161"/>
      <c r="DQ29" s="161"/>
      <c r="DR29" s="161"/>
      <c r="DS29" s="161"/>
      <c r="DT29" s="161"/>
      <c r="DU29" s="161"/>
      <c r="DV29" s="161"/>
      <c r="DW29" s="161"/>
      <c r="DX29" s="161"/>
      <c r="DY29" s="161"/>
      <c r="DZ29" s="161"/>
      <c r="EA29" s="161"/>
      <c r="EB29" s="161"/>
      <c r="EC29" s="161"/>
      <c r="ED29" s="161"/>
      <c r="EE29" s="161"/>
      <c r="EF29" s="161"/>
      <c r="EG29" s="161"/>
      <c r="EH29" s="161"/>
      <c r="EI29" s="161"/>
      <c r="EJ29" s="161"/>
      <c r="EK29" s="161"/>
      <c r="EL29" s="161"/>
      <c r="EM29" s="161"/>
      <c r="EN29" s="161"/>
      <c r="EO29" s="161"/>
      <c r="EP29" s="161"/>
      <c r="EQ29" s="161"/>
      <c r="ER29" s="161"/>
      <c r="ES29" s="161"/>
      <c r="ET29" s="161"/>
      <c r="EU29" s="161"/>
      <c r="EV29" s="161"/>
      <c r="EW29" s="161"/>
      <c r="EX29" s="161"/>
      <c r="EY29" s="161"/>
      <c r="EZ29" s="161"/>
      <c r="FA29" s="161"/>
      <c r="FB29" s="161"/>
      <c r="FC29" s="161"/>
      <c r="FD29" s="161"/>
      <c r="FE29" s="161"/>
      <c r="FF29" s="161"/>
      <c r="FG29" s="161"/>
      <c r="FH29" s="161"/>
      <c r="FI29" s="161"/>
      <c r="FJ29" s="161"/>
      <c r="FK29" s="161"/>
      <c r="FL29" s="161"/>
      <c r="FM29" s="161"/>
      <c r="FN29" s="161"/>
      <c r="FO29" s="161"/>
      <c r="FP29" s="161"/>
      <c r="FQ29" s="161"/>
      <c r="FR29" s="161"/>
      <c r="FS29" s="161"/>
      <c r="FT29" s="161"/>
      <c r="FU29" s="161"/>
      <c r="FV29" s="161"/>
      <c r="FW29" s="161"/>
      <c r="FX29" s="161"/>
      <c r="FY29" s="161"/>
      <c r="FZ29" s="161"/>
      <c r="GA29" s="161"/>
      <c r="GB29" s="161"/>
      <c r="GC29" s="161"/>
      <c r="GD29" s="161"/>
      <c r="GE29" s="161"/>
      <c r="GF29" s="161"/>
      <c r="GG29" s="161"/>
      <c r="GH29" s="161"/>
      <c r="GI29" s="161"/>
      <c r="GJ29" s="161"/>
      <c r="GK29" s="161"/>
      <c r="GL29" s="161"/>
      <c r="GM29" s="161"/>
      <c r="GN29" s="161"/>
      <c r="GO29" s="161"/>
      <c r="GP29" s="161"/>
      <c r="GQ29" s="161"/>
      <c r="GR29" s="161"/>
      <c r="GS29" s="161"/>
      <c r="GT29" s="161"/>
      <c r="GU29" s="161"/>
      <c r="GV29" s="161"/>
      <c r="GW29" s="161"/>
      <c r="GX29" s="161"/>
      <c r="GY29" s="161"/>
      <c r="GZ29" s="161"/>
      <c r="HA29" s="161"/>
      <c r="HB29" s="161"/>
      <c r="HC29" s="161"/>
      <c r="HD29" s="161"/>
      <c r="HE29" s="161"/>
      <c r="HF29" s="161"/>
      <c r="HG29" s="161"/>
      <c r="HH29" s="161"/>
      <c r="HI29" s="161"/>
      <c r="HJ29" s="161"/>
      <c r="HK29" s="161"/>
      <c r="HL29" s="161"/>
      <c r="HM29" s="161"/>
      <c r="HN29" s="161"/>
      <c r="HO29" s="161"/>
      <c r="HP29" s="161"/>
      <c r="HQ29" s="161"/>
      <c r="HR29" s="161"/>
      <c r="HS29" s="161"/>
      <c r="HT29" s="161"/>
      <c r="HU29" s="161"/>
      <c r="HV29" s="161"/>
      <c r="HW29" s="161"/>
      <c r="HX29" s="161"/>
      <c r="HY29" s="161"/>
      <c r="HZ29" s="161"/>
      <c r="IA29" s="161"/>
      <c r="IB29" s="161"/>
      <c r="IC29" s="161"/>
      <c r="ID29" s="161"/>
      <c r="IE29" s="161"/>
      <c r="IF29" s="161"/>
      <c r="IG29" s="161"/>
      <c r="IH29" s="161"/>
      <c r="II29" s="161"/>
      <c r="IJ29" s="161"/>
      <c r="IK29" s="161"/>
      <c r="IL29" s="161"/>
      <c r="IM29" s="161"/>
      <c r="IN29" s="161"/>
      <c r="IO29" s="161"/>
      <c r="IP29" s="161"/>
      <c r="IQ29" s="161"/>
      <c r="IR29" s="161"/>
      <c r="IS29" s="161"/>
      <c r="IT29" s="161"/>
      <c r="IU29" s="161"/>
      <c r="IV29" s="161"/>
      <c r="IW29" s="161"/>
    </row>
    <row r="30" spans="1:257" s="104" customFormat="1" ht="29.25" customHeight="1" thickBot="1">
      <c r="A30" s="434"/>
      <c r="B30" s="437"/>
      <c r="C30" s="200" t="s">
        <v>735</v>
      </c>
      <c r="D30" s="201">
        <f>SUM(D28:D29)</f>
        <v>1730600000</v>
      </c>
      <c r="E30" s="201">
        <f>450000*1.08</f>
        <v>486000.00000000006</v>
      </c>
      <c r="F30" s="201">
        <f>ROUNDDOWN(((D28+D29/1.08)*0.01)*1.08,0)</f>
        <v>18360000</v>
      </c>
      <c r="G30" s="201">
        <v>55080000</v>
      </c>
      <c r="H30" s="201">
        <v>172800</v>
      </c>
      <c r="I30" s="201">
        <v>464400</v>
      </c>
      <c r="J30" s="201">
        <v>540000</v>
      </c>
      <c r="K30" s="201">
        <v>162000</v>
      </c>
      <c r="L30" s="201">
        <v>756000</v>
      </c>
      <c r="M30" s="227">
        <v>179172</v>
      </c>
      <c r="N30" s="227">
        <v>170640</v>
      </c>
      <c r="O30" s="218">
        <f>281880+756540+756+1320</f>
        <v>1040496</v>
      </c>
      <c r="P30" s="201">
        <v>138240</v>
      </c>
      <c r="Q30" s="201">
        <v>1968872</v>
      </c>
      <c r="R30" s="203">
        <f>SUM(R28:R29)</f>
        <v>806480</v>
      </c>
      <c r="S30" s="204">
        <f>O30</f>
        <v>1040496</v>
      </c>
      <c r="T30" s="161"/>
      <c r="U30" s="245"/>
      <c r="V30" s="245"/>
      <c r="W30" s="245"/>
      <c r="X30" s="163"/>
      <c r="Y30" s="161"/>
      <c r="Z30" s="161"/>
      <c r="AA30" s="162"/>
      <c r="AB30" s="162"/>
      <c r="AC30" s="161"/>
      <c r="AD30" s="162"/>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161"/>
      <c r="CO30" s="161"/>
      <c r="CP30" s="161"/>
      <c r="CQ30" s="161"/>
      <c r="CR30" s="161"/>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1"/>
      <c r="FL30" s="161"/>
      <c r="FM30" s="161"/>
      <c r="FN30" s="161"/>
      <c r="FO30" s="161"/>
      <c r="FP30" s="161"/>
      <c r="FQ30" s="161"/>
      <c r="FR30" s="161"/>
      <c r="FS30" s="161"/>
      <c r="FT30" s="161"/>
      <c r="FU30" s="161"/>
      <c r="FV30" s="161"/>
      <c r="FW30" s="161"/>
      <c r="FX30" s="161"/>
      <c r="FY30" s="161"/>
      <c r="FZ30" s="161"/>
      <c r="GA30" s="161"/>
      <c r="GB30" s="161"/>
      <c r="GC30" s="161"/>
      <c r="GD30" s="161"/>
      <c r="GE30" s="161"/>
      <c r="GF30" s="161"/>
      <c r="GG30" s="161"/>
      <c r="GH30" s="161"/>
      <c r="GI30" s="161"/>
      <c r="GJ30" s="161"/>
      <c r="GK30" s="161"/>
      <c r="GL30" s="161"/>
      <c r="GM30" s="161"/>
      <c r="GN30" s="161"/>
      <c r="GO30" s="161"/>
      <c r="GP30" s="161"/>
      <c r="GQ30" s="161"/>
      <c r="GR30" s="161"/>
      <c r="GS30" s="161"/>
      <c r="GT30" s="161"/>
      <c r="GU30" s="161"/>
      <c r="GV30" s="161"/>
      <c r="GW30" s="161"/>
      <c r="GX30" s="161"/>
      <c r="GY30" s="161"/>
      <c r="GZ30" s="161"/>
      <c r="HA30" s="161"/>
      <c r="HB30" s="161"/>
      <c r="HC30" s="161"/>
      <c r="HD30" s="161"/>
      <c r="HE30" s="161"/>
      <c r="HF30" s="161"/>
      <c r="HG30" s="161"/>
      <c r="HH30" s="161"/>
      <c r="HI30" s="161"/>
      <c r="HJ30" s="161"/>
      <c r="HK30" s="161"/>
      <c r="HL30" s="161"/>
      <c r="HM30" s="161"/>
      <c r="HN30" s="161"/>
      <c r="HO30" s="161"/>
      <c r="HP30" s="161"/>
      <c r="HQ30" s="161"/>
      <c r="HR30" s="161"/>
      <c r="HS30" s="161"/>
      <c r="HT30" s="161"/>
      <c r="HU30" s="161"/>
      <c r="HV30" s="161"/>
      <c r="HW30" s="161"/>
      <c r="HX30" s="161"/>
      <c r="HY30" s="161"/>
      <c r="HZ30" s="161"/>
      <c r="IA30" s="161"/>
      <c r="IB30" s="161"/>
      <c r="IC30" s="161"/>
      <c r="ID30" s="161"/>
      <c r="IE30" s="161"/>
      <c r="IF30" s="161"/>
      <c r="IG30" s="161"/>
      <c r="IH30" s="161"/>
      <c r="II30" s="161"/>
      <c r="IJ30" s="161"/>
      <c r="IK30" s="161"/>
      <c r="IL30" s="161"/>
      <c r="IM30" s="161"/>
      <c r="IN30" s="161"/>
      <c r="IO30" s="161"/>
      <c r="IP30" s="161"/>
      <c r="IQ30" s="161"/>
      <c r="IR30" s="161"/>
      <c r="IS30" s="161"/>
      <c r="IT30" s="161"/>
      <c r="IU30" s="161"/>
      <c r="IV30" s="161"/>
      <c r="IW30" s="161"/>
    </row>
    <row r="31" spans="1:257" ht="12.75" customHeight="1" thickBot="1">
      <c r="A31" s="205"/>
      <c r="B31" s="205"/>
      <c r="C31" s="205"/>
      <c r="D31" s="206"/>
      <c r="E31" s="206"/>
      <c r="F31" s="206"/>
      <c r="G31" s="206"/>
      <c r="H31" s="206"/>
      <c r="I31" s="206"/>
      <c r="J31" s="206"/>
      <c r="K31" s="206"/>
      <c r="L31" s="206"/>
      <c r="M31" s="206"/>
      <c r="N31" s="206"/>
      <c r="O31" s="206"/>
      <c r="P31" s="206"/>
      <c r="Q31" s="206"/>
      <c r="R31" s="206"/>
      <c r="S31" s="206"/>
      <c r="U31" s="245"/>
      <c r="V31" s="245"/>
      <c r="W31" s="245"/>
    </row>
    <row r="32" spans="1:257" ht="12.75" customHeight="1" thickBot="1">
      <c r="A32" s="207" t="s">
        <v>1080</v>
      </c>
      <c r="B32" s="208"/>
      <c r="C32" s="209"/>
      <c r="D32" s="210">
        <f>D29</f>
        <v>413100000</v>
      </c>
      <c r="E32" s="210">
        <f t="shared" ref="E32:P32" si="10">E30</f>
        <v>486000.00000000006</v>
      </c>
      <c r="F32" s="210">
        <f t="shared" si="10"/>
        <v>18360000</v>
      </c>
      <c r="G32" s="210">
        <f t="shared" si="10"/>
        <v>55080000</v>
      </c>
      <c r="H32" s="210">
        <f t="shared" si="10"/>
        <v>172800</v>
      </c>
      <c r="I32" s="210">
        <f t="shared" si="10"/>
        <v>464400</v>
      </c>
      <c r="J32" s="210">
        <f t="shared" si="10"/>
        <v>540000</v>
      </c>
      <c r="K32" s="210">
        <f t="shared" si="10"/>
        <v>162000</v>
      </c>
      <c r="L32" s="210">
        <f t="shared" si="10"/>
        <v>756000</v>
      </c>
      <c r="M32" s="210">
        <f t="shared" si="10"/>
        <v>179172</v>
      </c>
      <c r="N32" s="210">
        <f t="shared" si="10"/>
        <v>170640</v>
      </c>
      <c r="O32" s="210">
        <f t="shared" si="10"/>
        <v>1040496</v>
      </c>
      <c r="P32" s="210">
        <f t="shared" si="10"/>
        <v>138240</v>
      </c>
      <c r="Q32" s="212" t="s">
        <v>1195</v>
      </c>
      <c r="R32" s="210">
        <f>R29</f>
        <v>702384</v>
      </c>
      <c r="S32" s="213">
        <f>SUM(D32:R32)</f>
        <v>491352132</v>
      </c>
      <c r="U32" s="245"/>
      <c r="V32" s="245"/>
      <c r="W32" s="245"/>
    </row>
    <row r="33" spans="1:257" ht="12.75" customHeight="1" thickBot="1">
      <c r="U33" s="245"/>
      <c r="V33" s="245"/>
      <c r="W33" s="245"/>
    </row>
    <row r="34" spans="1:257" ht="12.75" customHeight="1" thickBot="1">
      <c r="A34" s="164"/>
      <c r="B34" s="165">
        <v>42035</v>
      </c>
      <c r="C34" s="164"/>
      <c r="D34" s="166"/>
      <c r="E34" s="166"/>
      <c r="F34" s="166"/>
      <c r="G34" s="166"/>
      <c r="H34" s="166"/>
      <c r="I34" s="166"/>
      <c r="J34" s="166"/>
      <c r="K34" s="166"/>
      <c r="L34" s="166"/>
      <c r="M34" s="166"/>
      <c r="N34" s="166"/>
      <c r="O34" s="166"/>
      <c r="P34" s="430" t="s">
        <v>1197</v>
      </c>
      <c r="Q34" s="431"/>
      <c r="R34" s="166"/>
      <c r="S34" s="166"/>
      <c r="T34" s="164"/>
      <c r="U34" s="246"/>
      <c r="V34" s="246"/>
      <c r="W34" s="246"/>
      <c r="X34" s="167"/>
      <c r="Y34" s="167"/>
      <c r="Z34" s="167"/>
      <c r="AA34" s="168"/>
      <c r="AB34" s="168"/>
      <c r="AC34" s="167"/>
      <c r="AD34" s="168"/>
      <c r="AE34" s="167"/>
      <c r="AF34" s="167"/>
      <c r="AG34" s="167"/>
      <c r="AH34" s="164"/>
      <c r="AI34" s="164"/>
      <c r="AJ34" s="164"/>
    </row>
    <row r="35" spans="1:257" ht="12.75" customHeight="1">
      <c r="A35" s="169" t="s">
        <v>722</v>
      </c>
      <c r="B35" s="169" t="s">
        <v>723</v>
      </c>
      <c r="C35" s="170" t="s">
        <v>724</v>
      </c>
      <c r="D35" s="171" t="s">
        <v>725</v>
      </c>
      <c r="E35" s="172" t="s">
        <v>726</v>
      </c>
      <c r="F35" s="172" t="s">
        <v>727</v>
      </c>
      <c r="G35" s="172" t="s">
        <v>728</v>
      </c>
      <c r="H35" s="172" t="s">
        <v>1198</v>
      </c>
      <c r="I35" s="172" t="s">
        <v>1199</v>
      </c>
      <c r="J35" s="172" t="s">
        <v>1065</v>
      </c>
      <c r="K35" s="172" t="s">
        <v>729</v>
      </c>
      <c r="L35" s="172" t="s">
        <v>730</v>
      </c>
      <c r="M35" s="172" t="s">
        <v>1200</v>
      </c>
      <c r="N35" s="172" t="s">
        <v>731</v>
      </c>
      <c r="O35" s="172" t="s">
        <v>732</v>
      </c>
      <c r="P35" s="172" t="s">
        <v>733</v>
      </c>
      <c r="Q35" s="172" t="s">
        <v>1201</v>
      </c>
      <c r="R35" s="172" t="s">
        <v>734</v>
      </c>
      <c r="S35" s="173" t="s">
        <v>799</v>
      </c>
      <c r="T35" s="167"/>
      <c r="U35" s="247"/>
      <c r="V35" s="247"/>
      <c r="W35" s="247" t="s">
        <v>357</v>
      </c>
      <c r="X35" s="174" t="s">
        <v>1068</v>
      </c>
      <c r="Y35" s="175" t="s">
        <v>1069</v>
      </c>
      <c r="Z35" s="175" t="s">
        <v>1070</v>
      </c>
      <c r="AA35" s="176" t="s">
        <v>1071</v>
      </c>
      <c r="AB35" s="172" t="s">
        <v>1072</v>
      </c>
      <c r="AC35" s="177" t="s">
        <v>1073</v>
      </c>
      <c r="AD35" s="172" t="s">
        <v>1074</v>
      </c>
      <c r="AE35" s="178" t="s">
        <v>1186</v>
      </c>
      <c r="AF35" s="179" t="s">
        <v>1075</v>
      </c>
      <c r="AG35" s="179" t="s">
        <v>1076</v>
      </c>
      <c r="AH35" s="167"/>
      <c r="AI35" s="167"/>
      <c r="AJ35" s="167"/>
    </row>
    <row r="36" spans="1:257" ht="18.75" customHeight="1" thickBot="1">
      <c r="A36" s="432">
        <v>2073</v>
      </c>
      <c r="B36" s="435" t="s">
        <v>1193</v>
      </c>
      <c r="C36" s="180" t="s">
        <v>738</v>
      </c>
      <c r="D36" s="181">
        <v>1317500000</v>
      </c>
      <c r="E36" s="181">
        <v>369990</v>
      </c>
      <c r="F36" s="181">
        <v>13977407</v>
      </c>
      <c r="G36" s="181">
        <v>41932220</v>
      </c>
      <c r="H36" s="181">
        <v>131552</v>
      </c>
      <c r="I36" s="181">
        <v>0</v>
      </c>
      <c r="J36" s="181">
        <v>0</v>
      </c>
      <c r="K36" s="181">
        <v>162000</v>
      </c>
      <c r="L36" s="181">
        <v>575540</v>
      </c>
      <c r="M36" s="182">
        <v>179172</v>
      </c>
      <c r="N36" s="182">
        <v>129908</v>
      </c>
      <c r="O36" s="181">
        <v>73998</v>
      </c>
      <c r="P36" s="181">
        <v>105242</v>
      </c>
      <c r="Q36" s="181">
        <v>1498896</v>
      </c>
      <c r="R36" s="220">
        <v>104096</v>
      </c>
      <c r="S36" s="225">
        <v>73998</v>
      </c>
      <c r="T36" s="186" t="s">
        <v>1312</v>
      </c>
      <c r="U36" s="245"/>
      <c r="V36" s="245"/>
      <c r="W36" s="245">
        <f>S36</f>
        <v>73998</v>
      </c>
      <c r="X36" s="187" t="s">
        <v>1078</v>
      </c>
      <c r="Y36" s="189">
        <v>38046</v>
      </c>
      <c r="Z36" s="189">
        <v>41955</v>
      </c>
      <c r="AA36" s="182">
        <v>129</v>
      </c>
      <c r="AB36" s="184">
        <v>47</v>
      </c>
      <c r="AC36" s="190">
        <v>38</v>
      </c>
      <c r="AD36" s="191">
        <v>1.3999999999999999E-2</v>
      </c>
      <c r="AE36" s="192">
        <v>146</v>
      </c>
      <c r="AF36" s="192">
        <v>48</v>
      </c>
      <c r="AG36" s="192">
        <v>3</v>
      </c>
      <c r="AH36" s="161" t="s">
        <v>1202</v>
      </c>
      <c r="AI36" s="161" t="s">
        <v>1026</v>
      </c>
      <c r="AJ36" s="193">
        <v>261112</v>
      </c>
    </row>
    <row r="37" spans="1:257" ht="18.75" customHeight="1" thickBot="1">
      <c r="A37" s="433"/>
      <c r="B37" s="436"/>
      <c r="C37" s="194" t="s">
        <v>1194</v>
      </c>
      <c r="D37" s="195">
        <v>413100000</v>
      </c>
      <c r="E37" s="195">
        <v>116010.00000000006</v>
      </c>
      <c r="F37" s="195">
        <v>4382593</v>
      </c>
      <c r="G37" s="195">
        <v>13147780</v>
      </c>
      <c r="H37" s="195">
        <v>41248</v>
      </c>
      <c r="I37" s="195">
        <v>464400</v>
      </c>
      <c r="J37" s="195">
        <v>540000</v>
      </c>
      <c r="K37" s="195">
        <v>0</v>
      </c>
      <c r="L37" s="195">
        <v>180460</v>
      </c>
      <c r="M37" s="196">
        <v>0</v>
      </c>
      <c r="N37" s="196">
        <v>40732</v>
      </c>
      <c r="O37" s="195">
        <v>23202</v>
      </c>
      <c r="P37" s="195">
        <v>32998</v>
      </c>
      <c r="Q37" s="195">
        <v>469976</v>
      </c>
      <c r="R37" s="221">
        <v>702384</v>
      </c>
      <c r="S37" s="226">
        <v>23202</v>
      </c>
      <c r="T37" s="249" t="s">
        <v>1312</v>
      </c>
      <c r="U37" s="248"/>
      <c r="V37" s="248"/>
      <c r="W37" s="245">
        <f>S37</f>
        <v>23202</v>
      </c>
      <c r="X37" s="228"/>
      <c r="Y37" s="228"/>
      <c r="Z37" s="228"/>
      <c r="AA37" s="228"/>
      <c r="AB37" s="228"/>
      <c r="AC37" s="228"/>
      <c r="AD37" s="228"/>
      <c r="AE37" s="228"/>
      <c r="AF37" s="228"/>
      <c r="AG37" s="228"/>
      <c r="AH37" s="161" t="s">
        <v>1203</v>
      </c>
      <c r="AI37" s="161" t="s">
        <v>1027</v>
      </c>
      <c r="AJ37" s="199">
        <v>261112</v>
      </c>
    </row>
    <row r="38" spans="1:257" s="103" customFormat="1" ht="12.75" customHeight="1" thickBot="1">
      <c r="A38" s="434"/>
      <c r="B38" s="437"/>
      <c r="C38" s="200" t="s">
        <v>735</v>
      </c>
      <c r="D38" s="201">
        <v>1730600000</v>
      </c>
      <c r="E38" s="201">
        <v>486000.00000000006</v>
      </c>
      <c r="F38" s="201">
        <v>18360000</v>
      </c>
      <c r="G38" s="201">
        <v>55080000</v>
      </c>
      <c r="H38" s="201">
        <v>172800</v>
      </c>
      <c r="I38" s="201">
        <v>464400</v>
      </c>
      <c r="J38" s="201">
        <v>540000</v>
      </c>
      <c r="K38" s="201">
        <v>162000</v>
      </c>
      <c r="L38" s="201">
        <v>756000</v>
      </c>
      <c r="M38" s="227">
        <v>179172</v>
      </c>
      <c r="N38" s="227">
        <v>170640</v>
      </c>
      <c r="O38" s="218">
        <v>97200</v>
      </c>
      <c r="P38" s="201">
        <v>138240</v>
      </c>
      <c r="Q38" s="201">
        <v>1968872</v>
      </c>
      <c r="R38" s="203">
        <v>806480</v>
      </c>
      <c r="S38" s="204">
        <v>97200</v>
      </c>
      <c r="T38" s="228"/>
      <c r="U38" s="248"/>
      <c r="V38" s="248"/>
      <c r="W38" s="248"/>
      <c r="X38" s="228"/>
      <c r="Y38" s="228"/>
      <c r="Z38" s="228"/>
      <c r="AA38" s="228"/>
      <c r="AB38" s="228"/>
      <c r="AC38" s="228"/>
      <c r="AD38" s="228"/>
      <c r="AE38" s="228"/>
      <c r="AF38" s="228"/>
      <c r="AG38" s="228"/>
      <c r="AH38" s="228"/>
      <c r="AI38" s="228"/>
      <c r="AJ38" s="228"/>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P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61"/>
      <c r="ID38" s="161"/>
      <c r="IE38" s="161"/>
      <c r="IF38" s="161"/>
      <c r="IG38" s="161"/>
      <c r="IH38" s="161"/>
      <c r="II38" s="161"/>
      <c r="IJ38" s="161"/>
      <c r="IK38" s="161"/>
      <c r="IL38" s="161"/>
      <c r="IM38" s="161"/>
      <c r="IN38" s="161"/>
      <c r="IO38" s="161"/>
      <c r="IP38" s="161"/>
      <c r="IQ38" s="161"/>
      <c r="IR38" s="161"/>
      <c r="IS38" s="161"/>
      <c r="IT38" s="161"/>
      <c r="IU38" s="161"/>
      <c r="IV38" s="161"/>
      <c r="IW38" s="161"/>
    </row>
    <row r="39" spans="1:257" s="104" customFormat="1" ht="26.25" customHeight="1" thickBot="1">
      <c r="A39" s="205"/>
      <c r="B39" s="205"/>
      <c r="C39" s="205"/>
      <c r="D39" s="206"/>
      <c r="E39" s="206"/>
      <c r="F39" s="206"/>
      <c r="G39" s="206"/>
      <c r="H39" s="206"/>
      <c r="I39" s="206"/>
      <c r="J39" s="206"/>
      <c r="K39" s="206"/>
      <c r="L39" s="206"/>
      <c r="M39" s="206"/>
      <c r="N39" s="206"/>
      <c r="O39" s="206"/>
      <c r="P39" s="206"/>
      <c r="Q39" s="206"/>
      <c r="R39" s="206"/>
      <c r="S39" s="206"/>
      <c r="T39" s="228"/>
      <c r="U39" s="248"/>
      <c r="V39" s="248"/>
      <c r="W39" s="248"/>
      <c r="X39" s="228"/>
      <c r="Y39" s="228"/>
      <c r="Z39" s="228"/>
      <c r="AA39" s="228"/>
      <c r="AB39" s="228"/>
      <c r="AC39" s="228"/>
      <c r="AD39" s="228"/>
      <c r="AE39" s="228"/>
      <c r="AF39" s="228"/>
      <c r="AG39" s="228"/>
      <c r="AH39" s="228"/>
      <c r="AI39" s="228"/>
      <c r="AJ39" s="228"/>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1"/>
      <c r="CA39" s="161"/>
      <c r="CB39" s="161"/>
      <c r="CC39" s="161"/>
      <c r="CD39" s="161"/>
      <c r="CE39" s="161"/>
      <c r="CF39" s="161"/>
      <c r="CG39" s="161"/>
      <c r="CH39" s="161"/>
      <c r="CI39" s="161"/>
      <c r="CJ39" s="161"/>
      <c r="CK39" s="161"/>
      <c r="CL39" s="161"/>
      <c r="CM39" s="161"/>
      <c r="CN39" s="161"/>
      <c r="CO39" s="161"/>
      <c r="CP39" s="161"/>
      <c r="CQ39" s="161"/>
      <c r="CR39" s="161"/>
      <c r="CS39" s="161"/>
      <c r="CT39" s="161"/>
      <c r="CU39" s="161"/>
      <c r="CV39" s="161"/>
      <c r="CW39" s="161"/>
      <c r="CX39" s="161"/>
      <c r="CY39" s="161"/>
      <c r="CZ39" s="161"/>
      <c r="DA39" s="161"/>
      <c r="DB39" s="161"/>
      <c r="DC39" s="161"/>
      <c r="DD39" s="161"/>
      <c r="DE39" s="161"/>
      <c r="DF39" s="161"/>
      <c r="DG39" s="161"/>
      <c r="DH39" s="161"/>
      <c r="DI39" s="161"/>
      <c r="DJ39" s="161"/>
      <c r="DK39" s="161"/>
      <c r="DL39" s="161"/>
      <c r="DM39" s="161"/>
      <c r="DN39" s="161"/>
      <c r="DO39" s="161"/>
      <c r="DP39" s="161"/>
      <c r="DQ39" s="161"/>
      <c r="DR39" s="161"/>
      <c r="DS39" s="161"/>
      <c r="DT39" s="161"/>
      <c r="DU39" s="161"/>
      <c r="DV39" s="161"/>
      <c r="DW39" s="161"/>
      <c r="DX39" s="161"/>
      <c r="DY39" s="161"/>
      <c r="DZ39" s="161"/>
      <c r="EA39" s="161"/>
      <c r="EB39" s="161"/>
      <c r="EC39" s="161"/>
      <c r="ED39" s="161"/>
      <c r="EE39" s="161"/>
      <c r="EF39" s="161"/>
      <c r="EG39" s="161"/>
      <c r="EH39" s="161"/>
      <c r="EI39" s="161"/>
      <c r="EJ39" s="161"/>
      <c r="EK39" s="161"/>
      <c r="EL39" s="161"/>
      <c r="EM39" s="161"/>
      <c r="EN39" s="161"/>
      <c r="EO39" s="161"/>
      <c r="EP39" s="161"/>
      <c r="EQ39" s="161"/>
      <c r="ER39" s="161"/>
      <c r="ES39" s="161"/>
      <c r="ET39" s="161"/>
      <c r="EU39" s="161"/>
      <c r="EV39" s="161"/>
      <c r="EW39" s="161"/>
      <c r="EX39" s="161"/>
      <c r="EY39" s="161"/>
      <c r="EZ39" s="161"/>
      <c r="FA39" s="161"/>
      <c r="FB39" s="161"/>
      <c r="FC39" s="161"/>
      <c r="FD39" s="161"/>
      <c r="FE39" s="161"/>
      <c r="FF39" s="161"/>
      <c r="FG39" s="161"/>
      <c r="FH39" s="161"/>
      <c r="FI39" s="161"/>
      <c r="FJ39" s="161"/>
      <c r="FK39" s="161"/>
      <c r="FL39" s="161"/>
      <c r="FM39" s="161"/>
      <c r="FN39" s="161"/>
      <c r="FO39" s="161"/>
      <c r="FP39" s="161"/>
      <c r="FQ39" s="161"/>
      <c r="FR39" s="161"/>
      <c r="FS39" s="161"/>
      <c r="FT39" s="161"/>
      <c r="FU39" s="161"/>
      <c r="FV39" s="161"/>
      <c r="FW39" s="161"/>
      <c r="FX39" s="161"/>
      <c r="FY39" s="161"/>
      <c r="FZ39" s="161"/>
      <c r="GA39" s="161"/>
      <c r="GB39" s="161"/>
      <c r="GC39" s="161"/>
      <c r="GD39" s="161"/>
      <c r="GE39" s="161"/>
      <c r="GF39" s="161"/>
      <c r="GG39" s="161"/>
      <c r="GH39" s="161"/>
      <c r="GI39" s="161"/>
      <c r="GJ39" s="161"/>
      <c r="GK39" s="161"/>
      <c r="GL39" s="161"/>
      <c r="GM39" s="161"/>
      <c r="GN39" s="161"/>
      <c r="GO39" s="161"/>
      <c r="GP39" s="161"/>
      <c r="GQ39" s="161"/>
      <c r="GR39" s="161"/>
      <c r="GS39" s="161"/>
      <c r="GT39" s="161"/>
      <c r="GU39" s="161"/>
      <c r="GV39" s="161"/>
      <c r="GW39" s="161"/>
      <c r="GX39" s="161"/>
      <c r="GY39" s="161"/>
      <c r="GZ39" s="161"/>
      <c r="HA39" s="161"/>
      <c r="HB39" s="161"/>
      <c r="HC39" s="161"/>
      <c r="HD39" s="161"/>
      <c r="HE39" s="161"/>
      <c r="HF39" s="161"/>
      <c r="HG39" s="161"/>
      <c r="HH39" s="161"/>
      <c r="HI39" s="161"/>
      <c r="HJ39" s="161"/>
      <c r="HK39" s="161"/>
      <c r="HL39" s="161"/>
      <c r="HM39" s="161"/>
      <c r="HN39" s="161"/>
      <c r="HO39" s="161"/>
      <c r="HP39" s="161"/>
      <c r="HQ39" s="161"/>
      <c r="HR39" s="161"/>
      <c r="HS39" s="161"/>
      <c r="HT39" s="161"/>
      <c r="HU39" s="161"/>
      <c r="HV39" s="161"/>
      <c r="HW39" s="161"/>
      <c r="HX39" s="161"/>
      <c r="HY39" s="161"/>
      <c r="HZ39" s="161"/>
      <c r="IA39" s="161"/>
      <c r="IB39" s="161"/>
      <c r="IC39" s="161"/>
      <c r="ID39" s="161"/>
      <c r="IE39" s="161"/>
      <c r="IF39" s="161"/>
      <c r="IG39" s="161"/>
      <c r="IH39" s="161"/>
      <c r="II39" s="161"/>
      <c r="IJ39" s="161"/>
      <c r="IK39" s="161"/>
      <c r="IL39" s="161"/>
      <c r="IM39" s="161"/>
      <c r="IN39" s="161"/>
      <c r="IO39" s="161"/>
      <c r="IP39" s="161"/>
      <c r="IQ39" s="161"/>
      <c r="IR39" s="161"/>
      <c r="IS39" s="161"/>
      <c r="IT39" s="161"/>
      <c r="IU39" s="161"/>
      <c r="IV39" s="161"/>
      <c r="IW39" s="161"/>
    </row>
    <row r="40" spans="1:257" ht="12.75" customHeight="1" thickBot="1">
      <c r="A40" s="207" t="s">
        <v>1204</v>
      </c>
      <c r="B40" s="208"/>
      <c r="C40" s="209"/>
      <c r="D40" s="210">
        <v>413100000</v>
      </c>
      <c r="E40" s="210">
        <v>486000.00000000006</v>
      </c>
      <c r="F40" s="210">
        <v>18360000</v>
      </c>
      <c r="G40" s="210">
        <v>55080000</v>
      </c>
      <c r="H40" s="210">
        <v>172800</v>
      </c>
      <c r="I40" s="210">
        <v>464400</v>
      </c>
      <c r="J40" s="210">
        <v>540000</v>
      </c>
      <c r="K40" s="210">
        <v>162000</v>
      </c>
      <c r="L40" s="210">
        <v>756000</v>
      </c>
      <c r="M40" s="210">
        <v>179172</v>
      </c>
      <c r="N40" s="210">
        <v>170640</v>
      </c>
      <c r="O40" s="210">
        <v>97200</v>
      </c>
      <c r="P40" s="210">
        <v>138240</v>
      </c>
      <c r="Q40" s="212" t="s">
        <v>1205</v>
      </c>
      <c r="R40" s="210">
        <v>702384</v>
      </c>
      <c r="S40" s="213">
        <v>490408836</v>
      </c>
      <c r="T40" s="228"/>
      <c r="U40" s="248"/>
      <c r="V40" s="248"/>
      <c r="W40" s="248"/>
      <c r="X40" s="228"/>
      <c r="Y40" s="228"/>
      <c r="Z40" s="228"/>
      <c r="AA40" s="228"/>
      <c r="AB40" s="228"/>
      <c r="AC40" s="228"/>
      <c r="AD40" s="228"/>
      <c r="AE40" s="228"/>
      <c r="AF40" s="228"/>
      <c r="AG40" s="228"/>
      <c r="AH40" s="228"/>
      <c r="AI40" s="228"/>
      <c r="AJ40" s="228"/>
    </row>
    <row r="41" spans="1:257" ht="12.75" customHeight="1">
      <c r="U41" s="245"/>
      <c r="V41" s="245"/>
      <c r="W41" s="245"/>
    </row>
    <row r="42" spans="1:257" ht="12.75" customHeight="1" thickBot="1">
      <c r="U42" s="245"/>
      <c r="V42" s="245"/>
      <c r="W42" s="245"/>
    </row>
    <row r="43" spans="1:257" ht="12.75" customHeight="1" thickBot="1">
      <c r="A43" s="164"/>
      <c r="B43" s="165">
        <v>42035</v>
      </c>
      <c r="C43" s="164"/>
      <c r="D43" s="166"/>
      <c r="E43" s="166"/>
      <c r="F43" s="166"/>
      <c r="G43" s="166"/>
      <c r="H43" s="166"/>
      <c r="I43" s="166"/>
      <c r="J43" s="166"/>
      <c r="K43" s="166"/>
      <c r="L43" s="166"/>
      <c r="M43" s="166"/>
      <c r="N43" s="166"/>
      <c r="O43" s="166"/>
      <c r="P43" s="430" t="s">
        <v>1187</v>
      </c>
      <c r="Q43" s="431"/>
      <c r="R43" s="166"/>
      <c r="S43" s="166"/>
      <c r="T43" s="164"/>
      <c r="U43" s="246"/>
      <c r="V43" s="246"/>
      <c r="W43" s="246"/>
      <c r="X43" s="167"/>
      <c r="Y43" s="167"/>
      <c r="Z43" s="167"/>
      <c r="AA43" s="168"/>
      <c r="AB43" s="168"/>
      <c r="AC43" s="167"/>
      <c r="AD43" s="168"/>
      <c r="AE43" s="167"/>
      <c r="AF43" s="167"/>
      <c r="AG43" s="167"/>
      <c r="AH43" s="164"/>
      <c r="AI43" s="164"/>
      <c r="AJ43" s="164"/>
    </row>
    <row r="44" spans="1:257" ht="12.75" customHeight="1">
      <c r="A44" s="169" t="s">
        <v>722</v>
      </c>
      <c r="B44" s="169" t="s">
        <v>723</v>
      </c>
      <c r="C44" s="170" t="s">
        <v>724</v>
      </c>
      <c r="D44" s="171" t="s">
        <v>725</v>
      </c>
      <c r="E44" s="172" t="s">
        <v>726</v>
      </c>
      <c r="F44" s="172" t="s">
        <v>727</v>
      </c>
      <c r="G44" s="172" t="s">
        <v>728</v>
      </c>
      <c r="H44" s="172" t="s">
        <v>1206</v>
      </c>
      <c r="I44" s="172" t="s">
        <v>1207</v>
      </c>
      <c r="J44" s="172" t="s">
        <v>1065</v>
      </c>
      <c r="K44" s="172" t="s">
        <v>729</v>
      </c>
      <c r="L44" s="172" t="s">
        <v>730</v>
      </c>
      <c r="M44" s="172" t="s">
        <v>1066</v>
      </c>
      <c r="N44" s="172" t="s">
        <v>731</v>
      </c>
      <c r="O44" s="172" t="s">
        <v>732</v>
      </c>
      <c r="P44" s="172" t="s">
        <v>733</v>
      </c>
      <c r="Q44" s="172" t="s">
        <v>1067</v>
      </c>
      <c r="R44" s="172" t="s">
        <v>734</v>
      </c>
      <c r="S44" s="173" t="s">
        <v>799</v>
      </c>
      <c r="T44" s="167"/>
      <c r="U44" s="247" t="s">
        <v>736</v>
      </c>
      <c r="V44" s="247" t="s">
        <v>1309</v>
      </c>
      <c r="W44" s="247" t="s">
        <v>1308</v>
      </c>
      <c r="X44" s="174" t="s">
        <v>1068</v>
      </c>
      <c r="Y44" s="175" t="s">
        <v>1069</v>
      </c>
      <c r="Z44" s="175" t="s">
        <v>1070</v>
      </c>
      <c r="AA44" s="176" t="s">
        <v>1071</v>
      </c>
      <c r="AB44" s="172" t="s">
        <v>1072</v>
      </c>
      <c r="AC44" s="177" t="s">
        <v>1073</v>
      </c>
      <c r="AD44" s="172" t="s">
        <v>1074</v>
      </c>
      <c r="AE44" s="178" t="s">
        <v>1186</v>
      </c>
      <c r="AF44" s="179" t="s">
        <v>1075</v>
      </c>
      <c r="AG44" s="179" t="s">
        <v>1076</v>
      </c>
      <c r="AH44" s="167"/>
      <c r="AI44" s="167"/>
      <c r="AJ44" s="167"/>
    </row>
    <row r="45" spans="1:257" s="103" customFormat="1" ht="12.75" thickBot="1">
      <c r="A45" s="438">
        <v>2074</v>
      </c>
      <c r="B45" s="441" t="s">
        <v>1208</v>
      </c>
      <c r="C45" s="229" t="s">
        <v>738</v>
      </c>
      <c r="D45" s="230">
        <v>289760000</v>
      </c>
      <c r="E45" s="182">
        <f>ROUND(E47*D45/D47,0)</f>
        <v>270918</v>
      </c>
      <c r="F45" s="182">
        <f>ROUND(F47*D45/D47,0)</f>
        <v>2926589</v>
      </c>
      <c r="G45" s="182">
        <f>ROUND(G47*D45/D47,0)</f>
        <v>0</v>
      </c>
      <c r="H45" s="182">
        <f>ROUND(H47*D45/D47,0)</f>
        <v>149005</v>
      </c>
      <c r="I45" s="182">
        <v>0</v>
      </c>
      <c r="J45" s="182">
        <v>0</v>
      </c>
      <c r="K45" s="182">
        <f>K47</f>
        <v>105000</v>
      </c>
      <c r="L45" s="182">
        <f>ROUND(L47*D45/D47,0)</f>
        <v>453454</v>
      </c>
      <c r="M45" s="182">
        <f>M47</f>
        <v>196380</v>
      </c>
      <c r="N45" s="182">
        <f>ROUND(N47*D45/D47,0)</f>
        <v>280537</v>
      </c>
      <c r="O45" s="182">
        <f>ROUND(O47*D45/D47,0)</f>
        <v>493162</v>
      </c>
      <c r="P45" s="182">
        <f>ROUND(P47*D45/D47,0)</f>
        <v>36122</v>
      </c>
      <c r="Q45" s="182">
        <f>ROUND(Q47*D45/D47,0)</f>
        <v>3274</v>
      </c>
      <c r="R45" s="231">
        <v>29592</v>
      </c>
      <c r="S45" s="185">
        <f>SUM(D45:R45)</f>
        <v>294704033</v>
      </c>
      <c r="T45" s="186" t="s">
        <v>1319</v>
      </c>
      <c r="U45" s="245">
        <f>D45</f>
        <v>289760000</v>
      </c>
      <c r="V45" s="245"/>
      <c r="W45" s="245">
        <f>S45-U45</f>
        <v>4944033</v>
      </c>
      <c r="X45" s="187" t="s">
        <v>1078</v>
      </c>
      <c r="Y45" s="232">
        <v>38427</v>
      </c>
      <c r="Z45" s="232">
        <v>41977</v>
      </c>
      <c r="AA45" s="182">
        <f>IF(AND(YEAR(Y45)=YEAR(Z45),MONTH(Y45)=MONTH(Z45)),1,(YEAR(Z45)-YEAR(Y45))*12+MONTH(Z45)-MONTH(Y45))</f>
        <v>117</v>
      </c>
      <c r="AB45" s="184">
        <v>47</v>
      </c>
      <c r="AC45" s="190">
        <f>IF((AB45*12-AA45+AA45*0.2)/12&lt;2,2,ROUNDDOWN((AB45*12-AA45+AA45*0.2)/12,0))</f>
        <v>39</v>
      </c>
      <c r="AD45" s="191">
        <f>VLOOKUP($AC45,[82]償却率一覧!$A$3:$D$101,3,FALSE)</f>
        <v>1.2999999999999999E-2</v>
      </c>
      <c r="AE45" s="192">
        <f>ROUNDDOWN(S46*0.9*AD45*$AG45/6,0)</f>
        <v>916798</v>
      </c>
      <c r="AF45" s="192">
        <f>ROUNDDOWN(S46*0.9*AD45/6,0)</f>
        <v>458399</v>
      </c>
      <c r="AG45" s="192">
        <f>IF(MONTH($B$2)=1,(MONTH($B$2)+12)-MONTH($Z45)+1,MONTH($B$2)-MONTH($Z45)+1)</f>
        <v>2</v>
      </c>
      <c r="AH45" s="161" t="str">
        <f>A45&amp;"1"</f>
        <v>20741</v>
      </c>
      <c r="AI45" s="161" t="str">
        <f>C45</f>
        <v>信託土地</v>
      </c>
      <c r="AJ45" s="193">
        <f>(YEAR(Z45)-1988)*10000+MONTH(Z45)*100+DAY(Z45)</f>
        <v>261204</v>
      </c>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c r="DP45" s="161"/>
      <c r="DQ45" s="161"/>
      <c r="DR45" s="161"/>
      <c r="DS45" s="161"/>
      <c r="DT45" s="161"/>
      <c r="DU45" s="161"/>
      <c r="DV45" s="161"/>
      <c r="DW45" s="161"/>
      <c r="DX45" s="161"/>
      <c r="DY45" s="161"/>
      <c r="DZ45" s="161"/>
      <c r="EA45" s="161"/>
      <c r="EB45" s="161"/>
      <c r="EC45" s="161"/>
      <c r="ED45" s="161"/>
      <c r="EE45" s="161"/>
      <c r="EF45" s="161"/>
      <c r="EG45" s="161"/>
      <c r="EH45" s="161"/>
      <c r="EI45" s="161"/>
      <c r="EJ45" s="161"/>
      <c r="EK45" s="161"/>
      <c r="EL45" s="161"/>
      <c r="EM45" s="161"/>
      <c r="EN45" s="161"/>
      <c r="EO45" s="161"/>
      <c r="EP45" s="161"/>
      <c r="EQ45" s="161"/>
      <c r="ER45" s="161"/>
      <c r="ES45" s="161"/>
      <c r="ET45" s="161"/>
      <c r="EU45" s="161"/>
      <c r="EV45" s="161"/>
      <c r="EW45" s="161"/>
      <c r="EX45" s="161"/>
      <c r="EY45" s="161"/>
      <c r="EZ45" s="161"/>
      <c r="FA45" s="161"/>
      <c r="FB45" s="161"/>
      <c r="FC45" s="161"/>
      <c r="FD45" s="161"/>
      <c r="FE45" s="161"/>
      <c r="FF45" s="161"/>
      <c r="FG45" s="161"/>
      <c r="FH45" s="161"/>
      <c r="FI45" s="161"/>
      <c r="FJ45" s="161"/>
      <c r="FK45" s="161"/>
      <c r="FL45" s="161"/>
      <c r="FM45" s="161"/>
      <c r="FN45" s="161"/>
      <c r="FO45" s="161"/>
      <c r="FP45" s="161"/>
      <c r="FQ45" s="161"/>
      <c r="FR45" s="161"/>
      <c r="FS45" s="161"/>
      <c r="FT45" s="161"/>
      <c r="FU45" s="161"/>
      <c r="FV45" s="161"/>
      <c r="FW45" s="161"/>
      <c r="FX45" s="161"/>
      <c r="FY45" s="161"/>
      <c r="FZ45" s="161"/>
      <c r="GA45" s="161"/>
      <c r="GB45" s="161"/>
      <c r="GC45" s="161"/>
      <c r="GD45" s="161"/>
      <c r="GE45" s="161"/>
      <c r="GF45" s="161"/>
      <c r="GG45" s="161"/>
      <c r="GH45" s="161"/>
      <c r="GI45" s="161"/>
      <c r="GJ45" s="161"/>
      <c r="GK45" s="161"/>
      <c r="GL45" s="161"/>
      <c r="GM45" s="161"/>
      <c r="GN45" s="161"/>
      <c r="GO45" s="161"/>
      <c r="GP45" s="161"/>
      <c r="GQ45" s="161"/>
      <c r="GR45" s="161"/>
      <c r="GS45" s="161"/>
      <c r="GT45" s="161"/>
      <c r="GU45" s="161"/>
      <c r="GV45" s="161"/>
      <c r="GW45" s="161"/>
      <c r="GX45" s="161"/>
      <c r="GY45" s="161"/>
      <c r="GZ45" s="161"/>
      <c r="HA45" s="161"/>
      <c r="HB45" s="161"/>
      <c r="HC45" s="161"/>
      <c r="HD45" s="161"/>
      <c r="HE45" s="161"/>
      <c r="HF45" s="161"/>
      <c r="HG45" s="161"/>
      <c r="HH45" s="161"/>
      <c r="HI45" s="161"/>
      <c r="HJ45" s="161"/>
      <c r="HK45" s="161"/>
      <c r="HL45" s="161"/>
      <c r="HM45" s="161"/>
      <c r="HN45" s="161"/>
      <c r="HO45" s="161"/>
      <c r="HP45" s="161"/>
      <c r="HQ45" s="161"/>
      <c r="HR45" s="161"/>
      <c r="HS45" s="161"/>
      <c r="HT45" s="161"/>
      <c r="HU45" s="161"/>
      <c r="HV45" s="161"/>
      <c r="HW45" s="161"/>
      <c r="HX45" s="161"/>
      <c r="HY45" s="161"/>
      <c r="HZ45" s="161"/>
      <c r="IA45" s="161"/>
      <c r="IB45" s="161"/>
      <c r="IC45" s="161"/>
      <c r="ID45" s="161"/>
      <c r="IE45" s="161"/>
      <c r="IF45" s="161"/>
      <c r="IG45" s="161"/>
      <c r="IH45" s="161"/>
      <c r="II45" s="161"/>
      <c r="IJ45" s="161"/>
      <c r="IK45" s="161"/>
      <c r="IL45" s="161"/>
      <c r="IM45" s="161"/>
      <c r="IN45" s="161"/>
      <c r="IO45" s="161"/>
      <c r="IP45" s="161"/>
      <c r="IQ45" s="161"/>
      <c r="IR45" s="161"/>
      <c r="IS45" s="161"/>
      <c r="IT45" s="161"/>
      <c r="IU45" s="161"/>
      <c r="IV45" s="161"/>
      <c r="IW45" s="161"/>
    </row>
    <row r="46" spans="1:257" ht="18.75" customHeight="1" thickBot="1">
      <c r="A46" s="439"/>
      <c r="B46" s="442"/>
      <c r="C46" s="233" t="s">
        <v>1194</v>
      </c>
      <c r="D46" s="234">
        <f>213000000+17040000</f>
        <v>230040000</v>
      </c>
      <c r="E46" s="196">
        <f t="shared" ref="E46:J46" si="11">E47-E45</f>
        <v>215082</v>
      </c>
      <c r="F46" s="196">
        <f t="shared" si="11"/>
        <v>2323415</v>
      </c>
      <c r="G46" s="196">
        <f t="shared" si="11"/>
        <v>0</v>
      </c>
      <c r="H46" s="196">
        <f t="shared" si="11"/>
        <v>118295</v>
      </c>
      <c r="I46" s="196">
        <f t="shared" si="11"/>
        <v>657450</v>
      </c>
      <c r="J46" s="196">
        <f t="shared" si="11"/>
        <v>580500</v>
      </c>
      <c r="K46" s="196">
        <v>0</v>
      </c>
      <c r="L46" s="196">
        <f t="shared" ref="L46:Q46" si="12">L47-L45</f>
        <v>359996</v>
      </c>
      <c r="M46" s="196">
        <f t="shared" si="12"/>
        <v>0</v>
      </c>
      <c r="N46" s="196">
        <f t="shared" si="12"/>
        <v>222717</v>
      </c>
      <c r="O46" s="196">
        <f t="shared" si="12"/>
        <v>391520</v>
      </c>
      <c r="P46" s="196">
        <f t="shared" si="12"/>
        <v>28678</v>
      </c>
      <c r="Q46" s="196">
        <f t="shared" si="12"/>
        <v>2600</v>
      </c>
      <c r="R46" s="235">
        <v>136332</v>
      </c>
      <c r="S46" s="198">
        <f>SUM(D46:R46)</f>
        <v>235076585</v>
      </c>
      <c r="T46" s="161" t="s">
        <v>1319</v>
      </c>
      <c r="U46" s="245"/>
      <c r="V46" s="245">
        <f>D46/1.08</f>
        <v>213000000</v>
      </c>
      <c r="W46" s="245">
        <f>S46-V46</f>
        <v>22076585</v>
      </c>
      <c r="AH46" s="161" t="str">
        <f>A45&amp;"2"</f>
        <v>20742</v>
      </c>
      <c r="AI46" s="161" t="str">
        <f>C46</f>
        <v>信託建物</v>
      </c>
      <c r="AJ46" s="199">
        <f>AJ45</f>
        <v>261204</v>
      </c>
    </row>
    <row r="47" spans="1:257" s="103" customFormat="1" ht="12.75" customHeight="1" thickBot="1">
      <c r="A47" s="440"/>
      <c r="B47" s="443"/>
      <c r="C47" s="200" t="s">
        <v>735</v>
      </c>
      <c r="D47" s="227">
        <f>SUM(D45:D46)</f>
        <v>519800000</v>
      </c>
      <c r="E47" s="218">
        <v>486000</v>
      </c>
      <c r="F47" s="227">
        <f>ROUNDDOWN(((D45+D46/1.08)*0.01-166485)*1.08,0)</f>
        <v>5250004</v>
      </c>
      <c r="G47" s="218"/>
      <c r="H47" s="218">
        <f>172800+94500</f>
        <v>267300</v>
      </c>
      <c r="I47" s="218">
        <f>421200+236250</f>
        <v>657450</v>
      </c>
      <c r="J47" s="218">
        <f>472500+108000</f>
        <v>580500</v>
      </c>
      <c r="K47" s="218">
        <v>105000</v>
      </c>
      <c r="L47" s="218">
        <f>446250+367200</f>
        <v>813450</v>
      </c>
      <c r="M47" s="218">
        <f>157500+38880</f>
        <v>196380</v>
      </c>
      <c r="N47" s="218">
        <f>21194+9560+472500</f>
        <v>503254</v>
      </c>
      <c r="O47" s="218">
        <f>157500+915+73500+456225+16598+55329+124615</f>
        <v>884682</v>
      </c>
      <c r="P47" s="218">
        <v>64800</v>
      </c>
      <c r="Q47" s="218">
        <v>5874</v>
      </c>
      <c r="R47" s="236">
        <f>SUM(R45:R46)</f>
        <v>165924</v>
      </c>
      <c r="S47" s="204">
        <f>SUM(D47:R47)</f>
        <v>529780618</v>
      </c>
      <c r="T47" s="161"/>
      <c r="U47" s="245"/>
      <c r="V47" s="245"/>
      <c r="W47" s="245"/>
      <c r="X47" s="163"/>
      <c r="Y47" s="161"/>
      <c r="Z47" s="161"/>
      <c r="AA47" s="162"/>
      <c r="AB47" s="162"/>
      <c r="AC47" s="161"/>
      <c r="AD47" s="162"/>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c r="DJ47" s="161"/>
      <c r="DK47" s="161"/>
      <c r="DL47" s="161"/>
      <c r="DM47" s="161"/>
      <c r="DN47" s="161"/>
      <c r="DO47" s="161"/>
      <c r="DP47" s="161"/>
      <c r="DQ47" s="161"/>
      <c r="DR47" s="161"/>
      <c r="DS47" s="161"/>
      <c r="DT47" s="161"/>
      <c r="DU47" s="161"/>
      <c r="DV47" s="161"/>
      <c r="DW47" s="161"/>
      <c r="DX47" s="161"/>
      <c r="DY47" s="161"/>
      <c r="DZ47" s="161"/>
      <c r="EA47" s="161"/>
      <c r="EB47" s="161"/>
      <c r="EC47" s="161"/>
      <c r="ED47" s="161"/>
      <c r="EE47" s="161"/>
      <c r="EF47" s="161"/>
      <c r="EG47" s="161"/>
      <c r="EH47" s="161"/>
      <c r="EI47" s="161"/>
      <c r="EJ47" s="161"/>
      <c r="EK47" s="161"/>
      <c r="EL47" s="161"/>
      <c r="EM47" s="161"/>
      <c r="EN47" s="161"/>
      <c r="EO47" s="161"/>
      <c r="EP47" s="161"/>
      <c r="EQ47" s="161"/>
      <c r="ER47" s="161"/>
      <c r="ES47" s="161"/>
      <c r="ET47" s="161"/>
      <c r="EU47" s="161"/>
      <c r="EV47" s="161"/>
      <c r="EW47" s="161"/>
      <c r="EX47" s="161"/>
      <c r="EY47" s="161"/>
      <c r="EZ47" s="161"/>
      <c r="FA47" s="161"/>
      <c r="FB47" s="161"/>
      <c r="FC47" s="161"/>
      <c r="FD47" s="161"/>
      <c r="FE47" s="161"/>
      <c r="FF47" s="161"/>
      <c r="FG47" s="161"/>
      <c r="FH47" s="161"/>
      <c r="FI47" s="161"/>
      <c r="FJ47" s="161"/>
      <c r="FK47" s="161"/>
      <c r="FL47" s="161"/>
      <c r="FM47" s="161"/>
      <c r="FN47" s="161"/>
      <c r="FO47" s="161"/>
      <c r="FP47" s="161"/>
      <c r="FQ47" s="161"/>
      <c r="FR47" s="161"/>
      <c r="FS47" s="161"/>
      <c r="FT47" s="161"/>
      <c r="FU47" s="161"/>
      <c r="FV47" s="161"/>
      <c r="FW47" s="161"/>
      <c r="FX47" s="161"/>
      <c r="FY47" s="161"/>
      <c r="FZ47" s="161"/>
      <c r="GA47" s="161"/>
      <c r="GB47" s="161"/>
      <c r="GC47" s="161"/>
      <c r="GD47" s="161"/>
      <c r="GE47" s="161"/>
      <c r="GF47" s="161"/>
      <c r="GG47" s="161"/>
      <c r="GH47" s="161"/>
      <c r="GI47" s="161"/>
      <c r="GJ47" s="161"/>
      <c r="GK47" s="161"/>
      <c r="GL47" s="161"/>
      <c r="GM47" s="161"/>
      <c r="GN47" s="161"/>
      <c r="GO47" s="161"/>
      <c r="GP47" s="161"/>
      <c r="GQ47" s="161"/>
      <c r="GR47" s="161"/>
      <c r="GS47" s="161"/>
      <c r="GT47" s="161"/>
      <c r="GU47" s="161"/>
      <c r="GV47" s="161"/>
      <c r="GW47" s="161"/>
      <c r="GX47" s="161"/>
      <c r="GY47" s="161"/>
      <c r="GZ47" s="161"/>
      <c r="HA47" s="161"/>
      <c r="HB47" s="161"/>
      <c r="HC47" s="161"/>
      <c r="HD47" s="161"/>
      <c r="HE47" s="161"/>
      <c r="HF47" s="161"/>
      <c r="HG47" s="161"/>
      <c r="HH47" s="161"/>
      <c r="HI47" s="161"/>
      <c r="HJ47" s="161"/>
      <c r="HK47" s="161"/>
      <c r="HL47" s="161"/>
      <c r="HM47" s="161"/>
      <c r="HN47" s="161"/>
      <c r="HO47" s="161"/>
      <c r="HP47" s="161"/>
      <c r="HQ47" s="161"/>
      <c r="HR47" s="161"/>
      <c r="HS47" s="161"/>
      <c r="HT47" s="161"/>
      <c r="HU47" s="161"/>
      <c r="HV47" s="161"/>
      <c r="HW47" s="161"/>
      <c r="HX47" s="161"/>
      <c r="HY47" s="161"/>
      <c r="HZ47" s="161"/>
      <c r="IA47" s="161"/>
      <c r="IB47" s="161"/>
      <c r="IC47" s="161"/>
      <c r="ID47" s="161"/>
      <c r="IE47" s="161"/>
      <c r="IF47" s="161"/>
      <c r="IG47" s="161"/>
      <c r="IH47" s="161"/>
      <c r="II47" s="161"/>
      <c r="IJ47" s="161"/>
      <c r="IK47" s="161"/>
      <c r="IL47" s="161"/>
      <c r="IM47" s="161"/>
      <c r="IN47" s="161"/>
      <c r="IO47" s="161"/>
      <c r="IP47" s="161"/>
      <c r="IQ47" s="161"/>
      <c r="IR47" s="161"/>
      <c r="IS47" s="161"/>
      <c r="IT47" s="161"/>
      <c r="IU47" s="161"/>
      <c r="IV47" s="161"/>
      <c r="IW47" s="161"/>
    </row>
    <row r="48" spans="1:257" s="104" customFormat="1" ht="29.25" customHeight="1" thickBot="1">
      <c r="A48" s="205"/>
      <c r="B48" s="205"/>
      <c r="C48" s="205"/>
      <c r="D48" s="206"/>
      <c r="E48" s="206"/>
      <c r="F48" s="206"/>
      <c r="G48" s="206"/>
      <c r="H48" s="206"/>
      <c r="I48" s="206"/>
      <c r="J48" s="206"/>
      <c r="K48" s="206"/>
      <c r="L48" s="206"/>
      <c r="M48" s="206"/>
      <c r="N48" s="206"/>
      <c r="O48" s="206"/>
      <c r="P48" s="206"/>
      <c r="Q48" s="206"/>
      <c r="R48" s="206"/>
      <c r="S48" s="206"/>
      <c r="T48" s="161"/>
      <c r="U48" s="245"/>
      <c r="V48" s="245"/>
      <c r="W48" s="245"/>
      <c r="X48" s="163"/>
      <c r="Y48" s="161"/>
      <c r="Z48" s="161"/>
      <c r="AA48" s="162"/>
      <c r="AB48" s="162"/>
      <c r="AC48" s="161"/>
      <c r="AD48" s="162"/>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c r="DJ48" s="161"/>
      <c r="DK48" s="161"/>
      <c r="DL48" s="161"/>
      <c r="DM48" s="161"/>
      <c r="DN48" s="161"/>
      <c r="DO48" s="161"/>
      <c r="DP48" s="161"/>
      <c r="DQ48" s="161"/>
      <c r="DR48" s="161"/>
      <c r="DS48" s="161"/>
      <c r="DT48" s="161"/>
      <c r="DU48" s="161"/>
      <c r="DV48" s="161"/>
      <c r="DW48" s="161"/>
      <c r="DX48" s="161"/>
      <c r="DY48" s="161"/>
      <c r="DZ48" s="161"/>
      <c r="EA48" s="161"/>
      <c r="EB48" s="161"/>
      <c r="EC48" s="161"/>
      <c r="ED48" s="161"/>
      <c r="EE48" s="161"/>
      <c r="EF48" s="161"/>
      <c r="EG48" s="161"/>
      <c r="EH48" s="161"/>
      <c r="EI48" s="161"/>
      <c r="EJ48" s="161"/>
      <c r="EK48" s="161"/>
      <c r="EL48" s="161"/>
      <c r="EM48" s="161"/>
      <c r="EN48" s="161"/>
      <c r="EO48" s="161"/>
      <c r="EP48" s="161"/>
      <c r="EQ48" s="161"/>
      <c r="ER48" s="161"/>
      <c r="ES48" s="161"/>
      <c r="ET48" s="161"/>
      <c r="EU48" s="161"/>
      <c r="EV48" s="161"/>
      <c r="EW48" s="161"/>
      <c r="EX48" s="161"/>
      <c r="EY48" s="161"/>
      <c r="EZ48" s="161"/>
      <c r="FA48" s="161"/>
      <c r="FB48" s="161"/>
      <c r="FC48" s="161"/>
      <c r="FD48" s="161"/>
      <c r="FE48" s="161"/>
      <c r="FF48" s="161"/>
      <c r="FG48" s="161"/>
      <c r="FH48" s="161"/>
      <c r="FI48" s="161"/>
      <c r="FJ48" s="161"/>
      <c r="FK48" s="161"/>
      <c r="FL48" s="161"/>
      <c r="FM48" s="161"/>
      <c r="FN48" s="161"/>
      <c r="FO48" s="161"/>
      <c r="FP48" s="161"/>
      <c r="FQ48" s="161"/>
      <c r="FR48" s="161"/>
      <c r="FS48" s="161"/>
      <c r="FT48" s="161"/>
      <c r="FU48" s="161"/>
      <c r="FV48" s="161"/>
      <c r="FW48" s="161"/>
      <c r="FX48" s="161"/>
      <c r="FY48" s="161"/>
      <c r="FZ48" s="161"/>
      <c r="GA48" s="161"/>
      <c r="GB48" s="161"/>
      <c r="GC48" s="161"/>
      <c r="GD48" s="161"/>
      <c r="GE48" s="161"/>
      <c r="GF48" s="161"/>
      <c r="GG48" s="161"/>
      <c r="GH48" s="161"/>
      <c r="GI48" s="161"/>
      <c r="GJ48" s="161"/>
      <c r="GK48" s="161"/>
      <c r="GL48" s="161"/>
      <c r="GM48" s="161"/>
      <c r="GN48" s="161"/>
      <c r="GO48" s="161"/>
      <c r="GP48" s="161"/>
      <c r="GQ48" s="161"/>
      <c r="GR48" s="161"/>
      <c r="GS48" s="161"/>
      <c r="GT48" s="161"/>
      <c r="GU48" s="161"/>
      <c r="GV48" s="161"/>
      <c r="GW48" s="161"/>
      <c r="GX48" s="161"/>
      <c r="GY48" s="161"/>
      <c r="GZ48" s="161"/>
      <c r="HA48" s="161"/>
      <c r="HB48" s="161"/>
      <c r="HC48" s="161"/>
      <c r="HD48" s="161"/>
      <c r="HE48" s="161"/>
      <c r="HF48" s="161"/>
      <c r="HG48" s="161"/>
      <c r="HH48" s="161"/>
      <c r="HI48" s="161"/>
      <c r="HJ48" s="161"/>
      <c r="HK48" s="161"/>
      <c r="HL48" s="161"/>
      <c r="HM48" s="161"/>
      <c r="HN48" s="161"/>
      <c r="HO48" s="161"/>
      <c r="HP48" s="161"/>
      <c r="HQ48" s="161"/>
      <c r="HR48" s="161"/>
      <c r="HS48" s="161"/>
      <c r="HT48" s="161"/>
      <c r="HU48" s="161"/>
      <c r="HV48" s="161"/>
      <c r="HW48" s="161"/>
      <c r="HX48" s="161"/>
      <c r="HY48" s="161"/>
      <c r="HZ48" s="161"/>
      <c r="IA48" s="161"/>
      <c r="IB48" s="161"/>
      <c r="IC48" s="161"/>
      <c r="ID48" s="161"/>
      <c r="IE48" s="161"/>
      <c r="IF48" s="161"/>
      <c r="IG48" s="161"/>
      <c r="IH48" s="161"/>
      <c r="II48" s="161"/>
      <c r="IJ48" s="161"/>
      <c r="IK48" s="161"/>
      <c r="IL48" s="161"/>
      <c r="IM48" s="161"/>
      <c r="IN48" s="161"/>
      <c r="IO48" s="161"/>
      <c r="IP48" s="161"/>
      <c r="IQ48" s="161"/>
      <c r="IR48" s="161"/>
      <c r="IS48" s="161"/>
      <c r="IT48" s="161"/>
      <c r="IU48" s="161"/>
      <c r="IV48" s="161"/>
      <c r="IW48" s="161"/>
    </row>
    <row r="49" spans="1:36" ht="12.75" customHeight="1" thickBot="1">
      <c r="A49" s="207" t="s">
        <v>1080</v>
      </c>
      <c r="B49" s="208"/>
      <c r="C49" s="209"/>
      <c r="D49" s="210">
        <f>D46</f>
        <v>230040000</v>
      </c>
      <c r="E49" s="210">
        <f t="shared" ref="E49:P49" si="13">E47</f>
        <v>486000</v>
      </c>
      <c r="F49" s="210">
        <f t="shared" si="13"/>
        <v>5250004</v>
      </c>
      <c r="G49" s="210">
        <f t="shared" si="13"/>
        <v>0</v>
      </c>
      <c r="H49" s="210">
        <f t="shared" si="13"/>
        <v>267300</v>
      </c>
      <c r="I49" s="210">
        <f t="shared" si="13"/>
        <v>657450</v>
      </c>
      <c r="J49" s="210">
        <f t="shared" si="13"/>
        <v>580500</v>
      </c>
      <c r="K49" s="210">
        <f t="shared" si="13"/>
        <v>105000</v>
      </c>
      <c r="L49" s="210">
        <f t="shared" si="13"/>
        <v>813450</v>
      </c>
      <c r="M49" s="210">
        <f t="shared" si="13"/>
        <v>196380</v>
      </c>
      <c r="N49" s="210">
        <f t="shared" si="13"/>
        <v>503254</v>
      </c>
      <c r="O49" s="210">
        <f t="shared" si="13"/>
        <v>884682</v>
      </c>
      <c r="P49" s="210">
        <f t="shared" si="13"/>
        <v>64800</v>
      </c>
      <c r="Q49" s="212" t="s">
        <v>1195</v>
      </c>
      <c r="R49" s="210">
        <f>R46</f>
        <v>136332</v>
      </c>
      <c r="S49" s="213">
        <f>SUM(D49:R49)</f>
        <v>239985152</v>
      </c>
      <c r="U49" s="245"/>
      <c r="V49" s="245"/>
      <c r="W49" s="245"/>
    </row>
    <row r="50" spans="1:36" ht="12.75" customHeight="1">
      <c r="U50" s="245"/>
      <c r="V50" s="245"/>
      <c r="W50" s="245"/>
    </row>
    <row r="51" spans="1:36" ht="12.75" customHeight="1" thickBot="1">
      <c r="A51" s="237"/>
      <c r="B51" s="205"/>
      <c r="C51" s="205"/>
      <c r="D51" s="206"/>
      <c r="E51" s="206"/>
      <c r="F51" s="206"/>
      <c r="G51" s="206"/>
      <c r="H51" s="206"/>
      <c r="I51" s="206"/>
      <c r="J51" s="206"/>
      <c r="K51" s="206"/>
      <c r="L51" s="206"/>
      <c r="M51" s="206"/>
      <c r="N51" s="206"/>
      <c r="O51" s="206"/>
      <c r="P51" s="206"/>
      <c r="Q51" s="238"/>
      <c r="R51" s="206"/>
      <c r="S51" s="206"/>
      <c r="U51" s="245"/>
      <c r="V51" s="245"/>
      <c r="W51" s="245"/>
    </row>
    <row r="52" spans="1:36" ht="12.75" customHeight="1" thickBot="1">
      <c r="A52" s="164"/>
      <c r="B52" s="165">
        <v>42035</v>
      </c>
      <c r="C52" s="164"/>
      <c r="D52" s="166"/>
      <c r="E52" s="166"/>
      <c r="F52" s="166"/>
      <c r="G52" s="166"/>
      <c r="H52" s="166"/>
      <c r="I52" s="166"/>
      <c r="J52" s="166"/>
      <c r="K52" s="166"/>
      <c r="L52" s="166"/>
      <c r="M52" s="166"/>
      <c r="N52" s="166"/>
      <c r="O52" s="166"/>
      <c r="P52" s="430" t="s">
        <v>1209</v>
      </c>
      <c r="Q52" s="431"/>
      <c r="R52" s="166"/>
      <c r="S52" s="166"/>
      <c r="T52" s="164"/>
      <c r="U52" s="246"/>
      <c r="V52" s="246"/>
      <c r="W52" s="246"/>
      <c r="X52" s="167"/>
      <c r="Y52" s="167"/>
      <c r="Z52" s="167"/>
      <c r="AA52" s="168"/>
      <c r="AB52" s="168"/>
      <c r="AC52" s="167"/>
      <c r="AD52" s="168"/>
      <c r="AE52" s="167"/>
      <c r="AF52" s="167"/>
      <c r="AG52" s="167"/>
      <c r="AH52" s="164"/>
      <c r="AI52" s="164"/>
      <c r="AJ52" s="164"/>
    </row>
    <row r="53" spans="1:36" ht="12.75" customHeight="1">
      <c r="A53" s="169" t="s">
        <v>722</v>
      </c>
      <c r="B53" s="169" t="s">
        <v>723</v>
      </c>
      <c r="C53" s="170" t="s">
        <v>724</v>
      </c>
      <c r="D53" s="171" t="s">
        <v>725</v>
      </c>
      <c r="E53" s="172" t="s">
        <v>726</v>
      </c>
      <c r="F53" s="172" t="s">
        <v>727</v>
      </c>
      <c r="G53" s="172" t="s">
        <v>728</v>
      </c>
      <c r="H53" s="172" t="s">
        <v>1196</v>
      </c>
      <c r="I53" s="172" t="s">
        <v>1207</v>
      </c>
      <c r="J53" s="172" t="s">
        <v>1065</v>
      </c>
      <c r="K53" s="172" t="s">
        <v>729</v>
      </c>
      <c r="L53" s="172" t="s">
        <v>730</v>
      </c>
      <c r="M53" s="172" t="s">
        <v>1210</v>
      </c>
      <c r="N53" s="172" t="s">
        <v>731</v>
      </c>
      <c r="O53" s="172" t="s">
        <v>732</v>
      </c>
      <c r="P53" s="172" t="s">
        <v>733</v>
      </c>
      <c r="Q53" s="172" t="s">
        <v>1211</v>
      </c>
      <c r="R53" s="172" t="s">
        <v>734</v>
      </c>
      <c r="S53" s="173" t="s">
        <v>799</v>
      </c>
      <c r="T53" s="167"/>
      <c r="U53" s="247" t="s">
        <v>736</v>
      </c>
      <c r="V53" s="247" t="s">
        <v>1309</v>
      </c>
      <c r="W53" s="247" t="s">
        <v>1308</v>
      </c>
      <c r="X53" s="174" t="s">
        <v>1068</v>
      </c>
      <c r="Y53" s="175" t="s">
        <v>1069</v>
      </c>
      <c r="Z53" s="175" t="s">
        <v>1070</v>
      </c>
      <c r="AA53" s="176" t="s">
        <v>1071</v>
      </c>
      <c r="AB53" s="172" t="s">
        <v>1072</v>
      </c>
      <c r="AC53" s="177" t="s">
        <v>1073</v>
      </c>
      <c r="AD53" s="172" t="s">
        <v>1074</v>
      </c>
      <c r="AE53" s="178" t="s">
        <v>1186</v>
      </c>
      <c r="AF53" s="179" t="s">
        <v>1075</v>
      </c>
      <c r="AG53" s="179" t="s">
        <v>1076</v>
      </c>
      <c r="AH53" s="167"/>
      <c r="AI53" s="167"/>
      <c r="AJ53" s="167"/>
    </row>
    <row r="54" spans="1:36" ht="12.75" customHeight="1" thickBot="1">
      <c r="A54" s="438">
        <v>3030</v>
      </c>
      <c r="B54" s="441" t="s">
        <v>1212</v>
      </c>
      <c r="C54" s="229" t="s">
        <v>738</v>
      </c>
      <c r="D54" s="230">
        <v>278640000</v>
      </c>
      <c r="E54" s="182">
        <f>ROUND(E56*D54/D56,0)</f>
        <v>121736</v>
      </c>
      <c r="F54" s="182">
        <f>ROUND(F56*D54/D56,0)</f>
        <v>2748118</v>
      </c>
      <c r="G54" s="182">
        <f>ROUND(G56*D54/D56,0)</f>
        <v>0</v>
      </c>
      <c r="H54" s="182">
        <f>ROUND(H56*D54/D56,0)</f>
        <v>66955</v>
      </c>
      <c r="I54" s="182">
        <v>0</v>
      </c>
      <c r="J54" s="182">
        <v>0</v>
      </c>
      <c r="K54" s="182">
        <f>K56</f>
        <v>105000</v>
      </c>
      <c r="L54" s="182">
        <f>ROUND(L56*D54/D56,0)</f>
        <v>203757</v>
      </c>
      <c r="M54" s="182">
        <f>M56</f>
        <v>219060</v>
      </c>
      <c r="N54" s="182">
        <f>ROUND(N56*D54/D56,0)</f>
        <v>14083</v>
      </c>
      <c r="O54" s="182">
        <f>ROUND(O56*D54/D56,0)</f>
        <v>263694</v>
      </c>
      <c r="P54" s="182">
        <f>ROUND(P56*D54/D56,0)</f>
        <v>16231</v>
      </c>
      <c r="Q54" s="182">
        <f>ROUND(Q56*D54/D56,0)</f>
        <v>1471</v>
      </c>
      <c r="R54" s="231">
        <v>27426</v>
      </c>
      <c r="S54" s="185">
        <f>SUM(D54:R54)</f>
        <v>282427531</v>
      </c>
      <c r="T54" s="186" t="s">
        <v>1320</v>
      </c>
      <c r="U54" s="245">
        <f>D54</f>
        <v>278640000</v>
      </c>
      <c r="V54" s="245"/>
      <c r="W54" s="245">
        <f>S54-U54</f>
        <v>3787531</v>
      </c>
      <c r="X54" s="187" t="s">
        <v>1078</v>
      </c>
      <c r="Y54" s="232">
        <v>38134</v>
      </c>
      <c r="Z54" s="232">
        <v>41977</v>
      </c>
      <c r="AA54" s="182">
        <f>IF(AND(YEAR(Y54)=YEAR(Z54),MONTH(Y54)=MONTH(Z54)),1,(YEAR(Z54)-YEAR(Y54))*12+MONTH(Z54)-MONTH(Y54))</f>
        <v>127</v>
      </c>
      <c r="AB54" s="184">
        <v>47</v>
      </c>
      <c r="AC54" s="190">
        <f>IF((AB54*12-AA54+AA54*0.2)/12&lt;2,2,ROUNDDOWN((AB54*12-AA54+AA54*0.2)/12,0))</f>
        <v>38</v>
      </c>
      <c r="AD54" s="191">
        <f>VLOOKUP($AC54,[82]償却率一覧!$A$3:$D$101,3,FALSE)</f>
        <v>1.3999999999999999E-2</v>
      </c>
      <c r="AE54" s="192">
        <f>ROUNDDOWN(S55*0.9*AD54*$AG54/6,0)</f>
        <v>3552349</v>
      </c>
      <c r="AF54" s="192">
        <f>ROUNDDOWN(S55*0.9*AD54/6,0)</f>
        <v>1776174</v>
      </c>
      <c r="AG54" s="192">
        <f>IF(MONTH($B$2)=1,(MONTH($B$2)+12)-MONTH($Z54)+1,MONTH($B$2)-MONTH($Z54)+1)</f>
        <v>2</v>
      </c>
      <c r="AH54" s="161" t="str">
        <f>A54&amp;"1"</f>
        <v>30301</v>
      </c>
      <c r="AI54" s="161" t="str">
        <f>C54</f>
        <v>信託土地</v>
      </c>
      <c r="AJ54" s="193">
        <f>(YEAR(Z54)-1988)*10000+MONTH(Z54)*100+DAY(Z54)</f>
        <v>261204</v>
      </c>
    </row>
    <row r="55" spans="1:36" ht="12.75" customHeight="1" thickBot="1">
      <c r="A55" s="439"/>
      <c r="B55" s="442"/>
      <c r="C55" s="233" t="s">
        <v>1194</v>
      </c>
      <c r="D55" s="234">
        <f>772000000+61760000</f>
        <v>833760000</v>
      </c>
      <c r="E55" s="196">
        <f t="shared" ref="E55:J55" si="14">E56-E54</f>
        <v>364264</v>
      </c>
      <c r="F55" s="196">
        <f t="shared" si="14"/>
        <v>8223050</v>
      </c>
      <c r="G55" s="196">
        <f t="shared" si="14"/>
        <v>0</v>
      </c>
      <c r="H55" s="196">
        <f t="shared" si="14"/>
        <v>200345</v>
      </c>
      <c r="I55" s="196">
        <f t="shared" si="14"/>
        <v>657450</v>
      </c>
      <c r="J55" s="196">
        <f t="shared" si="14"/>
        <v>580500</v>
      </c>
      <c r="K55" s="196">
        <v>0</v>
      </c>
      <c r="L55" s="196">
        <f t="shared" ref="L55:Q55" si="15">L56-L54</f>
        <v>609693</v>
      </c>
      <c r="M55" s="196">
        <f t="shared" si="15"/>
        <v>0</v>
      </c>
      <c r="N55" s="196">
        <f t="shared" si="15"/>
        <v>42139</v>
      </c>
      <c r="O55" s="196">
        <f t="shared" si="15"/>
        <v>789039</v>
      </c>
      <c r="P55" s="196">
        <f t="shared" si="15"/>
        <v>48569</v>
      </c>
      <c r="Q55" s="196">
        <f t="shared" si="15"/>
        <v>4403</v>
      </c>
      <c r="R55" s="235">
        <v>517963</v>
      </c>
      <c r="S55" s="198">
        <f>SUM(D55:R55)</f>
        <v>845797415</v>
      </c>
      <c r="T55" s="161" t="s">
        <v>1320</v>
      </c>
      <c r="U55" s="245"/>
      <c r="V55" s="245">
        <f>D55/1.08</f>
        <v>772000000</v>
      </c>
      <c r="W55" s="245">
        <f>S55-V55</f>
        <v>73797415</v>
      </c>
      <c r="AH55" s="161" t="str">
        <f>A54&amp;"2"</f>
        <v>30302</v>
      </c>
      <c r="AI55" s="161" t="str">
        <f>C55</f>
        <v>信託建物</v>
      </c>
      <c r="AJ55" s="199">
        <f>AJ54</f>
        <v>261204</v>
      </c>
    </row>
    <row r="56" spans="1:36" ht="12.75" customHeight="1" thickBot="1">
      <c r="A56" s="440"/>
      <c r="B56" s="443"/>
      <c r="C56" s="200" t="s">
        <v>735</v>
      </c>
      <c r="D56" s="227">
        <f>SUM(D54:D55)</f>
        <v>1112400000</v>
      </c>
      <c r="E56" s="218">
        <v>486000</v>
      </c>
      <c r="F56" s="227">
        <f>ROUNDDOWN(((D54+D55/1.08)*0.01-347911)*1.08,0)</f>
        <v>10971168</v>
      </c>
      <c r="G56" s="218"/>
      <c r="H56" s="218">
        <f>172800+94500</f>
        <v>267300</v>
      </c>
      <c r="I56" s="218">
        <f>421200+236250</f>
        <v>657450</v>
      </c>
      <c r="J56" s="218">
        <f>472500+108000</f>
        <v>580500</v>
      </c>
      <c r="K56" s="218">
        <v>105000</v>
      </c>
      <c r="L56" s="218">
        <f>446250+367200</f>
        <v>813450</v>
      </c>
      <c r="M56" s="218">
        <f>157500+61560</f>
        <v>219060</v>
      </c>
      <c r="N56" s="218">
        <f>51191+5031</f>
        <v>56222</v>
      </c>
      <c r="O56" s="218">
        <f>226800+2015+43050+584325+16598+55329+124616</f>
        <v>1052733</v>
      </c>
      <c r="P56" s="218">
        <v>64800</v>
      </c>
      <c r="Q56" s="218">
        <v>5874</v>
      </c>
      <c r="R56" s="236">
        <f>SUM(R54:R55)</f>
        <v>545389</v>
      </c>
      <c r="S56" s="204">
        <f>SUM(D56:R56)</f>
        <v>1128224946</v>
      </c>
      <c r="U56" s="245"/>
      <c r="V56" s="245"/>
      <c r="W56" s="245"/>
    </row>
    <row r="57" spans="1:36" ht="12.75" customHeight="1" thickBot="1">
      <c r="A57" s="205"/>
      <c r="B57" s="205"/>
      <c r="C57" s="205"/>
      <c r="D57" s="206"/>
      <c r="E57" s="206"/>
      <c r="F57" s="206"/>
      <c r="G57" s="206"/>
      <c r="H57" s="206"/>
      <c r="I57" s="206"/>
      <c r="J57" s="206"/>
      <c r="K57" s="206"/>
      <c r="L57" s="206"/>
      <c r="M57" s="206"/>
      <c r="N57" s="206"/>
      <c r="O57" s="206"/>
      <c r="P57" s="206"/>
      <c r="Q57" s="206"/>
      <c r="R57" s="206"/>
      <c r="S57" s="206"/>
      <c r="U57" s="245"/>
      <c r="V57" s="245"/>
      <c r="W57" s="245"/>
    </row>
    <row r="58" spans="1:36" ht="12.75" customHeight="1" thickBot="1">
      <c r="A58" s="207" t="s">
        <v>1213</v>
      </c>
      <c r="B58" s="208"/>
      <c r="C58" s="209"/>
      <c r="D58" s="210">
        <f>D55</f>
        <v>833760000</v>
      </c>
      <c r="E58" s="210">
        <f t="shared" ref="E58:P58" si="16">E56</f>
        <v>486000</v>
      </c>
      <c r="F58" s="210">
        <f t="shared" si="16"/>
        <v>10971168</v>
      </c>
      <c r="G58" s="210">
        <f t="shared" si="16"/>
        <v>0</v>
      </c>
      <c r="H58" s="210">
        <f t="shared" si="16"/>
        <v>267300</v>
      </c>
      <c r="I58" s="210">
        <f t="shared" si="16"/>
        <v>657450</v>
      </c>
      <c r="J58" s="210">
        <f t="shared" si="16"/>
        <v>580500</v>
      </c>
      <c r="K58" s="210">
        <f t="shared" si="16"/>
        <v>105000</v>
      </c>
      <c r="L58" s="210">
        <f t="shared" si="16"/>
        <v>813450</v>
      </c>
      <c r="M58" s="210">
        <f t="shared" si="16"/>
        <v>219060</v>
      </c>
      <c r="N58" s="210">
        <f t="shared" si="16"/>
        <v>56222</v>
      </c>
      <c r="O58" s="210">
        <f t="shared" si="16"/>
        <v>1052733</v>
      </c>
      <c r="P58" s="210">
        <f t="shared" si="16"/>
        <v>64800</v>
      </c>
      <c r="Q58" s="212" t="s">
        <v>1081</v>
      </c>
      <c r="R58" s="210">
        <f>R55</f>
        <v>517963</v>
      </c>
      <c r="S58" s="213">
        <f>SUM(D58:R58)</f>
        <v>849551646</v>
      </c>
      <c r="U58" s="245"/>
      <c r="V58" s="245"/>
      <c r="W58" s="245"/>
    </row>
    <row r="59" spans="1:36" ht="12.75" customHeight="1">
      <c r="A59" s="237"/>
      <c r="B59" s="205"/>
      <c r="C59" s="205"/>
      <c r="D59" s="206"/>
      <c r="E59" s="206"/>
      <c r="F59" s="206"/>
      <c r="G59" s="206"/>
      <c r="H59" s="206"/>
      <c r="I59" s="206"/>
      <c r="J59" s="206"/>
      <c r="K59" s="206"/>
      <c r="L59" s="206"/>
      <c r="M59" s="206"/>
      <c r="N59" s="206"/>
      <c r="O59" s="206"/>
      <c r="P59" s="206"/>
      <c r="Q59" s="238"/>
      <c r="R59" s="206"/>
      <c r="S59" s="206"/>
      <c r="U59" s="245"/>
      <c r="V59" s="245"/>
      <c r="W59" s="245"/>
    </row>
    <row r="60" spans="1:36" ht="12.75" customHeight="1" thickBot="1">
      <c r="A60" s="237"/>
      <c r="B60" s="205"/>
      <c r="C60" s="205"/>
      <c r="D60" s="206"/>
      <c r="E60" s="206"/>
      <c r="F60" s="206"/>
      <c r="G60" s="206"/>
      <c r="H60" s="206"/>
      <c r="I60" s="206"/>
      <c r="J60" s="206"/>
      <c r="K60" s="206"/>
      <c r="L60" s="206"/>
      <c r="M60" s="206"/>
      <c r="N60" s="206"/>
      <c r="O60" s="206"/>
      <c r="P60" s="206"/>
      <c r="Q60" s="238"/>
      <c r="R60" s="206"/>
      <c r="S60" s="206"/>
      <c r="U60" s="245"/>
      <c r="V60" s="245"/>
      <c r="W60" s="245"/>
    </row>
    <row r="61" spans="1:36" ht="12.75" customHeight="1" thickBot="1">
      <c r="A61" s="164"/>
      <c r="B61" s="165">
        <v>42035</v>
      </c>
      <c r="C61" s="164"/>
      <c r="D61" s="166"/>
      <c r="E61" s="166"/>
      <c r="F61" s="166"/>
      <c r="G61" s="166"/>
      <c r="H61" s="166"/>
      <c r="I61" s="166"/>
      <c r="J61" s="166"/>
      <c r="K61" s="166"/>
      <c r="L61" s="166"/>
      <c r="M61" s="166"/>
      <c r="N61" s="166"/>
      <c r="O61" s="166"/>
      <c r="P61" s="430" t="s">
        <v>1187</v>
      </c>
      <c r="Q61" s="431"/>
      <c r="R61" s="166"/>
      <c r="S61" s="166"/>
      <c r="T61" s="164"/>
      <c r="U61" s="246"/>
      <c r="V61" s="246"/>
      <c r="W61" s="246"/>
      <c r="X61" s="167"/>
      <c r="Y61" s="167"/>
      <c r="Z61" s="167"/>
      <c r="AA61" s="168"/>
      <c r="AB61" s="168"/>
      <c r="AC61" s="167"/>
      <c r="AD61" s="168"/>
      <c r="AE61" s="167"/>
      <c r="AF61" s="167"/>
      <c r="AG61" s="167"/>
      <c r="AH61" s="164"/>
      <c r="AI61" s="164"/>
      <c r="AJ61" s="164"/>
    </row>
    <row r="62" spans="1:36" ht="12.75" customHeight="1">
      <c r="A62" s="169" t="s">
        <v>722</v>
      </c>
      <c r="B62" s="169" t="s">
        <v>723</v>
      </c>
      <c r="C62" s="170" t="s">
        <v>724</v>
      </c>
      <c r="D62" s="171" t="s">
        <v>725</v>
      </c>
      <c r="E62" s="172" t="s">
        <v>726</v>
      </c>
      <c r="F62" s="172" t="s">
        <v>727</v>
      </c>
      <c r="G62" s="172" t="s">
        <v>728</v>
      </c>
      <c r="H62" s="172" t="s">
        <v>1063</v>
      </c>
      <c r="I62" s="172" t="s">
        <v>1064</v>
      </c>
      <c r="J62" s="172" t="s">
        <v>1065</v>
      </c>
      <c r="K62" s="172" t="s">
        <v>729</v>
      </c>
      <c r="L62" s="172" t="s">
        <v>730</v>
      </c>
      <c r="M62" s="172" t="s">
        <v>1066</v>
      </c>
      <c r="N62" s="172" t="s">
        <v>731</v>
      </c>
      <c r="O62" s="172" t="s">
        <v>732</v>
      </c>
      <c r="P62" s="172" t="s">
        <v>733</v>
      </c>
      <c r="Q62" s="172" t="s">
        <v>1067</v>
      </c>
      <c r="R62" s="172" t="s">
        <v>734</v>
      </c>
      <c r="S62" s="173" t="s">
        <v>799</v>
      </c>
      <c r="T62" s="167"/>
      <c r="U62" s="247" t="s">
        <v>736</v>
      </c>
      <c r="V62" s="247" t="s">
        <v>1309</v>
      </c>
      <c r="W62" s="247" t="s">
        <v>1308</v>
      </c>
      <c r="X62" s="174" t="s">
        <v>1068</v>
      </c>
      <c r="Y62" s="175" t="s">
        <v>1069</v>
      </c>
      <c r="Z62" s="175" t="s">
        <v>1070</v>
      </c>
      <c r="AA62" s="176" t="s">
        <v>1071</v>
      </c>
      <c r="AB62" s="172" t="s">
        <v>1072</v>
      </c>
      <c r="AC62" s="177" t="s">
        <v>1073</v>
      </c>
      <c r="AD62" s="172" t="s">
        <v>1074</v>
      </c>
      <c r="AE62" s="178" t="s">
        <v>1186</v>
      </c>
      <c r="AF62" s="179" t="s">
        <v>1075</v>
      </c>
      <c r="AG62" s="179" t="s">
        <v>1076</v>
      </c>
      <c r="AH62" s="167"/>
      <c r="AI62" s="167"/>
      <c r="AJ62" s="167"/>
    </row>
    <row r="63" spans="1:36" ht="12.75" customHeight="1" thickBot="1">
      <c r="A63" s="438">
        <v>3031</v>
      </c>
      <c r="B63" s="441" t="s">
        <v>1214</v>
      </c>
      <c r="C63" s="229" t="s">
        <v>738</v>
      </c>
      <c r="D63" s="230">
        <v>385750000</v>
      </c>
      <c r="E63" s="182">
        <f>ROUND(E65*D63/D65,0)</f>
        <v>245466</v>
      </c>
      <c r="F63" s="182">
        <f>ROUND(F65*D63/D65,0)</f>
        <v>3880466</v>
      </c>
      <c r="G63" s="182">
        <f>ROUND(G65*D63/D65,0)</f>
        <v>0</v>
      </c>
      <c r="H63" s="182">
        <f>ROUND(H65*D63/D65,0)</f>
        <v>135006</v>
      </c>
      <c r="I63" s="182">
        <v>0</v>
      </c>
      <c r="J63" s="182">
        <v>0</v>
      </c>
      <c r="K63" s="182">
        <f>K65</f>
        <v>63000</v>
      </c>
      <c r="L63" s="182">
        <f>ROUND(L65*D63/D65,0)</f>
        <v>405397</v>
      </c>
      <c r="M63" s="182">
        <f>M65</f>
        <v>196380</v>
      </c>
      <c r="N63" s="182">
        <f>ROUND(N65*D63/D65,0)</f>
        <v>428742</v>
      </c>
      <c r="O63" s="182">
        <f>ROUND(O65*D63/D65,0)</f>
        <v>428457</v>
      </c>
      <c r="P63" s="182">
        <f>ROUND(P65*D63/D65,0)</f>
        <v>32729</v>
      </c>
      <c r="Q63" s="182">
        <f>ROUND(Q65*D63/D65,0)</f>
        <v>4450</v>
      </c>
      <c r="R63" s="231">
        <v>107286</v>
      </c>
      <c r="S63" s="185">
        <f>SUM(D63:R63)</f>
        <v>391677379</v>
      </c>
      <c r="T63" s="186" t="s">
        <v>1321</v>
      </c>
      <c r="U63" s="245">
        <f>D63</f>
        <v>385750000</v>
      </c>
      <c r="V63" s="245"/>
      <c r="W63" s="245">
        <f>S63-U63</f>
        <v>5927379</v>
      </c>
      <c r="X63" s="187" t="s">
        <v>1078</v>
      </c>
      <c r="Y63" s="232">
        <v>38621</v>
      </c>
      <c r="Z63" s="232">
        <v>41977</v>
      </c>
      <c r="AA63" s="182">
        <f>IF(AND(YEAR(Y63)=YEAR(Z63),MONTH(Y63)=MONTH(Z63)),1,(YEAR(Z63)-YEAR(Y63))*12+MONTH(Z63)-MONTH(Y63))</f>
        <v>111</v>
      </c>
      <c r="AB63" s="184">
        <v>47</v>
      </c>
      <c r="AC63" s="190">
        <f>IF((AB63*12-AA63+AA63*0.2)/12&lt;2,2,ROUNDDOWN((AB63*12-AA63+AA63*0.2)/12,0))</f>
        <v>39</v>
      </c>
      <c r="AD63" s="191">
        <f>VLOOKUP($AC63,[82]償却率一覧!$A$3:$D$101,3,FALSE)</f>
        <v>1.2999999999999999E-2</v>
      </c>
      <c r="AE63" s="192">
        <f>ROUNDDOWN(S64*0.9*AD63*$AG63/6,0)</f>
        <v>1501581</v>
      </c>
      <c r="AF63" s="192">
        <f>ROUNDDOWN(S64*0.9*AD63/6,0)</f>
        <v>750790</v>
      </c>
      <c r="AG63" s="192">
        <f>IF(MONTH($B$2)=1,(MONTH($B$2)+12)-MONTH($Z63)+1,MONTH($B$2)-MONTH($Z63)+1)</f>
        <v>2</v>
      </c>
      <c r="AH63" s="161" t="str">
        <f>A63&amp;"1"</f>
        <v>30311</v>
      </c>
      <c r="AI63" s="161" t="str">
        <f>C63</f>
        <v>信託土地</v>
      </c>
      <c r="AJ63" s="193">
        <f>(YEAR(Z63)-1988)*10000+MONTH(Z63)*100+DAY(Z63)</f>
        <v>261204</v>
      </c>
    </row>
    <row r="64" spans="1:36" ht="12.75" customHeight="1" thickBot="1">
      <c r="A64" s="439"/>
      <c r="B64" s="442"/>
      <c r="C64" s="233" t="s">
        <v>1194</v>
      </c>
      <c r="D64" s="234">
        <f>350000000+28000000</f>
        <v>378000000</v>
      </c>
      <c r="E64" s="196">
        <f t="shared" ref="E64:J64" si="17">E65-E63</f>
        <v>240534</v>
      </c>
      <c r="F64" s="196">
        <f t="shared" si="17"/>
        <v>3802504</v>
      </c>
      <c r="G64" s="196">
        <f t="shared" si="17"/>
        <v>0</v>
      </c>
      <c r="H64" s="196">
        <f t="shared" si="17"/>
        <v>132294</v>
      </c>
      <c r="I64" s="196">
        <f t="shared" si="17"/>
        <v>657450</v>
      </c>
      <c r="J64" s="196">
        <f t="shared" si="17"/>
        <v>580500</v>
      </c>
      <c r="K64" s="196">
        <v>0</v>
      </c>
      <c r="L64" s="196">
        <f t="shared" ref="L64:Q64" si="18">L65-L63</f>
        <v>397253</v>
      </c>
      <c r="M64" s="196">
        <f t="shared" si="18"/>
        <v>0</v>
      </c>
      <c r="N64" s="196">
        <f t="shared" si="18"/>
        <v>420128</v>
      </c>
      <c r="O64" s="196">
        <f t="shared" si="18"/>
        <v>419849</v>
      </c>
      <c r="P64" s="196">
        <f t="shared" si="18"/>
        <v>32071</v>
      </c>
      <c r="Q64" s="196">
        <f t="shared" si="18"/>
        <v>4361</v>
      </c>
      <c r="R64" s="235">
        <v>333840</v>
      </c>
      <c r="S64" s="198">
        <f>SUM(D64:R64)</f>
        <v>385020784</v>
      </c>
      <c r="T64" s="161" t="s">
        <v>1321</v>
      </c>
      <c r="U64" s="245"/>
      <c r="V64" s="245">
        <f>D64/1.08</f>
        <v>350000000</v>
      </c>
      <c r="W64" s="245">
        <f>S64-V64</f>
        <v>35020784</v>
      </c>
      <c r="AH64" s="161" t="str">
        <f>A63&amp;"2"</f>
        <v>30312</v>
      </c>
      <c r="AI64" s="161" t="str">
        <f>C64</f>
        <v>信託建物</v>
      </c>
      <c r="AJ64" s="199">
        <f>AJ63</f>
        <v>261204</v>
      </c>
    </row>
    <row r="65" spans="1:36" ht="12.75" customHeight="1" thickBot="1">
      <c r="A65" s="440"/>
      <c r="B65" s="443"/>
      <c r="C65" s="200" t="s">
        <v>735</v>
      </c>
      <c r="D65" s="227">
        <f>SUM(D63:D64)</f>
        <v>763750000</v>
      </c>
      <c r="E65" s="218">
        <v>486000</v>
      </c>
      <c r="F65" s="227">
        <f>ROUNDDOWN(((D63+D64/1.08)*0.01-243638)*1.08,0)</f>
        <v>7682970</v>
      </c>
      <c r="G65" s="218"/>
      <c r="H65" s="218">
        <f>172800+94500</f>
        <v>267300</v>
      </c>
      <c r="I65" s="218">
        <f>421200+236250</f>
        <v>657450</v>
      </c>
      <c r="J65" s="218">
        <f>472500+108000</f>
        <v>580500</v>
      </c>
      <c r="K65" s="218">
        <f>63000</f>
        <v>63000</v>
      </c>
      <c r="L65" s="218">
        <f>446250+356400</f>
        <v>802650</v>
      </c>
      <c r="M65" s="218">
        <f>38880+157500</f>
        <v>196380</v>
      </c>
      <c r="N65" s="223">
        <f>72403+28875+52870+52662+472500+169560</f>
        <v>848870</v>
      </c>
      <c r="O65" s="218">
        <f>201600+2340+78750+369075+16597+55329+124615</f>
        <v>848306</v>
      </c>
      <c r="P65" s="218">
        <v>64800</v>
      </c>
      <c r="Q65" s="218">
        <v>8811</v>
      </c>
      <c r="R65" s="236">
        <f>SUM(R63:R64)</f>
        <v>441126</v>
      </c>
      <c r="S65" s="204">
        <f>SUM(D65:R65)</f>
        <v>776698163</v>
      </c>
      <c r="U65" s="245"/>
      <c r="V65" s="245"/>
      <c r="W65" s="245"/>
    </row>
    <row r="66" spans="1:36" ht="12.75" customHeight="1" thickBot="1">
      <c r="A66" s="205"/>
      <c r="B66" s="205"/>
      <c r="C66" s="205"/>
      <c r="D66" s="206"/>
      <c r="E66" s="206"/>
      <c r="F66" s="206"/>
      <c r="G66" s="206"/>
      <c r="H66" s="206"/>
      <c r="I66" s="206"/>
      <c r="J66" s="206"/>
      <c r="K66" s="206"/>
      <c r="L66" s="206"/>
      <c r="M66" s="206"/>
      <c r="N66" s="206"/>
      <c r="O66" s="206"/>
      <c r="P66" s="206"/>
      <c r="Q66" s="206"/>
      <c r="R66" s="206"/>
      <c r="S66" s="206"/>
      <c r="U66" s="245"/>
      <c r="V66" s="245"/>
      <c r="W66" s="245"/>
    </row>
    <row r="67" spans="1:36" ht="12.75" customHeight="1" thickBot="1">
      <c r="A67" s="207" t="s">
        <v>1080</v>
      </c>
      <c r="B67" s="208"/>
      <c r="C67" s="209"/>
      <c r="D67" s="210">
        <f>D64</f>
        <v>378000000</v>
      </c>
      <c r="E67" s="210">
        <f t="shared" ref="E67:P67" si="19">E65</f>
        <v>486000</v>
      </c>
      <c r="F67" s="210">
        <f t="shared" si="19"/>
        <v>7682970</v>
      </c>
      <c r="G67" s="210">
        <f t="shared" si="19"/>
        <v>0</v>
      </c>
      <c r="H67" s="210">
        <f t="shared" si="19"/>
        <v>267300</v>
      </c>
      <c r="I67" s="210">
        <f t="shared" si="19"/>
        <v>657450</v>
      </c>
      <c r="J67" s="210">
        <f t="shared" si="19"/>
        <v>580500</v>
      </c>
      <c r="K67" s="210">
        <f t="shared" si="19"/>
        <v>63000</v>
      </c>
      <c r="L67" s="210">
        <f t="shared" si="19"/>
        <v>802650</v>
      </c>
      <c r="M67" s="210">
        <f t="shared" si="19"/>
        <v>196380</v>
      </c>
      <c r="N67" s="210">
        <f t="shared" si="19"/>
        <v>848870</v>
      </c>
      <c r="O67" s="210">
        <f t="shared" si="19"/>
        <v>848306</v>
      </c>
      <c r="P67" s="210">
        <f t="shared" si="19"/>
        <v>64800</v>
      </c>
      <c r="Q67" s="212" t="s">
        <v>1215</v>
      </c>
      <c r="R67" s="210">
        <f>R64</f>
        <v>333840</v>
      </c>
      <c r="S67" s="213">
        <f>SUM(D67:R67)</f>
        <v>390832066</v>
      </c>
      <c r="U67" s="245"/>
      <c r="V67" s="245"/>
      <c r="W67" s="245"/>
    </row>
    <row r="68" spans="1:36" ht="12.75" customHeight="1">
      <c r="A68" s="237"/>
      <c r="B68" s="205"/>
      <c r="C68" s="205"/>
      <c r="D68" s="206"/>
      <c r="E68" s="206"/>
      <c r="F68" s="206"/>
      <c r="G68" s="206"/>
      <c r="H68" s="206"/>
      <c r="I68" s="206"/>
      <c r="J68" s="206"/>
      <c r="K68" s="206"/>
      <c r="L68" s="206"/>
      <c r="M68" s="206"/>
      <c r="N68" s="206"/>
      <c r="O68" s="206"/>
      <c r="P68" s="206"/>
      <c r="Q68" s="238"/>
      <c r="R68" s="206"/>
      <c r="S68" s="206"/>
      <c r="U68" s="245"/>
      <c r="V68" s="245"/>
      <c r="W68" s="245"/>
    </row>
    <row r="69" spans="1:36" ht="12.75" customHeight="1" thickBot="1">
      <c r="A69" s="237"/>
      <c r="B69" s="205"/>
      <c r="C69" s="205"/>
      <c r="D69" s="206"/>
      <c r="E69" s="206"/>
      <c r="F69" s="206"/>
      <c r="G69" s="206"/>
      <c r="H69" s="206"/>
      <c r="I69" s="206"/>
      <c r="J69" s="206"/>
      <c r="K69" s="206"/>
      <c r="L69" s="206"/>
      <c r="M69" s="206"/>
      <c r="N69" s="206"/>
      <c r="O69" s="206"/>
      <c r="P69" s="206"/>
      <c r="Q69" s="238"/>
      <c r="R69" s="206"/>
      <c r="S69" s="206"/>
      <c r="U69" s="245"/>
      <c r="V69" s="245"/>
      <c r="W69" s="245"/>
    </row>
    <row r="70" spans="1:36" ht="12.75" customHeight="1" thickBot="1">
      <c r="A70" s="164"/>
      <c r="B70" s="165">
        <v>42035</v>
      </c>
      <c r="C70" s="164"/>
      <c r="D70" s="166"/>
      <c r="E70" s="166"/>
      <c r="F70" s="166"/>
      <c r="G70" s="166"/>
      <c r="H70" s="166"/>
      <c r="I70" s="166"/>
      <c r="J70" s="166"/>
      <c r="K70" s="166"/>
      <c r="L70" s="166"/>
      <c r="M70" s="166"/>
      <c r="N70" s="166"/>
      <c r="O70" s="166"/>
      <c r="P70" s="430" t="s">
        <v>1216</v>
      </c>
      <c r="Q70" s="431"/>
      <c r="R70" s="166"/>
      <c r="S70" s="166"/>
      <c r="T70" s="164"/>
      <c r="U70" s="246"/>
      <c r="V70" s="246"/>
      <c r="W70" s="246"/>
      <c r="X70" s="167"/>
      <c r="Y70" s="167"/>
      <c r="Z70" s="167"/>
      <c r="AA70" s="168"/>
      <c r="AB70" s="168"/>
      <c r="AC70" s="167"/>
      <c r="AD70" s="168"/>
      <c r="AE70" s="167"/>
      <c r="AF70" s="167"/>
      <c r="AG70" s="167"/>
      <c r="AH70" s="164"/>
      <c r="AI70" s="164"/>
      <c r="AJ70" s="164"/>
    </row>
    <row r="71" spans="1:36" ht="12.75" customHeight="1">
      <c r="A71" s="169" t="s">
        <v>722</v>
      </c>
      <c r="B71" s="169" t="s">
        <v>723</v>
      </c>
      <c r="C71" s="170" t="s">
        <v>724</v>
      </c>
      <c r="D71" s="171" t="s">
        <v>725</v>
      </c>
      <c r="E71" s="172" t="s">
        <v>726</v>
      </c>
      <c r="F71" s="172" t="s">
        <v>727</v>
      </c>
      <c r="G71" s="172" t="s">
        <v>728</v>
      </c>
      <c r="H71" s="172" t="s">
        <v>1196</v>
      </c>
      <c r="I71" s="172" t="s">
        <v>1191</v>
      </c>
      <c r="J71" s="172" t="s">
        <v>1065</v>
      </c>
      <c r="K71" s="172" t="s">
        <v>729</v>
      </c>
      <c r="L71" s="172" t="s">
        <v>730</v>
      </c>
      <c r="M71" s="172" t="s">
        <v>1217</v>
      </c>
      <c r="N71" s="172" t="s">
        <v>731</v>
      </c>
      <c r="O71" s="172" t="s">
        <v>732</v>
      </c>
      <c r="P71" s="172" t="s">
        <v>733</v>
      </c>
      <c r="Q71" s="172" t="s">
        <v>1218</v>
      </c>
      <c r="R71" s="172" t="s">
        <v>734</v>
      </c>
      <c r="S71" s="173" t="s">
        <v>799</v>
      </c>
      <c r="T71" s="167"/>
      <c r="U71" s="247" t="s">
        <v>736</v>
      </c>
      <c r="V71" s="247" t="s">
        <v>1309</v>
      </c>
      <c r="W71" s="247" t="s">
        <v>1308</v>
      </c>
      <c r="X71" s="174" t="s">
        <v>1068</v>
      </c>
      <c r="Y71" s="175" t="s">
        <v>1069</v>
      </c>
      <c r="Z71" s="175" t="s">
        <v>1070</v>
      </c>
      <c r="AA71" s="176" t="s">
        <v>1071</v>
      </c>
      <c r="AB71" s="172" t="s">
        <v>1072</v>
      </c>
      <c r="AC71" s="177" t="s">
        <v>1073</v>
      </c>
      <c r="AD71" s="172" t="s">
        <v>1074</v>
      </c>
      <c r="AE71" s="178" t="s">
        <v>1186</v>
      </c>
      <c r="AF71" s="179" t="s">
        <v>1075</v>
      </c>
      <c r="AG71" s="179" t="s">
        <v>1076</v>
      </c>
      <c r="AH71" s="167"/>
      <c r="AI71" s="167"/>
      <c r="AJ71" s="167"/>
    </row>
    <row r="72" spans="1:36" ht="12.75" customHeight="1" thickBot="1">
      <c r="A72" s="438">
        <v>4060</v>
      </c>
      <c r="B72" s="441" t="s">
        <v>1219</v>
      </c>
      <c r="C72" s="229" t="s">
        <v>738</v>
      </c>
      <c r="D72" s="230">
        <v>199410000</v>
      </c>
      <c r="E72" s="182">
        <f>ROUND(E74*D72/D74,0)</f>
        <v>118440</v>
      </c>
      <c r="F72" s="182">
        <f>ROUND(F74*D72/D74,0)</f>
        <v>1965657</v>
      </c>
      <c r="G72" s="182">
        <f>ROUND(G74*D72/D74,0)</f>
        <v>0</v>
      </c>
      <c r="H72" s="182">
        <f>ROUND(H74*D72/D74,0)</f>
        <v>65142</v>
      </c>
      <c r="I72" s="182">
        <v>0</v>
      </c>
      <c r="J72" s="182">
        <v>0</v>
      </c>
      <c r="K72" s="182">
        <f>K74</f>
        <v>105000</v>
      </c>
      <c r="L72" s="182">
        <f>ROUND(L74*D72/D74,0)</f>
        <v>224195</v>
      </c>
      <c r="M72" s="182">
        <f>M74</f>
        <v>420880</v>
      </c>
      <c r="N72" s="182">
        <f>ROUND(N74*D72/D74,0)</f>
        <v>12398</v>
      </c>
      <c r="O72" s="182">
        <f>ROUND(O74*D72/D74,0)</f>
        <v>324355</v>
      </c>
      <c r="P72" s="182">
        <f>ROUND(P74*D72/D74,0)</f>
        <v>15792</v>
      </c>
      <c r="Q72" s="182">
        <f>ROUND(Q74*D72/D74,0)</f>
        <v>1432</v>
      </c>
      <c r="R72" s="231">
        <v>20085</v>
      </c>
      <c r="S72" s="185">
        <f>SUM(D72:R72)</f>
        <v>202683376</v>
      </c>
      <c r="T72" s="186" t="s">
        <v>1322</v>
      </c>
      <c r="U72" s="245">
        <f>D72</f>
        <v>199410000</v>
      </c>
      <c r="V72" s="245"/>
      <c r="W72" s="245">
        <f>S72-U72</f>
        <v>3273376</v>
      </c>
      <c r="X72" s="187" t="s">
        <v>1078</v>
      </c>
      <c r="Y72" s="232">
        <v>38067</v>
      </c>
      <c r="Z72" s="232">
        <v>41977</v>
      </c>
      <c r="AA72" s="182">
        <f>IF(AND(YEAR(Y72)=YEAR(Z72),MONTH(Y72)=MONTH(Z72)),1,(YEAR(Z72)-YEAR(Y72))*12+MONTH(Z72)-MONTH(Y72))</f>
        <v>129</v>
      </c>
      <c r="AB72" s="184">
        <v>47</v>
      </c>
      <c r="AC72" s="190">
        <f>IF((AB72*12-AA72+AA72*0.2)/12&lt;2,2,ROUNDDOWN((AB72*12-AA72+AA72*0.2)/12,0))</f>
        <v>38</v>
      </c>
      <c r="AD72" s="191">
        <f>VLOOKUP($AC72,[82]償却率一覧!$A$3:$D$101,3,FALSE)</f>
        <v>1.3999999999999999E-2</v>
      </c>
      <c r="AE72" s="192">
        <f>ROUNDDOWN(S73*0.9*AD72*$AG72/6,0)</f>
        <v>2641669</v>
      </c>
      <c r="AF72" s="192">
        <f>ROUNDDOWN(S73*0.9*AD72/6,0)</f>
        <v>1320834</v>
      </c>
      <c r="AG72" s="192">
        <f>IF(MONTH($B$2)=1,(MONTH($B$2)+12)-MONTH($Z72)+1,MONTH($B$2)-MONTH($Z72)+1)</f>
        <v>2</v>
      </c>
      <c r="AH72" s="161" t="str">
        <f>A72&amp;"1"</f>
        <v>40601</v>
      </c>
      <c r="AI72" s="161" t="str">
        <f>C72</f>
        <v>信託土地</v>
      </c>
      <c r="AJ72" s="193">
        <f>(YEAR(Z72)-1988)*10000+MONTH(Z72)*100+DAY(Z72)</f>
        <v>261204</v>
      </c>
    </row>
    <row r="73" spans="1:36" ht="12.75" customHeight="1" thickBot="1">
      <c r="A73" s="439"/>
      <c r="B73" s="442"/>
      <c r="C73" s="233" t="s">
        <v>1194</v>
      </c>
      <c r="D73" s="234">
        <f>573000000+45840000</f>
        <v>618840000</v>
      </c>
      <c r="E73" s="196">
        <f t="shared" ref="E73:J73" si="20">E74-E72</f>
        <v>367560</v>
      </c>
      <c r="F73" s="196">
        <f t="shared" si="20"/>
        <v>6100130</v>
      </c>
      <c r="G73" s="196">
        <f t="shared" si="20"/>
        <v>0</v>
      </c>
      <c r="H73" s="196">
        <f t="shared" si="20"/>
        <v>202158</v>
      </c>
      <c r="I73" s="196">
        <f t="shared" si="20"/>
        <v>654820</v>
      </c>
      <c r="J73" s="196">
        <f t="shared" si="20"/>
        <v>623700</v>
      </c>
      <c r="K73" s="196">
        <v>0</v>
      </c>
      <c r="L73" s="196">
        <f t="shared" ref="L73:Q73" si="21">L74-L72</f>
        <v>695755</v>
      </c>
      <c r="M73" s="196">
        <f t="shared" si="21"/>
        <v>0</v>
      </c>
      <c r="N73" s="196">
        <f t="shared" si="21"/>
        <v>38475</v>
      </c>
      <c r="O73" s="196">
        <f t="shared" si="21"/>
        <v>1006588</v>
      </c>
      <c r="P73" s="196">
        <f t="shared" si="21"/>
        <v>49008</v>
      </c>
      <c r="Q73" s="196">
        <f t="shared" si="21"/>
        <v>4442</v>
      </c>
      <c r="R73" s="235">
        <v>386245</v>
      </c>
      <c r="S73" s="198">
        <f>SUM(D73:R73)</f>
        <v>628968881</v>
      </c>
      <c r="T73" s="161" t="s">
        <v>1322</v>
      </c>
      <c r="U73" s="245"/>
      <c r="V73" s="245">
        <f>D73/1.08</f>
        <v>573000000</v>
      </c>
      <c r="W73" s="245">
        <f>S73-V73</f>
        <v>55968881</v>
      </c>
      <c r="AH73" s="161" t="str">
        <f>A72&amp;"2"</f>
        <v>40602</v>
      </c>
      <c r="AI73" s="161" t="str">
        <f>C73</f>
        <v>信託建物</v>
      </c>
      <c r="AJ73" s="199">
        <f>AJ72</f>
        <v>261204</v>
      </c>
    </row>
    <row r="74" spans="1:36" ht="12.75" customHeight="1" thickBot="1">
      <c r="A74" s="440"/>
      <c r="B74" s="443"/>
      <c r="C74" s="200" t="s">
        <v>735</v>
      </c>
      <c r="D74" s="227">
        <f>SUM(D72:D73)</f>
        <v>818250000</v>
      </c>
      <c r="E74" s="218">
        <v>486000</v>
      </c>
      <c r="F74" s="227">
        <f>ROUNDDOWN(((D72+D73/1.08)*0.01-255778)*1.08,0)</f>
        <v>8065787</v>
      </c>
      <c r="G74" s="218"/>
      <c r="H74" s="218">
        <f>172800+94500</f>
        <v>267300</v>
      </c>
      <c r="I74" s="218">
        <f>356400+21670+262500+14250</f>
        <v>654820</v>
      </c>
      <c r="J74" s="218">
        <f>472500+108000+43200</f>
        <v>623700</v>
      </c>
      <c r="K74" s="218">
        <f>105000</f>
        <v>105000</v>
      </c>
      <c r="L74" s="218">
        <f>446250+52500+421200</f>
        <v>919950</v>
      </c>
      <c r="M74" s="218">
        <f>262500+25000+94500+38880</f>
        <v>420880</v>
      </c>
      <c r="N74" s="218">
        <f>50873</f>
        <v>50873</v>
      </c>
      <c r="O74" s="218">
        <f>42400+28875+631050+432075+16598+55329+124616</f>
        <v>1330943</v>
      </c>
      <c r="P74" s="218">
        <v>64800</v>
      </c>
      <c r="Q74" s="218">
        <v>5874</v>
      </c>
      <c r="R74" s="236">
        <f>SUM(R72:R73)</f>
        <v>406330</v>
      </c>
      <c r="S74" s="204">
        <f>SUM(D74:R74)</f>
        <v>831652257</v>
      </c>
      <c r="U74" s="245"/>
      <c r="V74" s="245"/>
      <c r="W74" s="245"/>
    </row>
    <row r="75" spans="1:36" ht="12.75" customHeight="1" thickBot="1">
      <c r="A75" s="205"/>
      <c r="B75" s="205"/>
      <c r="C75" s="205"/>
      <c r="D75" s="206"/>
      <c r="E75" s="206"/>
      <c r="F75" s="206"/>
      <c r="G75" s="206"/>
      <c r="H75" s="206"/>
      <c r="I75" s="206"/>
      <c r="J75" s="206"/>
      <c r="K75" s="206"/>
      <c r="L75" s="206"/>
      <c r="M75" s="206"/>
      <c r="N75" s="206"/>
      <c r="O75" s="206"/>
      <c r="P75" s="206"/>
      <c r="Q75" s="206"/>
      <c r="R75" s="206"/>
      <c r="S75" s="206"/>
      <c r="U75" s="245"/>
      <c r="V75" s="245"/>
      <c r="W75" s="245"/>
    </row>
    <row r="76" spans="1:36" ht="12.75" customHeight="1" thickBot="1">
      <c r="A76" s="207" t="s">
        <v>1080</v>
      </c>
      <c r="B76" s="208"/>
      <c r="C76" s="209"/>
      <c r="D76" s="210">
        <f>D73</f>
        <v>618840000</v>
      </c>
      <c r="E76" s="210">
        <f t="shared" ref="E76:P76" si="22">E74</f>
        <v>486000</v>
      </c>
      <c r="F76" s="210">
        <f t="shared" si="22"/>
        <v>8065787</v>
      </c>
      <c r="G76" s="210">
        <f t="shared" si="22"/>
        <v>0</v>
      </c>
      <c r="H76" s="210">
        <f t="shared" si="22"/>
        <v>267300</v>
      </c>
      <c r="I76" s="210">
        <f t="shared" si="22"/>
        <v>654820</v>
      </c>
      <c r="J76" s="210">
        <f t="shared" si="22"/>
        <v>623700</v>
      </c>
      <c r="K76" s="210">
        <f t="shared" si="22"/>
        <v>105000</v>
      </c>
      <c r="L76" s="210">
        <f t="shared" si="22"/>
        <v>919950</v>
      </c>
      <c r="M76" s="210">
        <f t="shared" si="22"/>
        <v>420880</v>
      </c>
      <c r="N76" s="210">
        <f t="shared" si="22"/>
        <v>50873</v>
      </c>
      <c r="O76" s="210">
        <f t="shared" si="22"/>
        <v>1330943</v>
      </c>
      <c r="P76" s="210">
        <f t="shared" si="22"/>
        <v>64800</v>
      </c>
      <c r="Q76" s="212" t="s">
        <v>1195</v>
      </c>
      <c r="R76" s="210">
        <f>R73</f>
        <v>386245</v>
      </c>
      <c r="S76" s="213">
        <f>SUM(D76:R76)</f>
        <v>632216298</v>
      </c>
      <c r="U76" s="245"/>
      <c r="V76" s="245"/>
      <c r="W76" s="245"/>
    </row>
    <row r="77" spans="1:36" ht="12.75" customHeight="1">
      <c r="A77" s="237"/>
      <c r="B77" s="205"/>
      <c r="C77" s="205"/>
      <c r="D77" s="206"/>
      <c r="E77" s="206"/>
      <c r="F77" s="206"/>
      <c r="G77" s="206"/>
      <c r="H77" s="206"/>
      <c r="I77" s="206"/>
      <c r="J77" s="206"/>
      <c r="K77" s="206"/>
      <c r="L77" s="206"/>
      <c r="M77" s="206"/>
      <c r="N77" s="206"/>
      <c r="O77" s="206"/>
      <c r="P77" s="206"/>
      <c r="Q77" s="238"/>
      <c r="R77" s="206"/>
      <c r="S77" s="206"/>
      <c r="U77" s="245"/>
      <c r="V77" s="245"/>
      <c r="W77" s="245"/>
    </row>
    <row r="78" spans="1:36" ht="12.75" customHeight="1" thickBot="1">
      <c r="A78" s="237"/>
      <c r="B78" s="205"/>
      <c r="C78" s="205"/>
      <c r="D78" s="206"/>
      <c r="E78" s="206"/>
      <c r="F78" s="206"/>
      <c r="G78" s="206"/>
      <c r="H78" s="206"/>
      <c r="I78" s="206"/>
      <c r="J78" s="206"/>
      <c r="K78" s="206"/>
      <c r="L78" s="206"/>
      <c r="M78" s="206"/>
      <c r="N78" s="206"/>
      <c r="O78" s="206"/>
      <c r="P78" s="206"/>
      <c r="Q78" s="238"/>
      <c r="R78" s="206"/>
      <c r="S78" s="206"/>
      <c r="U78" s="245"/>
      <c r="V78" s="245"/>
      <c r="W78" s="245"/>
    </row>
    <row r="79" spans="1:36" ht="12.75" customHeight="1" thickBot="1">
      <c r="A79" s="164"/>
      <c r="B79" s="165">
        <v>42035</v>
      </c>
      <c r="C79" s="164"/>
      <c r="D79" s="166"/>
      <c r="E79" s="166"/>
      <c r="F79" s="166"/>
      <c r="G79" s="166"/>
      <c r="H79" s="166"/>
      <c r="I79" s="166"/>
      <c r="J79" s="166"/>
      <c r="K79" s="166"/>
      <c r="L79" s="166"/>
      <c r="M79" s="166"/>
      <c r="N79" s="166"/>
      <c r="O79" s="166"/>
      <c r="P79" s="430" t="s">
        <v>1062</v>
      </c>
      <c r="Q79" s="431"/>
      <c r="R79" s="166"/>
      <c r="S79" s="166"/>
      <c r="T79" s="164"/>
      <c r="U79" s="246"/>
      <c r="V79" s="246"/>
      <c r="W79" s="246"/>
      <c r="X79" s="167"/>
      <c r="Y79" s="167"/>
      <c r="Z79" s="167"/>
      <c r="AA79" s="168"/>
      <c r="AB79" s="168"/>
      <c r="AC79" s="167"/>
      <c r="AD79" s="168"/>
      <c r="AE79" s="167"/>
      <c r="AF79" s="167"/>
      <c r="AG79" s="167"/>
      <c r="AH79" s="164"/>
      <c r="AI79" s="164"/>
      <c r="AJ79" s="164"/>
    </row>
    <row r="80" spans="1:36" ht="12.75" customHeight="1">
      <c r="A80" s="169" t="s">
        <v>722</v>
      </c>
      <c r="B80" s="169" t="s">
        <v>723</v>
      </c>
      <c r="C80" s="170" t="s">
        <v>724</v>
      </c>
      <c r="D80" s="171" t="s">
        <v>725</v>
      </c>
      <c r="E80" s="172" t="s">
        <v>726</v>
      </c>
      <c r="F80" s="172" t="s">
        <v>727</v>
      </c>
      <c r="G80" s="172" t="s">
        <v>728</v>
      </c>
      <c r="H80" s="172" t="s">
        <v>1190</v>
      </c>
      <c r="I80" s="172" t="s">
        <v>1064</v>
      </c>
      <c r="J80" s="172" t="s">
        <v>1065</v>
      </c>
      <c r="K80" s="172" t="s">
        <v>729</v>
      </c>
      <c r="L80" s="172" t="s">
        <v>730</v>
      </c>
      <c r="M80" s="172" t="s">
        <v>1210</v>
      </c>
      <c r="N80" s="172" t="s">
        <v>731</v>
      </c>
      <c r="O80" s="172" t="s">
        <v>732</v>
      </c>
      <c r="P80" s="172" t="s">
        <v>733</v>
      </c>
      <c r="Q80" s="172" t="s">
        <v>1067</v>
      </c>
      <c r="R80" s="172" t="s">
        <v>734</v>
      </c>
      <c r="S80" s="173" t="s">
        <v>799</v>
      </c>
      <c r="T80" s="167"/>
      <c r="U80" s="247" t="s">
        <v>736</v>
      </c>
      <c r="V80" s="247" t="s">
        <v>1309</v>
      </c>
      <c r="W80" s="247" t="s">
        <v>1308</v>
      </c>
      <c r="X80" s="174" t="s">
        <v>1068</v>
      </c>
      <c r="Y80" s="175" t="s">
        <v>1069</v>
      </c>
      <c r="Z80" s="175" t="s">
        <v>1070</v>
      </c>
      <c r="AA80" s="176" t="s">
        <v>1071</v>
      </c>
      <c r="AB80" s="172" t="s">
        <v>1072</v>
      </c>
      <c r="AC80" s="177" t="s">
        <v>1073</v>
      </c>
      <c r="AD80" s="172" t="s">
        <v>1074</v>
      </c>
      <c r="AE80" s="178" t="s">
        <v>1186</v>
      </c>
      <c r="AF80" s="179" t="s">
        <v>1075</v>
      </c>
      <c r="AG80" s="179" t="s">
        <v>1076</v>
      </c>
      <c r="AH80" s="167"/>
      <c r="AI80" s="167"/>
      <c r="AJ80" s="167"/>
    </row>
    <row r="81" spans="1:36" ht="12.75" customHeight="1" thickBot="1">
      <c r="A81" s="438">
        <v>4061</v>
      </c>
      <c r="B81" s="441" t="s">
        <v>1220</v>
      </c>
      <c r="C81" s="229" t="s">
        <v>738</v>
      </c>
      <c r="D81" s="230">
        <v>123980000</v>
      </c>
      <c r="E81" s="182">
        <f>ROUND(E83*D81/D83,0)</f>
        <v>254991</v>
      </c>
      <c r="F81" s="182">
        <f>ROUND(F83*D81/D83,0)</f>
        <v>1249060</v>
      </c>
      <c r="G81" s="182">
        <f>ROUND(G83*D81/D83,0)</f>
        <v>0</v>
      </c>
      <c r="H81" s="182">
        <f>ROUND(H83*D81/D83,0)</f>
        <v>140245</v>
      </c>
      <c r="I81" s="182">
        <v>0</v>
      </c>
      <c r="J81" s="182">
        <v>0</v>
      </c>
      <c r="K81" s="182">
        <f>K83</f>
        <v>105000</v>
      </c>
      <c r="L81" s="182">
        <f>ROUND(L83*D81/D83,0)</f>
        <v>426794</v>
      </c>
      <c r="M81" s="182">
        <f>M83</f>
        <v>338060</v>
      </c>
      <c r="N81" s="182">
        <f>ROUND(N83*D81/D83,0)</f>
        <v>14103</v>
      </c>
      <c r="O81" s="182">
        <f>ROUND(O83*D81/D83,0)</f>
        <v>515684</v>
      </c>
      <c r="P81" s="182">
        <f>ROUND(P83*D81/D83,0)</f>
        <v>33999</v>
      </c>
      <c r="Q81" s="182">
        <f>ROUND(Q83*D81/D83,0)</f>
        <v>3082</v>
      </c>
      <c r="R81" s="231">
        <v>15215</v>
      </c>
      <c r="S81" s="185">
        <f>SUM(D81:R81)</f>
        <v>127076233</v>
      </c>
      <c r="T81" s="186" t="s">
        <v>1323</v>
      </c>
      <c r="U81" s="245">
        <f>D81</f>
        <v>123980000</v>
      </c>
      <c r="V81" s="245"/>
      <c r="W81" s="245">
        <f>S81-U81</f>
        <v>3096233</v>
      </c>
      <c r="X81" s="187" t="s">
        <v>1078</v>
      </c>
      <c r="Y81" s="232">
        <v>38430</v>
      </c>
      <c r="Z81" s="232">
        <v>41977</v>
      </c>
      <c r="AA81" s="182">
        <f>IF(AND(YEAR(Y81)=YEAR(Z81),MONTH(Y81)=MONTH(Z81)),1,(YEAR(Z81)-YEAR(Y81))*12+MONTH(Z81)-MONTH(Y81))</f>
        <v>117</v>
      </c>
      <c r="AB81" s="184">
        <v>47</v>
      </c>
      <c r="AC81" s="190">
        <f>IF((AB81*12-AA81+AA81*0.2)/12&lt;2,2,ROUNDDOWN((AB81*12-AA81+AA81*0.2)/12,0))</f>
        <v>39</v>
      </c>
      <c r="AD81" s="191">
        <f>VLOOKUP($AC81,[82]償却率一覧!$A$3:$D$101,3,FALSE)</f>
        <v>1.2999999999999999E-2</v>
      </c>
      <c r="AE81" s="192">
        <f>ROUNDDOWN(S82*0.9*AD81*$AG81/6,0)</f>
        <v>452728</v>
      </c>
      <c r="AF81" s="192">
        <f>ROUNDDOWN(S82*0.9*AD81/6,0)</f>
        <v>226364</v>
      </c>
      <c r="AG81" s="192">
        <f>IF(MONTH($B$2)=1,(MONTH($B$2)+12)-MONTH($Z81)+1,MONTH($B$2)-MONTH($Z81)+1)</f>
        <v>2</v>
      </c>
      <c r="AH81" s="161" t="str">
        <f>A81&amp;"1"</f>
        <v>40611</v>
      </c>
      <c r="AI81" s="161" t="str">
        <f>C81</f>
        <v>信託土地</v>
      </c>
      <c r="AJ81" s="193">
        <f>(YEAR(Z81)-1988)*10000+MONTH(Z81)*100+DAY(Z81)</f>
        <v>261204</v>
      </c>
    </row>
    <row r="82" spans="1:36" ht="12.75" customHeight="1" thickBot="1">
      <c r="A82" s="439"/>
      <c r="B82" s="442"/>
      <c r="C82" s="233" t="s">
        <v>1194</v>
      </c>
      <c r="D82" s="234">
        <f>104000000+8320000</f>
        <v>112320000</v>
      </c>
      <c r="E82" s="196">
        <f t="shared" ref="E82:J82" si="23">E83-E81</f>
        <v>231009</v>
      </c>
      <c r="F82" s="196">
        <f t="shared" si="23"/>
        <v>1131590</v>
      </c>
      <c r="G82" s="196">
        <f t="shared" si="23"/>
        <v>0</v>
      </c>
      <c r="H82" s="196">
        <f t="shared" si="23"/>
        <v>127055</v>
      </c>
      <c r="I82" s="196">
        <f t="shared" si="23"/>
        <v>662150</v>
      </c>
      <c r="J82" s="196">
        <f t="shared" si="23"/>
        <v>634500</v>
      </c>
      <c r="K82" s="196">
        <v>0</v>
      </c>
      <c r="L82" s="196">
        <f t="shared" ref="L82:Q82" si="24">L83-L81</f>
        <v>386656</v>
      </c>
      <c r="M82" s="196">
        <f t="shared" si="24"/>
        <v>0</v>
      </c>
      <c r="N82" s="196">
        <f t="shared" si="24"/>
        <v>12777</v>
      </c>
      <c r="O82" s="196">
        <f t="shared" si="24"/>
        <v>467185</v>
      </c>
      <c r="P82" s="196">
        <f t="shared" si="24"/>
        <v>30801</v>
      </c>
      <c r="Q82" s="196">
        <f t="shared" si="24"/>
        <v>2792</v>
      </c>
      <c r="R82" s="235">
        <v>77635</v>
      </c>
      <c r="S82" s="198">
        <f>SUM(D82:R82)</f>
        <v>116084150</v>
      </c>
      <c r="T82" s="161" t="s">
        <v>1323</v>
      </c>
      <c r="U82" s="245"/>
      <c r="V82" s="245">
        <f>D82/1.08</f>
        <v>104000000</v>
      </c>
      <c r="W82" s="245">
        <f>S82-V82</f>
        <v>12084150</v>
      </c>
      <c r="AH82" s="161" t="str">
        <f>A81&amp;"2"</f>
        <v>40612</v>
      </c>
      <c r="AI82" s="161" t="str">
        <f>C82</f>
        <v>信託建物</v>
      </c>
      <c r="AJ82" s="199">
        <f>AJ81</f>
        <v>261204</v>
      </c>
    </row>
    <row r="83" spans="1:36" ht="12.75" customHeight="1" thickBot="1">
      <c r="A83" s="440"/>
      <c r="B83" s="443"/>
      <c r="C83" s="200" t="s">
        <v>735</v>
      </c>
      <c r="D83" s="227">
        <f>SUM(D81:D82)</f>
        <v>236300000</v>
      </c>
      <c r="E83" s="218">
        <v>486000</v>
      </c>
      <c r="F83" s="227">
        <f>ROUNDDOWN(((D81+D82/1.08)*0.01-75494)*1.08,0)</f>
        <v>2380650</v>
      </c>
      <c r="G83" s="218"/>
      <c r="H83" s="218">
        <f>172800+94500</f>
        <v>267300</v>
      </c>
      <c r="I83" s="218">
        <f>356400+29000+262500+14250</f>
        <v>662150</v>
      </c>
      <c r="J83" s="218">
        <f>472500+108000+54000</f>
        <v>634500</v>
      </c>
      <c r="K83" s="218">
        <f>105000</f>
        <v>105000</v>
      </c>
      <c r="L83" s="218">
        <f>446250+367200</f>
        <v>813450</v>
      </c>
      <c r="M83" s="218">
        <f>262500+14000+61560</f>
        <v>338060</v>
      </c>
      <c r="N83" s="218">
        <f>26880</f>
        <v>26880</v>
      </c>
      <c r="O83" s="218">
        <f>289275+42400+36750+417900+16598+55330+124616</f>
        <v>982869</v>
      </c>
      <c r="P83" s="218">
        <v>64800</v>
      </c>
      <c r="Q83" s="218">
        <v>5874</v>
      </c>
      <c r="R83" s="236">
        <f>SUM(R81:R82)</f>
        <v>92850</v>
      </c>
      <c r="S83" s="204">
        <f>SUM(D83:R83)</f>
        <v>243160383</v>
      </c>
      <c r="U83" s="245"/>
      <c r="V83" s="245"/>
      <c r="W83" s="245"/>
    </row>
    <row r="84" spans="1:36" ht="12.75" customHeight="1" thickBot="1">
      <c r="A84" s="205"/>
      <c r="B84" s="205"/>
      <c r="C84" s="205"/>
      <c r="D84" s="206"/>
      <c r="E84" s="206"/>
      <c r="F84" s="206"/>
      <c r="G84" s="206"/>
      <c r="H84" s="206"/>
      <c r="I84" s="206"/>
      <c r="J84" s="206"/>
      <c r="K84" s="206"/>
      <c r="L84" s="206"/>
      <c r="M84" s="206"/>
      <c r="N84" s="206"/>
      <c r="O84" s="206"/>
      <c r="P84" s="206"/>
      <c r="Q84" s="206"/>
      <c r="R84" s="206"/>
      <c r="S84" s="206"/>
      <c r="U84" s="245"/>
      <c r="V84" s="245"/>
      <c r="W84" s="245"/>
    </row>
    <row r="85" spans="1:36" ht="12.75" customHeight="1" thickBot="1">
      <c r="A85" s="207" t="s">
        <v>1221</v>
      </c>
      <c r="B85" s="208"/>
      <c r="C85" s="209"/>
      <c r="D85" s="210">
        <f>D82</f>
        <v>112320000</v>
      </c>
      <c r="E85" s="210">
        <f t="shared" ref="E85:P85" si="25">E83</f>
        <v>486000</v>
      </c>
      <c r="F85" s="210">
        <f t="shared" si="25"/>
        <v>2380650</v>
      </c>
      <c r="G85" s="210">
        <f t="shared" si="25"/>
        <v>0</v>
      </c>
      <c r="H85" s="210">
        <f t="shared" si="25"/>
        <v>267300</v>
      </c>
      <c r="I85" s="210">
        <f t="shared" si="25"/>
        <v>662150</v>
      </c>
      <c r="J85" s="210">
        <f t="shared" si="25"/>
        <v>634500</v>
      </c>
      <c r="K85" s="210">
        <f t="shared" si="25"/>
        <v>105000</v>
      </c>
      <c r="L85" s="210">
        <f t="shared" si="25"/>
        <v>813450</v>
      </c>
      <c r="M85" s="210">
        <f t="shared" si="25"/>
        <v>338060</v>
      </c>
      <c r="N85" s="210">
        <f t="shared" si="25"/>
        <v>26880</v>
      </c>
      <c r="O85" s="210">
        <f t="shared" si="25"/>
        <v>982869</v>
      </c>
      <c r="P85" s="210">
        <f t="shared" si="25"/>
        <v>64800</v>
      </c>
      <c r="Q85" s="212" t="s">
        <v>1081</v>
      </c>
      <c r="R85" s="210">
        <f>R82</f>
        <v>77635</v>
      </c>
      <c r="S85" s="213">
        <f>SUM(D85:R85)</f>
        <v>119159294</v>
      </c>
      <c r="U85" s="245"/>
      <c r="V85" s="245"/>
      <c r="W85" s="245"/>
    </row>
    <row r="86" spans="1:36" ht="12.75" customHeight="1">
      <c r="A86" s="237"/>
      <c r="B86" s="205"/>
      <c r="C86" s="205"/>
      <c r="D86" s="206"/>
      <c r="E86" s="206"/>
      <c r="F86" s="206"/>
      <c r="G86" s="206"/>
      <c r="H86" s="206"/>
      <c r="I86" s="206"/>
      <c r="J86" s="206"/>
      <c r="K86" s="206"/>
      <c r="L86" s="206"/>
      <c r="M86" s="206"/>
      <c r="N86" s="206"/>
      <c r="O86" s="206"/>
      <c r="P86" s="206"/>
      <c r="Q86" s="238"/>
      <c r="R86" s="206"/>
      <c r="S86" s="206"/>
      <c r="U86" s="245"/>
      <c r="V86" s="245"/>
      <c r="W86" s="245"/>
    </row>
    <row r="87" spans="1:36" ht="12.75" customHeight="1" thickBot="1">
      <c r="A87" s="237"/>
      <c r="B87" s="205"/>
      <c r="C87" s="205"/>
      <c r="D87" s="206"/>
      <c r="E87" s="206"/>
      <c r="F87" s="206"/>
      <c r="G87" s="206"/>
      <c r="H87" s="206"/>
      <c r="I87" s="206"/>
      <c r="J87" s="206"/>
      <c r="K87" s="206"/>
      <c r="L87" s="206"/>
      <c r="M87" s="206"/>
      <c r="N87" s="206"/>
      <c r="O87" s="206"/>
      <c r="P87" s="206"/>
      <c r="Q87" s="238"/>
      <c r="R87" s="206"/>
      <c r="S87" s="206"/>
      <c r="U87" s="245"/>
      <c r="V87" s="245"/>
      <c r="W87" s="245"/>
    </row>
    <row r="88" spans="1:36" ht="12.75" customHeight="1" thickBot="1">
      <c r="A88" s="164"/>
      <c r="B88" s="165">
        <v>42035</v>
      </c>
      <c r="C88" s="164"/>
      <c r="D88" s="166"/>
      <c r="E88" s="166"/>
      <c r="F88" s="166"/>
      <c r="G88" s="166"/>
      <c r="H88" s="166"/>
      <c r="I88" s="166"/>
      <c r="J88" s="166"/>
      <c r="K88" s="166"/>
      <c r="L88" s="166"/>
      <c r="M88" s="166"/>
      <c r="N88" s="166"/>
      <c r="O88" s="166"/>
      <c r="P88" s="430" t="s">
        <v>1062</v>
      </c>
      <c r="Q88" s="431"/>
      <c r="R88" s="166"/>
      <c r="S88" s="166"/>
      <c r="T88" s="164"/>
      <c r="U88" s="246"/>
      <c r="V88" s="246"/>
      <c r="W88" s="246"/>
      <c r="X88" s="167"/>
      <c r="Y88" s="167"/>
      <c r="Z88" s="167"/>
      <c r="AA88" s="168"/>
      <c r="AB88" s="168"/>
      <c r="AC88" s="167"/>
      <c r="AD88" s="168"/>
      <c r="AE88" s="167"/>
      <c r="AF88" s="167"/>
      <c r="AG88" s="167"/>
      <c r="AH88" s="164"/>
      <c r="AI88" s="164"/>
      <c r="AJ88" s="164"/>
    </row>
    <row r="89" spans="1:36" ht="12.75" customHeight="1">
      <c r="A89" s="169" t="s">
        <v>722</v>
      </c>
      <c r="B89" s="169" t="s">
        <v>723</v>
      </c>
      <c r="C89" s="170" t="s">
        <v>724</v>
      </c>
      <c r="D89" s="171" t="s">
        <v>725</v>
      </c>
      <c r="E89" s="172" t="s">
        <v>726</v>
      </c>
      <c r="F89" s="172" t="s">
        <v>727</v>
      </c>
      <c r="G89" s="172" t="s">
        <v>728</v>
      </c>
      <c r="H89" s="172" t="s">
        <v>1188</v>
      </c>
      <c r="I89" s="172" t="s">
        <v>1191</v>
      </c>
      <c r="J89" s="172" t="s">
        <v>1065</v>
      </c>
      <c r="K89" s="172" t="s">
        <v>729</v>
      </c>
      <c r="L89" s="172" t="s">
        <v>730</v>
      </c>
      <c r="M89" s="172" t="s">
        <v>1185</v>
      </c>
      <c r="N89" s="172" t="s">
        <v>731</v>
      </c>
      <c r="O89" s="172" t="s">
        <v>732</v>
      </c>
      <c r="P89" s="172" t="s">
        <v>733</v>
      </c>
      <c r="Q89" s="172" t="s">
        <v>1192</v>
      </c>
      <c r="R89" s="172" t="s">
        <v>734</v>
      </c>
      <c r="S89" s="173" t="s">
        <v>799</v>
      </c>
      <c r="T89" s="167"/>
      <c r="U89" s="247" t="s">
        <v>736</v>
      </c>
      <c r="V89" s="247" t="s">
        <v>1309</v>
      </c>
      <c r="W89" s="247" t="s">
        <v>1308</v>
      </c>
      <c r="X89" s="174" t="s">
        <v>1068</v>
      </c>
      <c r="Y89" s="175" t="s">
        <v>1069</v>
      </c>
      <c r="Z89" s="175" t="s">
        <v>1070</v>
      </c>
      <c r="AA89" s="176" t="s">
        <v>1071</v>
      </c>
      <c r="AB89" s="172" t="s">
        <v>1072</v>
      </c>
      <c r="AC89" s="177" t="s">
        <v>1073</v>
      </c>
      <c r="AD89" s="172" t="s">
        <v>1074</v>
      </c>
      <c r="AE89" s="178" t="s">
        <v>1186</v>
      </c>
      <c r="AF89" s="179" t="s">
        <v>1075</v>
      </c>
      <c r="AG89" s="179" t="s">
        <v>1076</v>
      </c>
      <c r="AH89" s="167"/>
      <c r="AI89" s="167"/>
      <c r="AJ89" s="167"/>
    </row>
    <row r="90" spans="1:36" ht="12.75" customHeight="1" thickBot="1">
      <c r="A90" s="438">
        <v>4062</v>
      </c>
      <c r="B90" s="441" t="s">
        <v>1222</v>
      </c>
      <c r="C90" s="229" t="s">
        <v>738</v>
      </c>
      <c r="D90" s="230">
        <v>438200000</v>
      </c>
      <c r="E90" s="182">
        <f>ROUND(E92*D90/D92,0)</f>
        <v>187668</v>
      </c>
      <c r="F90" s="182">
        <f>ROUND(F92*D90/D92,0)</f>
        <v>4367778</v>
      </c>
      <c r="G90" s="182">
        <f>ROUND(G92*D90/D92,0)</f>
        <v>0</v>
      </c>
      <c r="H90" s="182">
        <f>ROUND(H92*D90/D92,0)</f>
        <v>103217</v>
      </c>
      <c r="I90" s="182">
        <v>0</v>
      </c>
      <c r="J90" s="182">
        <v>0</v>
      </c>
      <c r="K90" s="182">
        <f>K92</f>
        <v>546000</v>
      </c>
      <c r="L90" s="182">
        <f>ROUND(L92*D90/D92,0)</f>
        <v>355236</v>
      </c>
      <c r="M90" s="182">
        <f>M92</f>
        <v>346060</v>
      </c>
      <c r="N90" s="182">
        <f>ROUND(N92*D90/D92,0)</f>
        <v>15446</v>
      </c>
      <c r="O90" s="182">
        <f>ROUND(O92*D90/D92,0)</f>
        <v>324159</v>
      </c>
      <c r="P90" s="182">
        <f>ROUND(P92*D90/D92,0)</f>
        <v>25022</v>
      </c>
      <c r="Q90" s="182">
        <f>ROUND(Q92*D90/D92,0)</f>
        <v>2268</v>
      </c>
      <c r="R90" s="231">
        <v>57393</v>
      </c>
      <c r="S90" s="185">
        <f>SUM(D90:R90)</f>
        <v>444530247</v>
      </c>
      <c r="T90" s="186" t="s">
        <v>1324</v>
      </c>
      <c r="U90" s="245">
        <f>D90</f>
        <v>438200000</v>
      </c>
      <c r="V90" s="245"/>
      <c r="W90" s="245">
        <f>S90-U90</f>
        <v>6330247</v>
      </c>
      <c r="X90" s="187" t="s">
        <v>1078</v>
      </c>
      <c r="Y90" s="232">
        <v>38777</v>
      </c>
      <c r="Z90" s="232">
        <v>41977</v>
      </c>
      <c r="AA90" s="216">
        <v>106</v>
      </c>
      <c r="AB90" s="239">
        <v>47</v>
      </c>
      <c r="AC90" s="217">
        <f>IF((AB90*12-AA90+AA90*0.2)/12&lt;2,2,ROUNDDOWN((AB90*12-AA90+AA90*0.2)/12,0))</f>
        <v>39</v>
      </c>
      <c r="AD90" s="191">
        <f>VLOOKUP($AC90,[82]償却率一覧!$A$3:$D$101,3,FALSE)</f>
        <v>1.2999999999999999E-2</v>
      </c>
      <c r="AE90" s="192">
        <f>ROUNDDOWN(S91*0.9*AD90*$AG90/6,0)</f>
        <v>2757172</v>
      </c>
      <c r="AF90" s="192">
        <f>ROUNDDOWN(S91*0.9*AD90/6,0)</f>
        <v>1378586</v>
      </c>
      <c r="AG90" s="192">
        <f>IF(MONTH($B$2)=1,(MONTH($B$2)+12)-MONTH($Z90)+1,MONTH($B$2)-MONTH($Z90)+1)</f>
        <v>2</v>
      </c>
      <c r="AH90" s="161" t="str">
        <f>A90&amp;"1"</f>
        <v>40621</v>
      </c>
      <c r="AI90" s="161" t="str">
        <f>C90</f>
        <v>信託土地</v>
      </c>
      <c r="AJ90" s="193">
        <f>(YEAR(Z90)-1988)*10000+MONTH(Z90)*100+DAY(Z90)</f>
        <v>261204</v>
      </c>
    </row>
    <row r="91" spans="1:36" ht="12.75" customHeight="1" thickBot="1">
      <c r="A91" s="439"/>
      <c r="B91" s="442"/>
      <c r="C91" s="233" t="s">
        <v>1194</v>
      </c>
      <c r="D91" s="234">
        <f>645000000+51600000</f>
        <v>696600000</v>
      </c>
      <c r="E91" s="196">
        <f t="shared" ref="E91:J91" si="26">E92-E90</f>
        <v>298332</v>
      </c>
      <c r="F91" s="196">
        <f t="shared" si="26"/>
        <v>6943392</v>
      </c>
      <c r="G91" s="196">
        <f t="shared" si="26"/>
        <v>0</v>
      </c>
      <c r="H91" s="196">
        <f t="shared" si="26"/>
        <v>164083</v>
      </c>
      <c r="I91" s="196">
        <f t="shared" si="26"/>
        <v>661900</v>
      </c>
      <c r="J91" s="196">
        <f t="shared" si="26"/>
        <v>645300</v>
      </c>
      <c r="K91" s="196">
        <v>0</v>
      </c>
      <c r="L91" s="196">
        <f t="shared" ref="L91:Q91" si="27">L92-L90</f>
        <v>564714</v>
      </c>
      <c r="M91" s="196">
        <f t="shared" si="27"/>
        <v>0</v>
      </c>
      <c r="N91" s="196">
        <f t="shared" si="27"/>
        <v>24555</v>
      </c>
      <c r="O91" s="196">
        <f t="shared" si="27"/>
        <v>515311</v>
      </c>
      <c r="P91" s="196">
        <f t="shared" si="27"/>
        <v>39778</v>
      </c>
      <c r="Q91" s="196">
        <f t="shared" si="27"/>
        <v>3606</v>
      </c>
      <c r="R91" s="235">
        <v>506248</v>
      </c>
      <c r="S91" s="198">
        <f>SUM(D91:R91)</f>
        <v>706967219</v>
      </c>
      <c r="T91" s="161" t="s">
        <v>1324</v>
      </c>
      <c r="U91" s="245"/>
      <c r="V91" s="245">
        <f>D91/1.08</f>
        <v>645000000</v>
      </c>
      <c r="W91" s="245">
        <f>S91-V91</f>
        <v>61967219</v>
      </c>
      <c r="AH91" s="161" t="str">
        <f>A90&amp;"2"</f>
        <v>40622</v>
      </c>
      <c r="AI91" s="161" t="str">
        <f>C91</f>
        <v>信託建物</v>
      </c>
      <c r="AJ91" s="199">
        <f>AJ90</f>
        <v>261204</v>
      </c>
    </row>
    <row r="92" spans="1:36" ht="12.75" customHeight="1" thickBot="1">
      <c r="A92" s="440"/>
      <c r="B92" s="443"/>
      <c r="C92" s="200" t="s">
        <v>735</v>
      </c>
      <c r="D92" s="227">
        <f>SUM(D90:D91)</f>
        <v>1134800000</v>
      </c>
      <c r="E92" s="218">
        <v>486000</v>
      </c>
      <c r="F92" s="227">
        <f>ROUNDDOWN(((D90+D91/1.08)*0.01-358694)*1.08,0)</f>
        <v>11311170</v>
      </c>
      <c r="G92" s="218"/>
      <c r="H92" s="218">
        <f>172800+94500</f>
        <v>267300</v>
      </c>
      <c r="I92" s="218">
        <f>356400+22000+262500+21000</f>
        <v>661900</v>
      </c>
      <c r="J92" s="218">
        <f>472500+108000+64800</f>
        <v>645300</v>
      </c>
      <c r="K92" s="218">
        <f>441000+105000</f>
        <v>546000</v>
      </c>
      <c r="L92" s="218">
        <f>446250+52500+421200</f>
        <v>919950</v>
      </c>
      <c r="M92" s="218">
        <f>262500+22000+61560</f>
        <v>346060</v>
      </c>
      <c r="N92" s="218">
        <f>40001</f>
        <v>40001</v>
      </c>
      <c r="O92" s="218">
        <f>76125+44950+21000+500850+16599+55330+124616</f>
        <v>839470</v>
      </c>
      <c r="P92" s="218">
        <v>64800</v>
      </c>
      <c r="Q92" s="218">
        <v>5874</v>
      </c>
      <c r="R92" s="236">
        <f>SUM(R90:R91)</f>
        <v>563641</v>
      </c>
      <c r="S92" s="204">
        <f>SUM(D92:R92)</f>
        <v>1151497466</v>
      </c>
      <c r="U92" s="245"/>
      <c r="V92" s="245"/>
      <c r="W92" s="245"/>
    </row>
    <row r="93" spans="1:36" ht="12.75" customHeight="1" thickBot="1">
      <c r="A93" s="205"/>
      <c r="B93" s="205"/>
      <c r="C93" s="205"/>
      <c r="D93" s="206"/>
      <c r="E93" s="206"/>
      <c r="F93" s="206"/>
      <c r="G93" s="206"/>
      <c r="H93" s="206"/>
      <c r="I93" s="206"/>
      <c r="J93" s="206"/>
      <c r="K93" s="206"/>
      <c r="L93" s="206"/>
      <c r="M93" s="206"/>
      <c r="N93" s="206"/>
      <c r="O93" s="206"/>
      <c r="P93" s="206"/>
      <c r="Q93" s="206"/>
      <c r="R93" s="206"/>
      <c r="S93" s="206"/>
      <c r="U93" s="245"/>
      <c r="V93" s="245"/>
      <c r="W93" s="245"/>
    </row>
    <row r="94" spans="1:36" ht="12.75" customHeight="1" thickBot="1">
      <c r="A94" s="207" t="s">
        <v>1080</v>
      </c>
      <c r="B94" s="208"/>
      <c r="C94" s="209"/>
      <c r="D94" s="210">
        <f>D91</f>
        <v>696600000</v>
      </c>
      <c r="E94" s="210">
        <f t="shared" ref="E94:P94" si="28">E92</f>
        <v>486000</v>
      </c>
      <c r="F94" s="210">
        <f t="shared" si="28"/>
        <v>11311170</v>
      </c>
      <c r="G94" s="210">
        <f t="shared" si="28"/>
        <v>0</v>
      </c>
      <c r="H94" s="210">
        <f t="shared" si="28"/>
        <v>267300</v>
      </c>
      <c r="I94" s="210">
        <f t="shared" si="28"/>
        <v>661900</v>
      </c>
      <c r="J94" s="210">
        <f t="shared" si="28"/>
        <v>645300</v>
      </c>
      <c r="K94" s="210">
        <f t="shared" si="28"/>
        <v>546000</v>
      </c>
      <c r="L94" s="210">
        <f t="shared" si="28"/>
        <v>919950</v>
      </c>
      <c r="M94" s="210">
        <f t="shared" si="28"/>
        <v>346060</v>
      </c>
      <c r="N94" s="210">
        <f t="shared" si="28"/>
        <v>40001</v>
      </c>
      <c r="O94" s="210">
        <f t="shared" si="28"/>
        <v>839470</v>
      </c>
      <c r="P94" s="210">
        <f t="shared" si="28"/>
        <v>64800</v>
      </c>
      <c r="Q94" s="212" t="s">
        <v>1215</v>
      </c>
      <c r="R94" s="210">
        <f>R91</f>
        <v>506248</v>
      </c>
      <c r="S94" s="213">
        <f>SUM(D94:R94)</f>
        <v>713234199</v>
      </c>
      <c r="U94" s="245"/>
      <c r="V94" s="245"/>
      <c r="W94" s="245"/>
    </row>
    <row r="95" spans="1:36" ht="12.75" customHeight="1">
      <c r="A95" s="237"/>
      <c r="B95" s="205"/>
      <c r="C95" s="205"/>
      <c r="D95" s="206"/>
      <c r="E95" s="206"/>
      <c r="F95" s="206"/>
      <c r="G95" s="206"/>
      <c r="H95" s="206"/>
      <c r="I95" s="206"/>
      <c r="J95" s="206"/>
      <c r="K95" s="206"/>
      <c r="L95" s="206"/>
      <c r="M95" s="206"/>
      <c r="N95" s="206"/>
      <c r="O95" s="206"/>
      <c r="P95" s="206"/>
      <c r="Q95" s="238"/>
      <c r="R95" s="206"/>
      <c r="S95" s="206"/>
      <c r="U95" s="245"/>
      <c r="V95" s="245"/>
      <c r="W95" s="245"/>
    </row>
    <row r="96" spans="1:36" ht="12.75" customHeight="1" thickBot="1">
      <c r="A96" s="237"/>
      <c r="B96" s="205"/>
      <c r="C96" s="205"/>
      <c r="D96" s="206"/>
      <c r="E96" s="206"/>
      <c r="F96" s="206"/>
      <c r="G96" s="206"/>
      <c r="H96" s="206"/>
      <c r="I96" s="206"/>
      <c r="J96" s="206"/>
      <c r="K96" s="206"/>
      <c r="L96" s="206"/>
      <c r="M96" s="206"/>
      <c r="N96" s="206"/>
      <c r="O96" s="206"/>
      <c r="P96" s="206"/>
      <c r="Q96" s="238"/>
      <c r="R96" s="206"/>
      <c r="S96" s="206"/>
      <c r="U96" s="245"/>
      <c r="V96" s="245"/>
      <c r="W96" s="245"/>
    </row>
    <row r="97" spans="1:36" ht="12.75" customHeight="1" thickBot="1">
      <c r="A97" s="164"/>
      <c r="B97" s="165">
        <v>42035</v>
      </c>
      <c r="C97" s="164"/>
      <c r="D97" s="166"/>
      <c r="E97" s="166"/>
      <c r="F97" s="166"/>
      <c r="G97" s="166"/>
      <c r="H97" s="166"/>
      <c r="I97" s="166"/>
      <c r="J97" s="166"/>
      <c r="K97" s="166"/>
      <c r="L97" s="166"/>
      <c r="M97" s="166"/>
      <c r="N97" s="166"/>
      <c r="O97" s="166"/>
      <c r="P97" s="430" t="s">
        <v>1062</v>
      </c>
      <c r="Q97" s="431"/>
      <c r="R97" s="166"/>
      <c r="S97" s="166"/>
      <c r="T97" s="164"/>
      <c r="U97" s="246"/>
      <c r="V97" s="246"/>
      <c r="W97" s="246"/>
      <c r="X97" s="167"/>
      <c r="Y97" s="167"/>
      <c r="Z97" s="167"/>
      <c r="AA97" s="168"/>
      <c r="AB97" s="168"/>
      <c r="AC97" s="167"/>
      <c r="AD97" s="168"/>
      <c r="AE97" s="167"/>
      <c r="AF97" s="167"/>
      <c r="AG97" s="167"/>
      <c r="AH97" s="164"/>
      <c r="AI97" s="164"/>
      <c r="AJ97" s="164"/>
    </row>
    <row r="98" spans="1:36" ht="12.75" customHeight="1">
      <c r="A98" s="169" t="s">
        <v>722</v>
      </c>
      <c r="B98" s="169" t="s">
        <v>723</v>
      </c>
      <c r="C98" s="170" t="s">
        <v>724</v>
      </c>
      <c r="D98" s="171" t="s">
        <v>725</v>
      </c>
      <c r="E98" s="172" t="s">
        <v>726</v>
      </c>
      <c r="F98" s="172" t="s">
        <v>727</v>
      </c>
      <c r="G98" s="172" t="s">
        <v>728</v>
      </c>
      <c r="H98" s="172" t="s">
        <v>1063</v>
      </c>
      <c r="I98" s="172" t="s">
        <v>1191</v>
      </c>
      <c r="J98" s="172" t="s">
        <v>1065</v>
      </c>
      <c r="K98" s="172" t="s">
        <v>729</v>
      </c>
      <c r="L98" s="172" t="s">
        <v>730</v>
      </c>
      <c r="M98" s="172" t="s">
        <v>1185</v>
      </c>
      <c r="N98" s="172" t="s">
        <v>731</v>
      </c>
      <c r="O98" s="172" t="s">
        <v>732</v>
      </c>
      <c r="P98" s="172" t="s">
        <v>733</v>
      </c>
      <c r="Q98" s="172" t="s">
        <v>1067</v>
      </c>
      <c r="R98" s="172" t="s">
        <v>734</v>
      </c>
      <c r="S98" s="173" t="s">
        <v>799</v>
      </c>
      <c r="T98" s="167"/>
      <c r="U98" s="247" t="s">
        <v>736</v>
      </c>
      <c r="V98" s="247" t="s">
        <v>1309</v>
      </c>
      <c r="W98" s="247" t="s">
        <v>1308</v>
      </c>
      <c r="X98" s="174" t="s">
        <v>1068</v>
      </c>
      <c r="Y98" s="175" t="s">
        <v>1069</v>
      </c>
      <c r="Z98" s="175" t="s">
        <v>1070</v>
      </c>
      <c r="AA98" s="176" t="s">
        <v>1071</v>
      </c>
      <c r="AB98" s="172" t="s">
        <v>1072</v>
      </c>
      <c r="AC98" s="177" t="s">
        <v>1073</v>
      </c>
      <c r="AD98" s="172" t="s">
        <v>1074</v>
      </c>
      <c r="AE98" s="178" t="s">
        <v>1186</v>
      </c>
      <c r="AF98" s="179" t="s">
        <v>1075</v>
      </c>
      <c r="AG98" s="179" t="s">
        <v>1076</v>
      </c>
      <c r="AH98" s="167"/>
      <c r="AI98" s="167"/>
      <c r="AJ98" s="167"/>
    </row>
    <row r="99" spans="1:36" ht="12.75" customHeight="1" thickBot="1">
      <c r="A99" s="438">
        <v>4063</v>
      </c>
      <c r="B99" s="441" t="s">
        <v>1223</v>
      </c>
      <c r="C99" s="229" t="s">
        <v>738</v>
      </c>
      <c r="D99" s="230">
        <v>110610000</v>
      </c>
      <c r="E99" s="182">
        <f>ROUND(E101*D99/D101,0)</f>
        <v>93840</v>
      </c>
      <c r="F99" s="182">
        <f>ROUND(F101*D99/D101,0)</f>
        <v>1085992</v>
      </c>
      <c r="G99" s="182">
        <f>ROUND(G101*D99/D101,0)</f>
        <v>0</v>
      </c>
      <c r="H99" s="182">
        <f>ROUND(H101*D99/D101,0)</f>
        <v>51612</v>
      </c>
      <c r="I99" s="182">
        <v>0</v>
      </c>
      <c r="J99" s="182">
        <v>0</v>
      </c>
      <c r="K99" s="182">
        <f>K101</f>
        <v>157500</v>
      </c>
      <c r="L99" s="182">
        <f>ROUND(L101*D99/D101,0)</f>
        <v>154981</v>
      </c>
      <c r="M99" s="182">
        <f>M101</f>
        <v>360060</v>
      </c>
      <c r="N99" s="182">
        <f>ROUND(N101*D99/D101,0)</f>
        <v>0</v>
      </c>
      <c r="O99" s="182">
        <f>ROUND(O101*D99/D101,0)</f>
        <v>274063</v>
      </c>
      <c r="P99" s="182">
        <f>ROUND(P101*D99/D101,0)</f>
        <v>12512</v>
      </c>
      <c r="Q99" s="182">
        <f>ROUND(Q101*D99/D101,0)</f>
        <v>1701</v>
      </c>
      <c r="R99" s="231">
        <v>14506</v>
      </c>
      <c r="S99" s="185">
        <f>SUM(D99:R99)</f>
        <v>112816767</v>
      </c>
      <c r="T99" s="186" t="s">
        <v>1325</v>
      </c>
      <c r="U99" s="245">
        <f>D99</f>
        <v>110610000</v>
      </c>
      <c r="V99" s="245"/>
      <c r="W99" s="245">
        <f>S99-U99</f>
        <v>2206767</v>
      </c>
      <c r="X99" s="187" t="s">
        <v>1078</v>
      </c>
      <c r="Y99" s="232">
        <v>39129</v>
      </c>
      <c r="Z99" s="232">
        <v>41977</v>
      </c>
      <c r="AA99" s="182">
        <f>IF(AND(YEAR(Y99)=YEAR(Z99),MONTH(Y99)=MONTH(Z99)),1,(YEAR(Z99)-YEAR(Y99))*12+MONTH(Z99)-MONTH(Y99))</f>
        <v>94</v>
      </c>
      <c r="AB99" s="184">
        <v>47</v>
      </c>
      <c r="AC99" s="190">
        <f>IF((AB99*12-AA99+AA99*0.2)/12&lt;2,2,ROUNDDOWN((AB99*12-AA99+AA99*0.2)/12,0))</f>
        <v>40</v>
      </c>
      <c r="AD99" s="191">
        <f>VLOOKUP($AC99,[82]償却率一覧!$A$3:$D$101,3,FALSE)</f>
        <v>1.3000000000000001E-2</v>
      </c>
      <c r="AE99" s="192">
        <f>ROUNDDOWN(S100*0.9*AD99*$AG99/6,0)</f>
        <v>1836661</v>
      </c>
      <c r="AF99" s="192">
        <f>ROUNDDOWN(S100*0.9*AD99/6,0)</f>
        <v>918330</v>
      </c>
      <c r="AG99" s="192">
        <f>IF(MONTH($B$2)=1,(MONTH($B$2)+12)-MONTH($Z99)+1,MONTH($B$2)-MONTH($Z99)+1)</f>
        <v>2</v>
      </c>
      <c r="AH99" s="161" t="str">
        <f>A99&amp;"1"</f>
        <v>40631</v>
      </c>
      <c r="AI99" s="161" t="str">
        <f>C99</f>
        <v>信託土地</v>
      </c>
      <c r="AJ99" s="193">
        <f>(YEAR(Z99)-1988)*10000+MONTH(Z99)*100+DAY(Z99)</f>
        <v>261204</v>
      </c>
    </row>
    <row r="100" spans="1:36" ht="12.75" customHeight="1" thickBot="1">
      <c r="A100" s="439"/>
      <c r="B100" s="442"/>
      <c r="C100" s="233" t="s">
        <v>1194</v>
      </c>
      <c r="D100" s="234">
        <f>428000000+34240000</f>
        <v>462240000</v>
      </c>
      <c r="E100" s="196">
        <f t="shared" ref="E100:J100" si="29">E101-E99</f>
        <v>392160</v>
      </c>
      <c r="F100" s="196">
        <f t="shared" si="29"/>
        <v>4538370</v>
      </c>
      <c r="G100" s="196">
        <f t="shared" si="29"/>
        <v>0</v>
      </c>
      <c r="H100" s="196">
        <f t="shared" si="29"/>
        <v>215688</v>
      </c>
      <c r="I100" s="196">
        <f t="shared" si="29"/>
        <v>801490</v>
      </c>
      <c r="J100" s="196">
        <f t="shared" si="29"/>
        <v>572700</v>
      </c>
      <c r="K100" s="196">
        <v>0</v>
      </c>
      <c r="L100" s="196">
        <f t="shared" ref="L100:Q100" si="30">L101-L99</f>
        <v>647669</v>
      </c>
      <c r="M100" s="196">
        <f t="shared" si="30"/>
        <v>0</v>
      </c>
      <c r="N100" s="196">
        <f t="shared" si="30"/>
        <v>0</v>
      </c>
      <c r="O100" s="196">
        <f t="shared" si="30"/>
        <v>1145311</v>
      </c>
      <c r="P100" s="196">
        <f t="shared" si="30"/>
        <v>52288</v>
      </c>
      <c r="Q100" s="196">
        <f t="shared" si="30"/>
        <v>7110</v>
      </c>
      <c r="R100" s="235">
        <v>325954</v>
      </c>
      <c r="S100" s="198">
        <f>SUM(D100:R100)</f>
        <v>470938740</v>
      </c>
      <c r="T100" s="161" t="s">
        <v>1325</v>
      </c>
      <c r="U100" s="245"/>
      <c r="V100" s="245">
        <f>D100/1.08</f>
        <v>428000000</v>
      </c>
      <c r="W100" s="245">
        <f>S100-V100</f>
        <v>42938740</v>
      </c>
      <c r="AH100" s="161" t="str">
        <f>A99&amp;"2"</f>
        <v>40632</v>
      </c>
      <c r="AI100" s="161" t="str">
        <f>C100</f>
        <v>信託建物</v>
      </c>
      <c r="AJ100" s="199">
        <f>AJ99</f>
        <v>261204</v>
      </c>
    </row>
    <row r="101" spans="1:36" ht="12.75" customHeight="1" thickBot="1">
      <c r="A101" s="440"/>
      <c r="B101" s="443"/>
      <c r="C101" s="200" t="s">
        <v>735</v>
      </c>
      <c r="D101" s="227">
        <f>SUM(D99:D100)</f>
        <v>572850000</v>
      </c>
      <c r="E101" s="218">
        <v>486000</v>
      </c>
      <c r="F101" s="227">
        <f>ROUNDDOWN(((D99+D100/1.08)*0.01-178357)*1.08,0)</f>
        <v>5624362</v>
      </c>
      <c r="G101" s="218"/>
      <c r="H101" s="218">
        <f>172800+94500</f>
        <v>267300</v>
      </c>
      <c r="I101" s="218">
        <f>421200+59540+288750+32000</f>
        <v>801490</v>
      </c>
      <c r="J101" s="218">
        <f>367500+108000+97200</f>
        <v>572700</v>
      </c>
      <c r="K101" s="218">
        <f>157500</f>
        <v>157500</v>
      </c>
      <c r="L101" s="218">
        <f>446250+356400</f>
        <v>802650</v>
      </c>
      <c r="M101" s="218">
        <f>262500+36000+61560</f>
        <v>360060</v>
      </c>
      <c r="N101" s="218">
        <v>0</v>
      </c>
      <c r="O101" s="218">
        <f>384300+72190+289800+47620+254100+174825+16597+55328+124614</f>
        <v>1419374</v>
      </c>
      <c r="P101" s="218">
        <v>64800</v>
      </c>
      <c r="Q101" s="218">
        <v>8811</v>
      </c>
      <c r="R101" s="236">
        <f>SUM(R99:R100)</f>
        <v>340460</v>
      </c>
      <c r="S101" s="204">
        <f>SUM(D101:R101)</f>
        <v>583755507</v>
      </c>
      <c r="U101" s="245"/>
      <c r="V101" s="245"/>
      <c r="W101" s="245"/>
    </row>
    <row r="102" spans="1:36" ht="12.75" customHeight="1" thickBot="1">
      <c r="A102" s="205"/>
      <c r="B102" s="205"/>
      <c r="C102" s="205"/>
      <c r="D102" s="206"/>
      <c r="E102" s="206"/>
      <c r="F102" s="206"/>
      <c r="G102" s="206"/>
      <c r="H102" s="206"/>
      <c r="I102" s="206"/>
      <c r="J102" s="206"/>
      <c r="K102" s="206"/>
      <c r="L102" s="206"/>
      <c r="M102" s="206"/>
      <c r="N102" s="206"/>
      <c r="O102" s="206"/>
      <c r="P102" s="206"/>
      <c r="Q102" s="206"/>
      <c r="R102" s="206"/>
      <c r="S102" s="206"/>
      <c r="U102" s="245"/>
      <c r="V102" s="245"/>
      <c r="W102" s="245"/>
    </row>
    <row r="103" spans="1:36" ht="12.75" customHeight="1" thickBot="1">
      <c r="A103" s="207" t="s">
        <v>1221</v>
      </c>
      <c r="B103" s="208"/>
      <c r="C103" s="209"/>
      <c r="D103" s="210">
        <f>D100</f>
        <v>462240000</v>
      </c>
      <c r="E103" s="210">
        <f t="shared" ref="E103:P103" si="31">E101</f>
        <v>486000</v>
      </c>
      <c r="F103" s="210">
        <f t="shared" si="31"/>
        <v>5624362</v>
      </c>
      <c r="G103" s="210">
        <f t="shared" si="31"/>
        <v>0</v>
      </c>
      <c r="H103" s="210">
        <f t="shared" si="31"/>
        <v>267300</v>
      </c>
      <c r="I103" s="210">
        <f t="shared" si="31"/>
        <v>801490</v>
      </c>
      <c r="J103" s="210">
        <f t="shared" si="31"/>
        <v>572700</v>
      </c>
      <c r="K103" s="210">
        <f t="shared" si="31"/>
        <v>157500</v>
      </c>
      <c r="L103" s="210">
        <f t="shared" si="31"/>
        <v>802650</v>
      </c>
      <c r="M103" s="210">
        <f t="shared" si="31"/>
        <v>360060</v>
      </c>
      <c r="N103" s="210">
        <f t="shared" si="31"/>
        <v>0</v>
      </c>
      <c r="O103" s="210">
        <f t="shared" si="31"/>
        <v>1419374</v>
      </c>
      <c r="P103" s="210">
        <f t="shared" si="31"/>
        <v>64800</v>
      </c>
      <c r="Q103" s="212" t="s">
        <v>1081</v>
      </c>
      <c r="R103" s="210">
        <f>R100</f>
        <v>325954</v>
      </c>
      <c r="S103" s="213">
        <f>SUM(D103:R103)</f>
        <v>473122190</v>
      </c>
      <c r="U103" s="245"/>
      <c r="V103" s="245"/>
      <c r="W103" s="245"/>
    </row>
    <row r="104" spans="1:36" ht="12.75" customHeight="1">
      <c r="A104" s="237"/>
      <c r="B104" s="205"/>
      <c r="C104" s="205"/>
      <c r="D104" s="206"/>
      <c r="E104" s="206"/>
      <c r="F104" s="206"/>
      <c r="G104" s="206"/>
      <c r="H104" s="206"/>
      <c r="I104" s="206"/>
      <c r="J104" s="206"/>
      <c r="K104" s="206"/>
      <c r="L104" s="206"/>
      <c r="M104" s="206"/>
      <c r="N104" s="206"/>
      <c r="O104" s="206"/>
      <c r="P104" s="206"/>
      <c r="Q104" s="238"/>
      <c r="R104" s="206"/>
      <c r="S104" s="206"/>
      <c r="U104" s="245"/>
      <c r="V104" s="245"/>
      <c r="W104" s="245"/>
    </row>
    <row r="105" spans="1:36" ht="12.75" customHeight="1" thickBot="1">
      <c r="A105" s="237"/>
      <c r="B105" s="205"/>
      <c r="C105" s="205"/>
      <c r="D105" s="206"/>
      <c r="E105" s="206"/>
      <c r="F105" s="206"/>
      <c r="G105" s="206"/>
      <c r="H105" s="206"/>
      <c r="I105" s="206"/>
      <c r="J105" s="206"/>
      <c r="K105" s="206"/>
      <c r="L105" s="206"/>
      <c r="M105" s="206"/>
      <c r="N105" s="206"/>
      <c r="O105" s="206"/>
      <c r="P105" s="206"/>
      <c r="Q105" s="238"/>
      <c r="R105" s="206"/>
      <c r="S105" s="206"/>
      <c r="U105" s="245"/>
      <c r="V105" s="245"/>
      <c r="W105" s="245"/>
    </row>
    <row r="106" spans="1:36" ht="12.75" customHeight="1" thickBot="1">
      <c r="A106" s="164"/>
      <c r="B106" s="165">
        <v>42035</v>
      </c>
      <c r="C106" s="164"/>
      <c r="D106" s="166"/>
      <c r="E106" s="166"/>
      <c r="F106" s="166"/>
      <c r="G106" s="166"/>
      <c r="H106" s="166"/>
      <c r="I106" s="166"/>
      <c r="J106" s="166"/>
      <c r="K106" s="166"/>
      <c r="L106" s="166"/>
      <c r="M106" s="166"/>
      <c r="N106" s="166"/>
      <c r="O106" s="166"/>
      <c r="P106" s="430" t="s">
        <v>1062</v>
      </c>
      <c r="Q106" s="431"/>
      <c r="R106" s="166"/>
      <c r="S106" s="166"/>
      <c r="T106" s="164"/>
      <c r="U106" s="246"/>
      <c r="V106" s="246"/>
      <c r="W106" s="246"/>
      <c r="X106" s="167"/>
      <c r="Y106" s="167"/>
      <c r="Z106" s="167"/>
      <c r="AA106" s="168"/>
      <c r="AB106" s="168"/>
      <c r="AC106" s="167"/>
      <c r="AD106" s="168"/>
      <c r="AE106" s="167"/>
      <c r="AF106" s="167"/>
      <c r="AG106" s="167"/>
      <c r="AH106" s="164"/>
      <c r="AI106" s="164"/>
      <c r="AJ106" s="164"/>
    </row>
    <row r="107" spans="1:36" ht="12.75" customHeight="1">
      <c r="A107" s="169" t="s">
        <v>722</v>
      </c>
      <c r="B107" s="169" t="s">
        <v>723</v>
      </c>
      <c r="C107" s="170" t="s">
        <v>724</v>
      </c>
      <c r="D107" s="171" t="s">
        <v>725</v>
      </c>
      <c r="E107" s="172" t="s">
        <v>726</v>
      </c>
      <c r="F107" s="172" t="s">
        <v>727</v>
      </c>
      <c r="G107" s="172" t="s">
        <v>728</v>
      </c>
      <c r="H107" s="172" t="s">
        <v>1190</v>
      </c>
      <c r="I107" s="172" t="s">
        <v>1191</v>
      </c>
      <c r="J107" s="172" t="s">
        <v>1065</v>
      </c>
      <c r="K107" s="172" t="s">
        <v>729</v>
      </c>
      <c r="L107" s="172" t="s">
        <v>730</v>
      </c>
      <c r="M107" s="172" t="s">
        <v>1185</v>
      </c>
      <c r="N107" s="172" t="s">
        <v>731</v>
      </c>
      <c r="O107" s="172" t="s">
        <v>732</v>
      </c>
      <c r="P107" s="172" t="s">
        <v>733</v>
      </c>
      <c r="Q107" s="172" t="s">
        <v>1192</v>
      </c>
      <c r="R107" s="172" t="s">
        <v>734</v>
      </c>
      <c r="S107" s="173" t="s">
        <v>799</v>
      </c>
      <c r="T107" s="167"/>
      <c r="U107" s="247" t="s">
        <v>736</v>
      </c>
      <c r="V107" s="247" t="s">
        <v>1309</v>
      </c>
      <c r="W107" s="247" t="s">
        <v>1308</v>
      </c>
      <c r="X107" s="174" t="s">
        <v>1068</v>
      </c>
      <c r="Y107" s="175" t="s">
        <v>1069</v>
      </c>
      <c r="Z107" s="175" t="s">
        <v>1070</v>
      </c>
      <c r="AA107" s="176" t="s">
        <v>1071</v>
      </c>
      <c r="AB107" s="172" t="s">
        <v>1072</v>
      </c>
      <c r="AC107" s="177" t="s">
        <v>1073</v>
      </c>
      <c r="AD107" s="172" t="s">
        <v>1074</v>
      </c>
      <c r="AE107" s="178" t="s">
        <v>1186</v>
      </c>
      <c r="AF107" s="179" t="s">
        <v>1075</v>
      </c>
      <c r="AG107" s="179" t="s">
        <v>1076</v>
      </c>
      <c r="AH107" s="167"/>
      <c r="AI107" s="167"/>
      <c r="AJ107" s="167"/>
    </row>
    <row r="108" spans="1:36" ht="12.75" customHeight="1" thickBot="1">
      <c r="A108" s="438">
        <v>4064</v>
      </c>
      <c r="B108" s="441" t="s">
        <v>1224</v>
      </c>
      <c r="C108" s="229" t="s">
        <v>738</v>
      </c>
      <c r="D108" s="230">
        <v>262570000</v>
      </c>
      <c r="E108" s="182">
        <f>ROUND(E110*D108/D110,0)</f>
        <v>251868</v>
      </c>
      <c r="F108" s="182">
        <f>ROUND(F110*D108/D110,0)</f>
        <v>2651051</v>
      </c>
      <c r="G108" s="182">
        <f>ROUND(G110*D108/D110,0)</f>
        <v>0</v>
      </c>
      <c r="H108" s="182">
        <f>ROUND(H110*D108/D110,0)</f>
        <v>57137</v>
      </c>
      <c r="I108" s="182">
        <v>0</v>
      </c>
      <c r="J108" s="182">
        <v>0</v>
      </c>
      <c r="K108" s="182">
        <f>K110</f>
        <v>105000</v>
      </c>
      <c r="L108" s="182">
        <f>ROUND(L110*D108/D110,0)</f>
        <v>375159</v>
      </c>
      <c r="M108" s="182">
        <f>M110</f>
        <v>359640</v>
      </c>
      <c r="N108" s="182">
        <f>ROUND((41735+100872)*D108/D110,0)+94500</f>
        <v>168406</v>
      </c>
      <c r="O108" s="182">
        <f>ROUND(O110*D108/D110,0)</f>
        <v>495589</v>
      </c>
      <c r="P108" s="182">
        <f>ROUND(P110*D108/D110,0)</f>
        <v>33582</v>
      </c>
      <c r="Q108" s="182">
        <f>ROUND(Q110*D108/D110,0)</f>
        <v>4566</v>
      </c>
      <c r="R108" s="231">
        <v>22161</v>
      </c>
      <c r="S108" s="185">
        <f>SUM(D108:R108)</f>
        <v>267094159</v>
      </c>
      <c r="T108" s="186" t="s">
        <v>1326</v>
      </c>
      <c r="U108" s="245">
        <f>D108</f>
        <v>262570000</v>
      </c>
      <c r="V108" s="245"/>
      <c r="W108" s="245">
        <f>S108-U108</f>
        <v>4524159</v>
      </c>
      <c r="X108" s="187" t="s">
        <v>1078</v>
      </c>
      <c r="Y108" s="232">
        <v>39124</v>
      </c>
      <c r="Z108" s="232">
        <v>41977</v>
      </c>
      <c r="AA108" s="182">
        <f>IF(AND(YEAR(Y108)=YEAR(Z108),MONTH(Y108)=MONTH(Z108)),1,(YEAR(Z108)-YEAR(Y108))*12+MONTH(Z108)-MONTH(Y108))</f>
        <v>94</v>
      </c>
      <c r="AB108" s="184">
        <v>47</v>
      </c>
      <c r="AC108" s="190">
        <f>IF((AB108*12-AA108+AA108*0.2)/12&lt;2,2,ROUNDDOWN((AB108*12-AA108+AA108*0.2)/12,0))</f>
        <v>40</v>
      </c>
      <c r="AD108" s="191">
        <f>VLOOKUP($AC108,[82]償却率一覧!$A$3:$D$101,3,FALSE)</f>
        <v>1.3000000000000001E-2</v>
      </c>
      <c r="AE108" s="192">
        <f>ROUNDDOWN(S109*0.9*AD108*$AG108/6,0)</f>
        <v>971716</v>
      </c>
      <c r="AF108" s="192">
        <f>ROUNDDOWN(S109*0.9*AD108/6,0)</f>
        <v>485858</v>
      </c>
      <c r="AG108" s="192">
        <f>IF(MONTH($B$2)=1,(MONTH($B$2)+12)-MONTH($Z108)+1,MONTH($B$2)-MONTH($Z108)+1)</f>
        <v>2</v>
      </c>
      <c r="AH108" s="161" t="str">
        <f>A108&amp;"1"</f>
        <v>40641</v>
      </c>
      <c r="AI108" s="161" t="str">
        <f>C108</f>
        <v>信託土地</v>
      </c>
      <c r="AJ108" s="193">
        <f>(YEAR(Z108)-1988)*10000+MONTH(Z108)*100+DAY(Z108)</f>
        <v>261204</v>
      </c>
    </row>
    <row r="109" spans="1:36" ht="12.75" customHeight="1" thickBot="1">
      <c r="A109" s="439"/>
      <c r="B109" s="442"/>
      <c r="C109" s="233" t="s">
        <v>1194</v>
      </c>
      <c r="D109" s="234">
        <f>226000000+18080000</f>
        <v>244080000</v>
      </c>
      <c r="E109" s="196">
        <f t="shared" ref="E109:J109" si="32">E110-E108</f>
        <v>234132</v>
      </c>
      <c r="F109" s="196">
        <f t="shared" si="32"/>
        <v>2464365</v>
      </c>
      <c r="G109" s="196">
        <f t="shared" si="32"/>
        <v>0</v>
      </c>
      <c r="H109" s="196">
        <f t="shared" si="32"/>
        <v>53113</v>
      </c>
      <c r="I109" s="196">
        <f t="shared" si="32"/>
        <v>661407</v>
      </c>
      <c r="J109" s="196">
        <f t="shared" si="32"/>
        <v>546000</v>
      </c>
      <c r="K109" s="196">
        <v>0</v>
      </c>
      <c r="L109" s="196">
        <f t="shared" ref="L109:Q109" si="33">L110-L108</f>
        <v>348741</v>
      </c>
      <c r="M109" s="196">
        <f t="shared" si="33"/>
        <v>0</v>
      </c>
      <c r="N109" s="182">
        <f>ROUND((41735+100872)*D109/D110,0)</f>
        <v>68701</v>
      </c>
      <c r="O109" s="196">
        <f t="shared" si="33"/>
        <v>460690</v>
      </c>
      <c r="P109" s="196">
        <f t="shared" si="33"/>
        <v>31218</v>
      </c>
      <c r="Q109" s="196">
        <f t="shared" si="33"/>
        <v>4245</v>
      </c>
      <c r="R109" s="235">
        <v>205486</v>
      </c>
      <c r="S109" s="198">
        <f>SUM(D109:R109)</f>
        <v>249158098</v>
      </c>
      <c r="T109" s="161" t="s">
        <v>1326</v>
      </c>
      <c r="U109" s="245"/>
      <c r="V109" s="245">
        <f>D109/1.08</f>
        <v>226000000</v>
      </c>
      <c r="W109" s="245">
        <f>S109-V109</f>
        <v>23158098</v>
      </c>
      <c r="AH109" s="161" t="str">
        <f>A108&amp;"2"</f>
        <v>40642</v>
      </c>
      <c r="AI109" s="161" t="str">
        <f>C109</f>
        <v>信託建物</v>
      </c>
      <c r="AJ109" s="199">
        <f>AJ108</f>
        <v>261204</v>
      </c>
    </row>
    <row r="110" spans="1:36" ht="12.75" customHeight="1" thickBot="1">
      <c r="A110" s="440"/>
      <c r="B110" s="443"/>
      <c r="C110" s="200" t="s">
        <v>735</v>
      </c>
      <c r="D110" s="227">
        <f>SUM(D108:D109)</f>
        <v>506650000</v>
      </c>
      <c r="E110" s="218">
        <v>486000</v>
      </c>
      <c r="F110" s="227">
        <f>ROUNDDOWN(((D108+D109/1.08)*0.01-149203)*1.08,0)</f>
        <v>5115416</v>
      </c>
      <c r="G110" s="218"/>
      <c r="H110" s="218">
        <f>110250</f>
        <v>110250</v>
      </c>
      <c r="I110" s="218">
        <f>356400+33600+252000+19407</f>
        <v>661407</v>
      </c>
      <c r="J110" s="218">
        <f>73500+472500</f>
        <v>546000</v>
      </c>
      <c r="K110" s="218">
        <f>105000</f>
        <v>105000</v>
      </c>
      <c r="L110" s="218">
        <f>356400+367500</f>
        <v>723900</v>
      </c>
      <c r="M110" s="218">
        <f>338640+1021+19979</f>
        <v>359640</v>
      </c>
      <c r="N110" s="223">
        <f>41735+94500+100872</f>
        <v>237107</v>
      </c>
      <c r="O110" s="218">
        <f>522375+39959+197400+16599+55330+124616</f>
        <v>956279</v>
      </c>
      <c r="P110" s="218">
        <v>64800</v>
      </c>
      <c r="Q110" s="218">
        <v>8811</v>
      </c>
      <c r="R110" s="236">
        <f>SUM(R108:R109)</f>
        <v>227647</v>
      </c>
      <c r="S110" s="204">
        <f>SUM(D110:R110)</f>
        <v>516252257</v>
      </c>
      <c r="U110" s="245"/>
      <c r="V110" s="245"/>
      <c r="W110" s="245"/>
    </row>
    <row r="111" spans="1:36" ht="12.75" customHeight="1" thickBot="1">
      <c r="A111" s="205"/>
      <c r="B111" s="205"/>
      <c r="C111" s="205"/>
      <c r="D111" s="206"/>
      <c r="E111" s="206"/>
      <c r="F111" s="206"/>
      <c r="G111" s="206"/>
      <c r="H111" s="206"/>
      <c r="I111" s="206"/>
      <c r="J111" s="206"/>
      <c r="K111" s="206"/>
      <c r="L111" s="206"/>
      <c r="M111" s="206"/>
      <c r="N111" s="206"/>
      <c r="O111" s="206"/>
      <c r="P111" s="206"/>
      <c r="Q111" s="206"/>
      <c r="R111" s="206"/>
      <c r="S111" s="206"/>
      <c r="U111" s="245"/>
      <c r="V111" s="245"/>
      <c r="W111" s="245"/>
    </row>
    <row r="112" spans="1:36" ht="12.75" customHeight="1" thickBot="1">
      <c r="A112" s="207" t="s">
        <v>1225</v>
      </c>
      <c r="B112" s="208"/>
      <c r="C112" s="209"/>
      <c r="D112" s="210">
        <f>D109</f>
        <v>244080000</v>
      </c>
      <c r="E112" s="210">
        <f t="shared" ref="E112:P112" si="34">E110</f>
        <v>486000</v>
      </c>
      <c r="F112" s="210">
        <f t="shared" si="34"/>
        <v>5115416</v>
      </c>
      <c r="G112" s="210">
        <f t="shared" si="34"/>
        <v>0</v>
      </c>
      <c r="H112" s="210">
        <f t="shared" si="34"/>
        <v>110250</v>
      </c>
      <c r="I112" s="210">
        <f t="shared" si="34"/>
        <v>661407</v>
      </c>
      <c r="J112" s="210">
        <f t="shared" si="34"/>
        <v>546000</v>
      </c>
      <c r="K112" s="210">
        <f t="shared" si="34"/>
        <v>105000</v>
      </c>
      <c r="L112" s="210">
        <f t="shared" si="34"/>
        <v>723900</v>
      </c>
      <c r="M112" s="210">
        <f t="shared" si="34"/>
        <v>359640</v>
      </c>
      <c r="N112" s="210">
        <f t="shared" si="34"/>
        <v>237107</v>
      </c>
      <c r="O112" s="210">
        <f t="shared" si="34"/>
        <v>956279</v>
      </c>
      <c r="P112" s="210">
        <f t="shared" si="34"/>
        <v>64800</v>
      </c>
      <c r="Q112" s="212" t="s">
        <v>1226</v>
      </c>
      <c r="R112" s="210">
        <f>R109</f>
        <v>205486</v>
      </c>
      <c r="S112" s="213">
        <f>SUM(D112:R112)</f>
        <v>253651285</v>
      </c>
      <c r="U112" s="245"/>
      <c r="V112" s="245"/>
      <c r="W112" s="245"/>
    </row>
    <row r="113" spans="1:36" ht="12.75" customHeight="1">
      <c r="A113" s="237"/>
      <c r="B113" s="205"/>
      <c r="C113" s="205"/>
      <c r="D113" s="206"/>
      <c r="E113" s="206"/>
      <c r="F113" s="206"/>
      <c r="G113" s="206"/>
      <c r="H113" s="206"/>
      <c r="I113" s="206"/>
      <c r="J113" s="206"/>
      <c r="K113" s="206"/>
      <c r="L113" s="206"/>
      <c r="M113" s="206"/>
      <c r="N113" s="206"/>
      <c r="O113" s="206"/>
      <c r="P113" s="206"/>
      <c r="Q113" s="238"/>
      <c r="R113" s="206"/>
      <c r="S113" s="206"/>
      <c r="U113" s="245"/>
      <c r="V113" s="245"/>
      <c r="W113" s="245"/>
    </row>
    <row r="114" spans="1:36" ht="12.75" customHeight="1" thickBot="1">
      <c r="A114" s="237"/>
      <c r="B114" s="205"/>
      <c r="C114" s="205"/>
      <c r="D114" s="206"/>
      <c r="E114" s="206"/>
      <c r="F114" s="206"/>
      <c r="G114" s="206"/>
      <c r="H114" s="206"/>
      <c r="I114" s="206"/>
      <c r="J114" s="206"/>
      <c r="K114" s="206"/>
      <c r="L114" s="206"/>
      <c r="M114" s="206"/>
      <c r="N114" s="206"/>
      <c r="O114" s="206"/>
      <c r="P114" s="206"/>
      <c r="Q114" s="238"/>
      <c r="R114" s="206"/>
      <c r="S114" s="206"/>
      <c r="U114" s="245"/>
      <c r="V114" s="245"/>
      <c r="W114" s="245"/>
    </row>
    <row r="115" spans="1:36" ht="12.75" customHeight="1" thickBot="1">
      <c r="A115" s="164"/>
      <c r="B115" s="165">
        <v>42035</v>
      </c>
      <c r="C115" s="164"/>
      <c r="D115" s="166"/>
      <c r="E115" s="166"/>
      <c r="F115" s="166"/>
      <c r="G115" s="166"/>
      <c r="H115" s="166"/>
      <c r="I115" s="166"/>
      <c r="J115" s="166"/>
      <c r="K115" s="166"/>
      <c r="L115" s="166"/>
      <c r="M115" s="166"/>
      <c r="N115" s="166"/>
      <c r="O115" s="166"/>
      <c r="P115" s="430" t="s">
        <v>1227</v>
      </c>
      <c r="Q115" s="431"/>
      <c r="R115" s="166"/>
      <c r="S115" s="166"/>
      <c r="T115" s="164"/>
      <c r="U115" s="246"/>
      <c r="V115" s="246"/>
      <c r="W115" s="246"/>
      <c r="X115" s="167"/>
      <c r="Y115" s="167"/>
      <c r="Z115" s="167"/>
      <c r="AA115" s="168"/>
      <c r="AB115" s="168"/>
      <c r="AC115" s="167"/>
      <c r="AD115" s="168"/>
      <c r="AE115" s="167"/>
      <c r="AF115" s="167"/>
      <c r="AG115" s="167"/>
      <c r="AH115" s="164"/>
      <c r="AI115" s="164"/>
      <c r="AJ115" s="164"/>
    </row>
    <row r="116" spans="1:36" ht="12.75" customHeight="1">
      <c r="A116" s="169" t="s">
        <v>722</v>
      </c>
      <c r="B116" s="169" t="s">
        <v>723</v>
      </c>
      <c r="C116" s="170" t="s">
        <v>724</v>
      </c>
      <c r="D116" s="171" t="s">
        <v>725</v>
      </c>
      <c r="E116" s="172" t="s">
        <v>726</v>
      </c>
      <c r="F116" s="172" t="s">
        <v>727</v>
      </c>
      <c r="G116" s="172" t="s">
        <v>728</v>
      </c>
      <c r="H116" s="172" t="s">
        <v>1228</v>
      </c>
      <c r="I116" s="172" t="s">
        <v>1207</v>
      </c>
      <c r="J116" s="172" t="s">
        <v>1065</v>
      </c>
      <c r="K116" s="172" t="s">
        <v>729</v>
      </c>
      <c r="L116" s="172" t="s">
        <v>730</v>
      </c>
      <c r="M116" s="172" t="s">
        <v>1229</v>
      </c>
      <c r="N116" s="172" t="s">
        <v>731</v>
      </c>
      <c r="O116" s="172" t="s">
        <v>732</v>
      </c>
      <c r="P116" s="172" t="s">
        <v>733</v>
      </c>
      <c r="Q116" s="172" t="s">
        <v>1230</v>
      </c>
      <c r="R116" s="172" t="s">
        <v>734</v>
      </c>
      <c r="S116" s="173" t="s">
        <v>799</v>
      </c>
      <c r="T116" s="167"/>
      <c r="U116" s="247" t="s">
        <v>736</v>
      </c>
      <c r="V116" s="247" t="s">
        <v>1309</v>
      </c>
      <c r="W116" s="247" t="s">
        <v>1308</v>
      </c>
      <c r="X116" s="174" t="s">
        <v>1068</v>
      </c>
      <c r="Y116" s="175" t="s">
        <v>1069</v>
      </c>
      <c r="Z116" s="175" t="s">
        <v>1070</v>
      </c>
      <c r="AA116" s="176" t="s">
        <v>1071</v>
      </c>
      <c r="AB116" s="172" t="s">
        <v>1072</v>
      </c>
      <c r="AC116" s="177" t="s">
        <v>1073</v>
      </c>
      <c r="AD116" s="172" t="s">
        <v>1074</v>
      </c>
      <c r="AE116" s="178" t="s">
        <v>1186</v>
      </c>
      <c r="AF116" s="179" t="s">
        <v>1075</v>
      </c>
      <c r="AG116" s="179" t="s">
        <v>1076</v>
      </c>
      <c r="AH116" s="167"/>
      <c r="AI116" s="167"/>
      <c r="AJ116" s="167"/>
    </row>
    <row r="117" spans="1:36" ht="12.75" customHeight="1" thickBot="1">
      <c r="A117" s="438">
        <v>4065</v>
      </c>
      <c r="B117" s="441" t="s">
        <v>1231</v>
      </c>
      <c r="C117" s="229" t="s">
        <v>738</v>
      </c>
      <c r="D117" s="230">
        <v>54550000</v>
      </c>
      <c r="E117" s="182">
        <f>ROUND(E119*D117/D119,0)</f>
        <v>64512</v>
      </c>
      <c r="F117" s="182">
        <f>ROUND(F119*D117/D119,0)</f>
        <v>533037</v>
      </c>
      <c r="G117" s="182">
        <f>ROUND(G119*D117/D119,0)</f>
        <v>0</v>
      </c>
      <c r="H117" s="182">
        <f>ROUND(H119*D117/D119,0)</f>
        <v>35482</v>
      </c>
      <c r="I117" s="182">
        <v>0</v>
      </c>
      <c r="J117" s="182">
        <v>0</v>
      </c>
      <c r="K117" s="182">
        <f>K119</f>
        <v>122500</v>
      </c>
      <c r="L117" s="182">
        <f>ROUND(L119*D117/D119,0)</f>
        <v>106545</v>
      </c>
      <c r="M117" s="182">
        <f>M119</f>
        <v>373380</v>
      </c>
      <c r="N117" s="182">
        <f>ROUND(N119*D117/D119,0)</f>
        <v>0</v>
      </c>
      <c r="O117" s="182">
        <f>ROUND(O119*D117/D119,0)</f>
        <v>130762</v>
      </c>
      <c r="P117" s="182">
        <f>ROUND(P119*D117/D119,0)</f>
        <v>8602</v>
      </c>
      <c r="Q117" s="182">
        <f>ROUND(Q119*D117/D119,0)</f>
        <v>780</v>
      </c>
      <c r="R117" s="231">
        <v>8937</v>
      </c>
      <c r="S117" s="185">
        <f>SUM(D117:R117)</f>
        <v>55934537</v>
      </c>
      <c r="T117" s="186" t="s">
        <v>1327</v>
      </c>
      <c r="U117" s="245">
        <f>D117</f>
        <v>54550000</v>
      </c>
      <c r="V117" s="245"/>
      <c r="W117" s="245">
        <f>S117-U117</f>
        <v>1384537</v>
      </c>
      <c r="X117" s="187" t="s">
        <v>1078</v>
      </c>
      <c r="Y117" s="232">
        <v>39127</v>
      </c>
      <c r="Z117" s="232">
        <v>41977</v>
      </c>
      <c r="AA117" s="182">
        <f>IF(AND(YEAR(Y117)=YEAR(Z117),MONTH(Y117)=MONTH(Z117)),1,(YEAR(Z117)-YEAR(Y117))*12+MONTH(Z117)-MONTH(Y117))</f>
        <v>94</v>
      </c>
      <c r="AB117" s="184">
        <v>47</v>
      </c>
      <c r="AC117" s="190">
        <f>IF((AB117*12-AA117+AA117*0.2)/12&lt;2,2,ROUNDDOWN((AB117*12-AA117+AA117*0.2)/12,0))</f>
        <v>40</v>
      </c>
      <c r="AD117" s="191">
        <f>VLOOKUP($AC117,[82]償却率一覧!$A$3:$D$101,3,FALSE)</f>
        <v>1.3000000000000001E-2</v>
      </c>
      <c r="AE117" s="192">
        <f>ROUNDDOWN(S118*0.9*AD117*$AG117/6,0)</f>
        <v>1418530</v>
      </c>
      <c r="AF117" s="192">
        <f>ROUNDDOWN(S118*0.9*AD117/6,0)</f>
        <v>709265</v>
      </c>
      <c r="AG117" s="192">
        <f>IF(MONTH($B$2)=1,(MONTH($B$2)+12)-MONTH($Z117)+1,MONTH($B$2)-MONTH($Z117)+1)</f>
        <v>2</v>
      </c>
      <c r="AH117" s="161" t="str">
        <f>A117&amp;"1"</f>
        <v>40651</v>
      </c>
      <c r="AI117" s="161" t="str">
        <f>C117</f>
        <v>信託土地</v>
      </c>
      <c r="AJ117" s="193">
        <f>(YEAR(Z117)-1988)*10000+MONTH(Z117)*100+DAY(Z117)</f>
        <v>261204</v>
      </c>
    </row>
    <row r="118" spans="1:36" ht="12.75" customHeight="1" thickBot="1">
      <c r="A118" s="439"/>
      <c r="B118" s="442"/>
      <c r="C118" s="233" t="s">
        <v>1194</v>
      </c>
      <c r="D118" s="234">
        <f>330000000+26400000</f>
        <v>356400000</v>
      </c>
      <c r="E118" s="196">
        <f t="shared" ref="E118:J118" si="35">E119-E117</f>
        <v>421488</v>
      </c>
      <c r="F118" s="196">
        <f t="shared" si="35"/>
        <v>3482574</v>
      </c>
      <c r="G118" s="196">
        <f t="shared" si="35"/>
        <v>0</v>
      </c>
      <c r="H118" s="196">
        <f t="shared" si="35"/>
        <v>231818</v>
      </c>
      <c r="I118" s="196">
        <f t="shared" si="35"/>
        <v>748990</v>
      </c>
      <c r="J118" s="196">
        <f t="shared" si="35"/>
        <v>520200</v>
      </c>
      <c r="K118" s="196">
        <v>0</v>
      </c>
      <c r="L118" s="196">
        <f t="shared" ref="L118:Q118" si="36">L119-L117</f>
        <v>696105</v>
      </c>
      <c r="M118" s="196">
        <f t="shared" si="36"/>
        <v>0</v>
      </c>
      <c r="N118" s="196">
        <f t="shared" si="36"/>
        <v>0</v>
      </c>
      <c r="O118" s="196">
        <f t="shared" si="36"/>
        <v>854327</v>
      </c>
      <c r="P118" s="196">
        <f t="shared" si="36"/>
        <v>56198</v>
      </c>
      <c r="Q118" s="196">
        <f t="shared" si="36"/>
        <v>5094</v>
      </c>
      <c r="R118" s="235">
        <v>308863</v>
      </c>
      <c r="S118" s="198">
        <f>SUM(D118:R118)</f>
        <v>363725657</v>
      </c>
      <c r="T118" s="161" t="s">
        <v>1327</v>
      </c>
      <c r="U118" s="245"/>
      <c r="V118" s="245">
        <f>D118/1.08</f>
        <v>330000000</v>
      </c>
      <c r="W118" s="245">
        <f>S118-V118</f>
        <v>33725657</v>
      </c>
      <c r="AH118" s="161" t="str">
        <f>A117&amp;"2"</f>
        <v>40652</v>
      </c>
      <c r="AI118" s="161" t="str">
        <f>C118</f>
        <v>信託建物</v>
      </c>
      <c r="AJ118" s="199">
        <f>AJ117</f>
        <v>261204</v>
      </c>
    </row>
    <row r="119" spans="1:36" ht="12.75" customHeight="1" thickBot="1">
      <c r="A119" s="440"/>
      <c r="B119" s="443"/>
      <c r="C119" s="200" t="s">
        <v>735</v>
      </c>
      <c r="D119" s="227">
        <f>SUM(D117:D118)</f>
        <v>410950000</v>
      </c>
      <c r="E119" s="218">
        <v>486000</v>
      </c>
      <c r="F119" s="227">
        <f>ROUNDDOWN(((D117+D118/1.08)*0.01-127341)*1.08,0)</f>
        <v>4015611</v>
      </c>
      <c r="G119" s="218"/>
      <c r="H119" s="218">
        <f>172800+94500</f>
        <v>267300</v>
      </c>
      <c r="I119" s="218">
        <f>421200+236250+32000+59540</f>
        <v>748990</v>
      </c>
      <c r="J119" s="218">
        <f>315000+108000+97200</f>
        <v>520200</v>
      </c>
      <c r="K119" s="218">
        <f>105000+17500</f>
        <v>122500</v>
      </c>
      <c r="L119" s="218">
        <f>446250+356400</f>
        <v>802650</v>
      </c>
      <c r="M119" s="218">
        <f>262500+72000+38880</f>
        <v>373380</v>
      </c>
      <c r="N119" s="218">
        <v>0</v>
      </c>
      <c r="O119" s="218">
        <f>410550+107625+270375+16597+55328+124614</f>
        <v>985089</v>
      </c>
      <c r="P119" s="218">
        <v>64800</v>
      </c>
      <c r="Q119" s="218">
        <v>5874</v>
      </c>
      <c r="R119" s="236">
        <f>SUM(R117:R118)</f>
        <v>317800</v>
      </c>
      <c r="S119" s="204">
        <f>SUM(D119:R119)</f>
        <v>419660194</v>
      </c>
      <c r="U119" s="245"/>
      <c r="V119" s="245"/>
      <c r="W119" s="245"/>
    </row>
    <row r="120" spans="1:36" ht="12.75" customHeight="1" thickBot="1">
      <c r="A120" s="205"/>
      <c r="B120" s="205"/>
      <c r="C120" s="205"/>
      <c r="D120" s="206"/>
      <c r="E120" s="206"/>
      <c r="F120" s="206"/>
      <c r="G120" s="206"/>
      <c r="H120" s="206"/>
      <c r="I120" s="206"/>
      <c r="J120" s="206"/>
      <c r="K120" s="206"/>
      <c r="L120" s="206"/>
      <c r="M120" s="206"/>
      <c r="N120" s="206"/>
      <c r="O120" s="206"/>
      <c r="P120" s="206"/>
      <c r="Q120" s="206"/>
      <c r="R120" s="206"/>
      <c r="S120" s="206"/>
      <c r="U120" s="245"/>
      <c r="V120" s="245"/>
      <c r="W120" s="245"/>
    </row>
    <row r="121" spans="1:36" ht="12.75" customHeight="1" thickBot="1">
      <c r="A121" s="207" t="s">
        <v>1225</v>
      </c>
      <c r="B121" s="208"/>
      <c r="C121" s="209"/>
      <c r="D121" s="210">
        <f>D118</f>
        <v>356400000</v>
      </c>
      <c r="E121" s="210">
        <f t="shared" ref="E121:P121" si="37">E119</f>
        <v>486000</v>
      </c>
      <c r="F121" s="210">
        <f t="shared" si="37"/>
        <v>4015611</v>
      </c>
      <c r="G121" s="210">
        <f t="shared" si="37"/>
        <v>0</v>
      </c>
      <c r="H121" s="210">
        <f t="shared" si="37"/>
        <v>267300</v>
      </c>
      <c r="I121" s="210">
        <f t="shared" si="37"/>
        <v>748990</v>
      </c>
      <c r="J121" s="210">
        <f t="shared" si="37"/>
        <v>520200</v>
      </c>
      <c r="K121" s="210">
        <f t="shared" si="37"/>
        <v>122500</v>
      </c>
      <c r="L121" s="210">
        <f t="shared" si="37"/>
        <v>802650</v>
      </c>
      <c r="M121" s="210">
        <f t="shared" si="37"/>
        <v>373380</v>
      </c>
      <c r="N121" s="210">
        <f t="shared" si="37"/>
        <v>0</v>
      </c>
      <c r="O121" s="210">
        <f t="shared" si="37"/>
        <v>985089</v>
      </c>
      <c r="P121" s="210">
        <f t="shared" si="37"/>
        <v>64800</v>
      </c>
      <c r="Q121" s="212" t="s">
        <v>1189</v>
      </c>
      <c r="R121" s="210">
        <f>R118</f>
        <v>308863</v>
      </c>
      <c r="S121" s="213">
        <f>SUM(D121:R121)</f>
        <v>365095383</v>
      </c>
      <c r="U121" s="245"/>
      <c r="V121" s="245"/>
      <c r="W121" s="245"/>
    </row>
    <row r="122" spans="1:36" ht="12.75" customHeight="1">
      <c r="A122" s="237"/>
      <c r="B122" s="205"/>
      <c r="C122" s="205"/>
      <c r="D122" s="206"/>
      <c r="E122" s="206"/>
      <c r="F122" s="206"/>
      <c r="G122" s="206"/>
      <c r="H122" s="206"/>
      <c r="I122" s="206"/>
      <c r="J122" s="206"/>
      <c r="K122" s="206"/>
      <c r="L122" s="206"/>
      <c r="M122" s="206"/>
      <c r="N122" s="206"/>
      <c r="O122" s="206"/>
      <c r="P122" s="206"/>
      <c r="Q122" s="238"/>
      <c r="R122" s="206"/>
      <c r="S122" s="206"/>
      <c r="U122" s="245"/>
      <c r="V122" s="245"/>
      <c r="W122" s="245"/>
    </row>
    <row r="123" spans="1:36" ht="12.75" customHeight="1" thickBot="1">
      <c r="A123" s="237"/>
      <c r="B123" s="205"/>
      <c r="C123" s="205"/>
      <c r="D123" s="206"/>
      <c r="E123" s="206"/>
      <c r="F123" s="206"/>
      <c r="G123" s="206"/>
      <c r="H123" s="206"/>
      <c r="I123" s="206"/>
      <c r="J123" s="206"/>
      <c r="K123" s="206"/>
      <c r="L123" s="206"/>
      <c r="M123" s="206"/>
      <c r="N123" s="206"/>
      <c r="O123" s="206"/>
      <c r="P123" s="206"/>
      <c r="Q123" s="238"/>
      <c r="R123" s="206"/>
      <c r="S123" s="206"/>
      <c r="U123" s="245"/>
      <c r="V123" s="245"/>
      <c r="W123" s="245"/>
    </row>
    <row r="124" spans="1:36" ht="12.75" customHeight="1" thickBot="1">
      <c r="A124" s="164"/>
      <c r="B124" s="165">
        <v>42035</v>
      </c>
      <c r="C124" s="164"/>
      <c r="D124" s="166"/>
      <c r="E124" s="166"/>
      <c r="F124" s="166"/>
      <c r="G124" s="166"/>
      <c r="H124" s="166"/>
      <c r="I124" s="166"/>
      <c r="J124" s="166"/>
      <c r="K124" s="166"/>
      <c r="L124" s="166"/>
      <c r="M124" s="166"/>
      <c r="N124" s="166"/>
      <c r="O124" s="166"/>
      <c r="P124" s="430" t="s">
        <v>1227</v>
      </c>
      <c r="Q124" s="431"/>
      <c r="R124" s="166"/>
      <c r="S124" s="166"/>
      <c r="T124" s="164"/>
      <c r="U124" s="246"/>
      <c r="V124" s="246"/>
      <c r="W124" s="246"/>
      <c r="X124" s="167"/>
      <c r="Y124" s="167"/>
      <c r="Z124" s="167"/>
      <c r="AA124" s="168"/>
      <c r="AB124" s="168"/>
      <c r="AC124" s="167"/>
      <c r="AD124" s="168"/>
      <c r="AE124" s="167"/>
      <c r="AF124" s="167"/>
      <c r="AG124" s="167"/>
      <c r="AH124" s="164"/>
      <c r="AI124" s="164"/>
      <c r="AJ124" s="164"/>
    </row>
    <row r="125" spans="1:36" ht="12.75" customHeight="1">
      <c r="A125" s="169" t="s">
        <v>722</v>
      </c>
      <c r="B125" s="169" t="s">
        <v>723</v>
      </c>
      <c r="C125" s="170" t="s">
        <v>724</v>
      </c>
      <c r="D125" s="171" t="s">
        <v>725</v>
      </c>
      <c r="E125" s="172" t="s">
        <v>726</v>
      </c>
      <c r="F125" s="172" t="s">
        <v>727</v>
      </c>
      <c r="G125" s="172" t="s">
        <v>728</v>
      </c>
      <c r="H125" s="172" t="s">
        <v>1232</v>
      </c>
      <c r="I125" s="172" t="s">
        <v>1191</v>
      </c>
      <c r="J125" s="172" t="s">
        <v>1065</v>
      </c>
      <c r="K125" s="172" t="s">
        <v>729</v>
      </c>
      <c r="L125" s="172" t="s">
        <v>730</v>
      </c>
      <c r="M125" s="172" t="s">
        <v>1217</v>
      </c>
      <c r="N125" s="172" t="s">
        <v>731</v>
      </c>
      <c r="O125" s="172" t="s">
        <v>732</v>
      </c>
      <c r="P125" s="172" t="s">
        <v>733</v>
      </c>
      <c r="Q125" s="172" t="s">
        <v>1192</v>
      </c>
      <c r="R125" s="172" t="s">
        <v>734</v>
      </c>
      <c r="S125" s="173" t="s">
        <v>799</v>
      </c>
      <c r="T125" s="167"/>
      <c r="U125" s="247" t="s">
        <v>736</v>
      </c>
      <c r="V125" s="247" t="s">
        <v>1309</v>
      </c>
      <c r="W125" s="247" t="s">
        <v>1308</v>
      </c>
      <c r="X125" s="174" t="s">
        <v>1068</v>
      </c>
      <c r="Y125" s="175" t="s">
        <v>1069</v>
      </c>
      <c r="Z125" s="175" t="s">
        <v>1070</v>
      </c>
      <c r="AA125" s="176" t="s">
        <v>1071</v>
      </c>
      <c r="AB125" s="172" t="s">
        <v>1072</v>
      </c>
      <c r="AC125" s="177" t="s">
        <v>1073</v>
      </c>
      <c r="AD125" s="172" t="s">
        <v>1074</v>
      </c>
      <c r="AE125" s="178" t="s">
        <v>1186</v>
      </c>
      <c r="AF125" s="179" t="s">
        <v>1075</v>
      </c>
      <c r="AG125" s="179" t="s">
        <v>1076</v>
      </c>
      <c r="AH125" s="167"/>
      <c r="AI125" s="167"/>
      <c r="AJ125" s="167"/>
    </row>
    <row r="126" spans="1:36" ht="12.75" customHeight="1" thickBot="1">
      <c r="A126" s="438">
        <v>4066</v>
      </c>
      <c r="B126" s="441" t="s">
        <v>1233</v>
      </c>
      <c r="C126" s="229" t="s">
        <v>738</v>
      </c>
      <c r="D126" s="230">
        <v>623790000</v>
      </c>
      <c r="E126" s="182">
        <f>ROUND(E128*D126/D128,0)</f>
        <v>260737</v>
      </c>
      <c r="F126" s="182">
        <f>ROUND(F128*D126/D128,0)</f>
        <v>6306956</v>
      </c>
      <c r="G126" s="182">
        <f>ROUND(G128*D126/D128,0)</f>
        <v>0</v>
      </c>
      <c r="H126" s="182">
        <f>ROUND(H128*D126/D128,0)</f>
        <v>59149</v>
      </c>
      <c r="I126" s="182">
        <v>0</v>
      </c>
      <c r="J126" s="182">
        <v>0</v>
      </c>
      <c r="K126" s="182">
        <f>K128</f>
        <v>105000</v>
      </c>
      <c r="L126" s="182">
        <f>ROUND(L128*D126/D128,0)</f>
        <v>446312</v>
      </c>
      <c r="M126" s="182">
        <f>M128</f>
        <v>262500</v>
      </c>
      <c r="N126" s="182">
        <f>ROUND((50735+123120)*D126/D128,0)+94500</f>
        <v>187773</v>
      </c>
      <c r="O126" s="182">
        <f>ROUND(O128*D126/D128,0)</f>
        <v>534728</v>
      </c>
      <c r="P126" s="182">
        <f>ROUND(P128*D126/D128,0)</f>
        <v>34765</v>
      </c>
      <c r="Q126" s="182">
        <f>ROUND(Q128*D126/D128,0)</f>
        <v>3151</v>
      </c>
      <c r="R126" s="231">
        <v>52437</v>
      </c>
      <c r="S126" s="185">
        <f>SUM(D126:R126)</f>
        <v>632043508</v>
      </c>
      <c r="T126" s="186" t="s">
        <v>1328</v>
      </c>
      <c r="U126" s="245">
        <f>D126</f>
        <v>623790000</v>
      </c>
      <c r="V126" s="245"/>
      <c r="W126" s="245">
        <f>S126-U126</f>
        <v>8253508</v>
      </c>
      <c r="X126" s="187" t="s">
        <v>1078</v>
      </c>
      <c r="Y126" s="232">
        <v>39218</v>
      </c>
      <c r="Z126" s="232">
        <v>41977</v>
      </c>
      <c r="AA126" s="182">
        <f>IF(AND(YEAR(Y126)=YEAR(Z126),MONTH(Y126)=MONTH(Z126)),1,(YEAR(Z126)-YEAR(Y126))*12+MONTH(Z126)-MONTH(Y126))</f>
        <v>91</v>
      </c>
      <c r="AB126" s="184">
        <v>47</v>
      </c>
      <c r="AC126" s="190">
        <f>IF((AB126*12-AA126+AA126*0.2)/12&lt;2,2,ROUNDDOWN((AB126*12-AA126+AA126*0.2)/12,0))</f>
        <v>40</v>
      </c>
      <c r="AD126" s="191">
        <f>VLOOKUP($AC126,[82]償却率一覧!$A$3:$D$101,3,FALSE)</f>
        <v>1.3000000000000001E-2</v>
      </c>
      <c r="AE126" s="192">
        <f>ROUNDDOWN(S127*0.9*AD126*$AG126/6,0)</f>
        <v>2134094</v>
      </c>
      <c r="AF126" s="192">
        <f>ROUNDDOWN(S127*0.9*AD126/6,0)</f>
        <v>1067047</v>
      </c>
      <c r="AG126" s="192">
        <f>IF(MONTH($B$2)=1,(MONTH($B$2)+12)-MONTH($Z126)+1,MONTH($B$2)-MONTH($Z126)+1)</f>
        <v>2</v>
      </c>
      <c r="AH126" s="161" t="str">
        <f>A126&amp;"1"</f>
        <v>40661</v>
      </c>
      <c r="AI126" s="161" t="str">
        <f>C126</f>
        <v>信託土地</v>
      </c>
      <c r="AJ126" s="193">
        <f>(YEAR(Z126)-1988)*10000+MONTH(Z126)*100+DAY(Z126)</f>
        <v>261204</v>
      </c>
    </row>
    <row r="127" spans="1:36" ht="12.75" customHeight="1" thickBot="1">
      <c r="A127" s="439"/>
      <c r="B127" s="442"/>
      <c r="C127" s="233" t="s">
        <v>1194</v>
      </c>
      <c r="D127" s="234">
        <f>499000000+39920000</f>
        <v>538920000</v>
      </c>
      <c r="E127" s="196">
        <f t="shared" ref="E127:J127" si="38">E128-E126</f>
        <v>225263</v>
      </c>
      <c r="F127" s="196">
        <f t="shared" si="38"/>
        <v>5448860</v>
      </c>
      <c r="G127" s="196">
        <f t="shared" si="38"/>
        <v>0</v>
      </c>
      <c r="H127" s="196">
        <f t="shared" si="38"/>
        <v>51101</v>
      </c>
      <c r="I127" s="196">
        <f t="shared" si="38"/>
        <v>661406</v>
      </c>
      <c r="J127" s="196">
        <f t="shared" si="38"/>
        <v>546000</v>
      </c>
      <c r="K127" s="196">
        <v>0</v>
      </c>
      <c r="L127" s="196">
        <f t="shared" ref="L127:Q127" si="39">L128-L126</f>
        <v>385588</v>
      </c>
      <c r="M127" s="196">
        <f t="shared" si="39"/>
        <v>0</v>
      </c>
      <c r="N127" s="182">
        <f>ROUND((50735+123120)*D127/D128,0)</f>
        <v>80582</v>
      </c>
      <c r="O127" s="196">
        <f t="shared" si="39"/>
        <v>461976</v>
      </c>
      <c r="P127" s="196">
        <f t="shared" si="39"/>
        <v>30035</v>
      </c>
      <c r="Q127" s="196">
        <f t="shared" si="39"/>
        <v>2723</v>
      </c>
      <c r="R127" s="235">
        <v>390149</v>
      </c>
      <c r="S127" s="198">
        <f>SUM(D127:R127)</f>
        <v>547203683</v>
      </c>
      <c r="T127" s="161" t="s">
        <v>1329</v>
      </c>
      <c r="U127" s="245"/>
      <c r="V127" s="245">
        <f>D127/1.08</f>
        <v>498999999.99999994</v>
      </c>
      <c r="W127" s="245">
        <f>S127-V127</f>
        <v>48203683.00000006</v>
      </c>
      <c r="AH127" s="161" t="str">
        <f>A126&amp;"2"</f>
        <v>40662</v>
      </c>
      <c r="AI127" s="161" t="str">
        <f>C127</f>
        <v>信託建物</v>
      </c>
      <c r="AJ127" s="199">
        <f>AJ126</f>
        <v>261204</v>
      </c>
    </row>
    <row r="128" spans="1:36" ht="12.75" customHeight="1" thickBot="1">
      <c r="A128" s="440"/>
      <c r="B128" s="443"/>
      <c r="C128" s="200" t="s">
        <v>735</v>
      </c>
      <c r="D128" s="227">
        <f>SUM(D126:D127)</f>
        <v>1162710000</v>
      </c>
      <c r="E128" s="218">
        <v>486000</v>
      </c>
      <c r="F128" s="227">
        <f>ROUNDDOWN(((D126+D127/1.08)*0.01-342885)*1.08,0)</f>
        <v>11755816</v>
      </c>
      <c r="G128" s="218"/>
      <c r="H128" s="218">
        <f>110250</f>
        <v>110250</v>
      </c>
      <c r="I128" s="218">
        <f>356400+33600+252000+19406</f>
        <v>661406</v>
      </c>
      <c r="J128" s="218">
        <f>73500+472500</f>
        <v>546000</v>
      </c>
      <c r="K128" s="218">
        <f>105000</f>
        <v>105000</v>
      </c>
      <c r="L128" s="218">
        <f>367500+464400</f>
        <v>831900</v>
      </c>
      <c r="M128" s="218">
        <f>262500</f>
        <v>262500</v>
      </c>
      <c r="N128" s="223">
        <f>50735+94500+123120</f>
        <v>268355</v>
      </c>
      <c r="O128" s="218">
        <f>581175+39959+179025+16599+55330+124616</f>
        <v>996704</v>
      </c>
      <c r="P128" s="218">
        <v>64800</v>
      </c>
      <c r="Q128" s="218">
        <v>5874</v>
      </c>
      <c r="R128" s="236">
        <f>SUM(R126:R127)</f>
        <v>442586</v>
      </c>
      <c r="S128" s="204">
        <f>SUM(D128:R128)</f>
        <v>1179247191</v>
      </c>
      <c r="U128" s="245"/>
      <c r="V128" s="245"/>
      <c r="W128" s="245"/>
    </row>
    <row r="129" spans="1:257" ht="12.75" customHeight="1" thickBot="1">
      <c r="A129" s="205"/>
      <c r="B129" s="205"/>
      <c r="C129" s="205"/>
      <c r="D129" s="206"/>
      <c r="E129" s="206"/>
      <c r="F129" s="206"/>
      <c r="G129" s="206"/>
      <c r="H129" s="206"/>
      <c r="I129" s="206"/>
      <c r="J129" s="206"/>
      <c r="K129" s="206"/>
      <c r="L129" s="206"/>
      <c r="M129" s="206"/>
      <c r="N129" s="206"/>
      <c r="O129" s="206"/>
      <c r="P129" s="206"/>
      <c r="Q129" s="206"/>
      <c r="R129" s="206"/>
      <c r="S129" s="206"/>
      <c r="U129" s="245"/>
      <c r="V129" s="245"/>
      <c r="W129" s="245"/>
    </row>
    <row r="130" spans="1:257" ht="12.75" customHeight="1" thickBot="1">
      <c r="A130" s="207" t="s">
        <v>1221</v>
      </c>
      <c r="B130" s="208"/>
      <c r="C130" s="209"/>
      <c r="D130" s="210">
        <f>D127</f>
        <v>538920000</v>
      </c>
      <c r="E130" s="210">
        <f t="shared" ref="E130:P130" si="40">E128</f>
        <v>486000</v>
      </c>
      <c r="F130" s="210">
        <f t="shared" si="40"/>
        <v>11755816</v>
      </c>
      <c r="G130" s="210">
        <f t="shared" si="40"/>
        <v>0</v>
      </c>
      <c r="H130" s="210">
        <f t="shared" si="40"/>
        <v>110250</v>
      </c>
      <c r="I130" s="210">
        <f t="shared" si="40"/>
        <v>661406</v>
      </c>
      <c r="J130" s="210">
        <f t="shared" si="40"/>
        <v>546000</v>
      </c>
      <c r="K130" s="210">
        <f t="shared" si="40"/>
        <v>105000</v>
      </c>
      <c r="L130" s="210">
        <f t="shared" si="40"/>
        <v>831900</v>
      </c>
      <c r="M130" s="210">
        <f t="shared" si="40"/>
        <v>262500</v>
      </c>
      <c r="N130" s="210">
        <f t="shared" si="40"/>
        <v>268355</v>
      </c>
      <c r="O130" s="210">
        <f t="shared" si="40"/>
        <v>996704</v>
      </c>
      <c r="P130" s="210">
        <f t="shared" si="40"/>
        <v>64800</v>
      </c>
      <c r="Q130" s="212" t="s">
        <v>1234</v>
      </c>
      <c r="R130" s="210">
        <f>R127</f>
        <v>390149</v>
      </c>
      <c r="S130" s="213">
        <f>SUM(D130:R130)</f>
        <v>555398880</v>
      </c>
      <c r="U130" s="245"/>
      <c r="V130" s="245"/>
      <c r="W130" s="245"/>
    </row>
    <row r="131" spans="1:257" ht="12.75" customHeight="1">
      <c r="A131" s="237"/>
      <c r="B131" s="205"/>
      <c r="C131" s="205"/>
      <c r="D131" s="206"/>
      <c r="E131" s="206"/>
      <c r="F131" s="206"/>
      <c r="G131" s="206"/>
      <c r="H131" s="206"/>
      <c r="I131" s="206"/>
      <c r="J131" s="206"/>
      <c r="K131" s="206"/>
      <c r="L131" s="206"/>
      <c r="M131" s="206"/>
      <c r="N131" s="206"/>
      <c r="O131" s="206"/>
      <c r="P131" s="206"/>
      <c r="Q131" s="238"/>
      <c r="R131" s="206"/>
      <c r="S131" s="206"/>
      <c r="U131" s="245"/>
      <c r="V131" s="245"/>
      <c r="W131" s="245"/>
    </row>
    <row r="132" spans="1:257" ht="12.75" customHeight="1" thickBot="1">
      <c r="A132" s="237"/>
      <c r="B132" s="205"/>
      <c r="C132" s="205"/>
      <c r="D132" s="206"/>
      <c r="E132" s="206"/>
      <c r="F132" s="206"/>
      <c r="G132" s="206"/>
      <c r="H132" s="206"/>
      <c r="I132" s="206"/>
      <c r="J132" s="206"/>
      <c r="K132" s="206"/>
      <c r="L132" s="206"/>
      <c r="M132" s="206"/>
      <c r="N132" s="206"/>
      <c r="O132" s="206"/>
      <c r="P132" s="206"/>
      <c r="Q132" s="238"/>
      <c r="R132" s="206"/>
      <c r="S132" s="206"/>
      <c r="U132" s="245"/>
      <c r="V132" s="245"/>
      <c r="W132" s="245"/>
    </row>
    <row r="133" spans="1:257" ht="12.75" customHeight="1" thickBot="1">
      <c r="A133" s="164"/>
      <c r="B133" s="165">
        <v>42035</v>
      </c>
      <c r="C133" s="164"/>
      <c r="D133" s="166"/>
      <c r="E133" s="166"/>
      <c r="F133" s="166"/>
      <c r="G133" s="166"/>
      <c r="H133" s="166"/>
      <c r="I133" s="166"/>
      <c r="J133" s="166"/>
      <c r="K133" s="166"/>
      <c r="L133" s="166"/>
      <c r="M133" s="166"/>
      <c r="N133" s="166"/>
      <c r="O133" s="166"/>
      <c r="P133" s="430" t="s">
        <v>1227</v>
      </c>
      <c r="Q133" s="431"/>
      <c r="R133" s="166"/>
      <c r="S133" s="166"/>
      <c r="T133" s="164"/>
      <c r="U133" s="246"/>
      <c r="V133" s="246"/>
      <c r="W133" s="246"/>
      <c r="X133" s="167"/>
      <c r="Y133" s="167"/>
      <c r="Z133" s="167"/>
      <c r="AA133" s="168"/>
      <c r="AB133" s="168"/>
      <c r="AC133" s="167"/>
      <c r="AD133" s="168"/>
      <c r="AE133" s="167"/>
      <c r="AF133" s="167"/>
      <c r="AG133" s="167"/>
      <c r="AH133" s="164"/>
      <c r="AI133" s="164"/>
      <c r="AJ133" s="164"/>
    </row>
    <row r="134" spans="1:257" ht="12.75" customHeight="1">
      <c r="A134" s="169" t="s">
        <v>722</v>
      </c>
      <c r="B134" s="169" t="s">
        <v>723</v>
      </c>
      <c r="C134" s="170" t="s">
        <v>724</v>
      </c>
      <c r="D134" s="171" t="s">
        <v>725</v>
      </c>
      <c r="E134" s="172" t="s">
        <v>726</v>
      </c>
      <c r="F134" s="172" t="s">
        <v>727</v>
      </c>
      <c r="G134" s="172" t="s">
        <v>728</v>
      </c>
      <c r="H134" s="172" t="s">
        <v>1206</v>
      </c>
      <c r="I134" s="172" t="s">
        <v>1207</v>
      </c>
      <c r="J134" s="172" t="s">
        <v>1065</v>
      </c>
      <c r="K134" s="172" t="s">
        <v>729</v>
      </c>
      <c r="L134" s="172" t="s">
        <v>730</v>
      </c>
      <c r="M134" s="172" t="s">
        <v>1217</v>
      </c>
      <c r="N134" s="172" t="s">
        <v>731</v>
      </c>
      <c r="O134" s="172" t="s">
        <v>732</v>
      </c>
      <c r="P134" s="172" t="s">
        <v>733</v>
      </c>
      <c r="Q134" s="172" t="s">
        <v>1218</v>
      </c>
      <c r="R134" s="172" t="s">
        <v>734</v>
      </c>
      <c r="S134" s="173" t="s">
        <v>799</v>
      </c>
      <c r="T134" s="167"/>
      <c r="U134" s="247" t="s">
        <v>736</v>
      </c>
      <c r="V134" s="247" t="s">
        <v>1309</v>
      </c>
      <c r="W134" s="247" t="s">
        <v>1308</v>
      </c>
      <c r="X134" s="174" t="s">
        <v>1068</v>
      </c>
      <c r="Y134" s="175" t="s">
        <v>1069</v>
      </c>
      <c r="Z134" s="175" t="s">
        <v>1070</v>
      </c>
      <c r="AA134" s="176" t="s">
        <v>1071</v>
      </c>
      <c r="AB134" s="172" t="s">
        <v>1072</v>
      </c>
      <c r="AC134" s="177" t="s">
        <v>1073</v>
      </c>
      <c r="AD134" s="172" t="s">
        <v>1074</v>
      </c>
      <c r="AE134" s="178" t="s">
        <v>1186</v>
      </c>
      <c r="AF134" s="179" t="s">
        <v>1075</v>
      </c>
      <c r="AG134" s="179" t="s">
        <v>1076</v>
      </c>
      <c r="AH134" s="167"/>
      <c r="AI134" s="167"/>
      <c r="AJ134" s="167"/>
    </row>
    <row r="135" spans="1:257" ht="12.75" customHeight="1" thickBot="1">
      <c r="A135" s="438">
        <v>4067</v>
      </c>
      <c r="B135" s="441" t="s">
        <v>1235</v>
      </c>
      <c r="C135" s="229" t="s">
        <v>738</v>
      </c>
      <c r="D135" s="230">
        <v>687230000</v>
      </c>
      <c r="E135" s="182">
        <f>ROUND(E137*D135/D137,0)</f>
        <v>288396</v>
      </c>
      <c r="F135" s="182">
        <f>ROUND(F137*D135/D137,0)</f>
        <v>6978711</v>
      </c>
      <c r="G135" s="182">
        <f>ROUND(G137*D135/D137,0)</f>
        <v>0</v>
      </c>
      <c r="H135" s="182">
        <f>ROUND(H137*D135/D137,0)</f>
        <v>65423</v>
      </c>
      <c r="I135" s="182">
        <v>0</v>
      </c>
      <c r="J135" s="182">
        <v>0</v>
      </c>
      <c r="K135" s="182">
        <f>K137</f>
        <v>105000</v>
      </c>
      <c r="L135" s="182">
        <f>ROUND(L137*D135/D137,0)</f>
        <v>493655</v>
      </c>
      <c r="M135" s="182">
        <f>M137</f>
        <v>372100</v>
      </c>
      <c r="N135" s="182">
        <f>ROUND((48736+88668)*D135/D137,0)+94500</f>
        <v>176036</v>
      </c>
      <c r="O135" s="182">
        <f>ROUND(O137*D135/D137,0)</f>
        <v>708276</v>
      </c>
      <c r="P135" s="182">
        <f>ROUND(P137*D135/D137,0)</f>
        <v>38453</v>
      </c>
      <c r="Q135" s="182">
        <f>ROUND(Q137*D135/D137,0)</f>
        <v>3486</v>
      </c>
      <c r="R135" s="231">
        <v>78241</v>
      </c>
      <c r="S135" s="185">
        <f>SUM(D135:R135)</f>
        <v>696537777</v>
      </c>
      <c r="T135" s="186" t="s">
        <v>1330</v>
      </c>
      <c r="U135" s="245">
        <f>D135</f>
        <v>687230000</v>
      </c>
      <c r="V135" s="245"/>
      <c r="W135" s="245">
        <f>S135-U135</f>
        <v>9307777</v>
      </c>
      <c r="X135" s="187" t="s">
        <v>1078</v>
      </c>
      <c r="Y135" s="232">
        <v>39248</v>
      </c>
      <c r="Z135" s="232">
        <v>41977</v>
      </c>
      <c r="AA135" s="182">
        <f>IF(AND(YEAR(Y135)=YEAR(Z135),MONTH(Y135)=MONTH(Z135)),1,(YEAR(Z135)-YEAR(Y135))*12+MONTH(Z135)-MONTH(Y135))</f>
        <v>90</v>
      </c>
      <c r="AB135" s="184">
        <v>47</v>
      </c>
      <c r="AC135" s="190">
        <f>IF((AB135*12-AA135+AA135*0.2)/12&lt;2,2,ROUNDDOWN((AB135*12-AA135+AA135*0.2)/12,0))</f>
        <v>41</v>
      </c>
      <c r="AD135" s="191">
        <f>VLOOKUP($AC135,[82]償却率一覧!$A$3:$D$101,3,FALSE)</f>
        <v>1.3000000000000001E-2</v>
      </c>
      <c r="AE135" s="192">
        <f>ROUNDDOWN(S136*0.9*AD135*$AG135/6,0)</f>
        <v>1866253</v>
      </c>
      <c r="AF135" s="192">
        <f>ROUNDDOWN(S136*0.9*AD135/6,0)</f>
        <v>933126</v>
      </c>
      <c r="AG135" s="192">
        <f>IF(MONTH($B$2)=1,(MONTH($B$2)+12)-MONTH($Z135)+1,MONTH($B$2)-MONTH($Z135)+1)</f>
        <v>2</v>
      </c>
      <c r="AH135" s="161" t="str">
        <f>A135&amp;"1"</f>
        <v>40671</v>
      </c>
      <c r="AI135" s="161" t="str">
        <f>C135</f>
        <v>信託土地</v>
      </c>
      <c r="AJ135" s="193">
        <f>(YEAR(Z135)-1988)*10000+MONTH(Z135)*100+DAY(Z135)</f>
        <v>261204</v>
      </c>
    </row>
    <row r="136" spans="1:257" ht="12.75" customHeight="1" thickBot="1">
      <c r="A136" s="439"/>
      <c r="B136" s="442"/>
      <c r="C136" s="233" t="s">
        <v>1194</v>
      </c>
      <c r="D136" s="234">
        <f>436000000+34880000</f>
        <v>470880000</v>
      </c>
      <c r="E136" s="196">
        <f t="shared" ref="E136:J136" si="41">E137-E135</f>
        <v>197604</v>
      </c>
      <c r="F136" s="196">
        <f t="shared" si="41"/>
        <v>4781711</v>
      </c>
      <c r="G136" s="196">
        <f t="shared" si="41"/>
        <v>0</v>
      </c>
      <c r="H136" s="196">
        <f t="shared" si="41"/>
        <v>44827</v>
      </c>
      <c r="I136" s="196">
        <f t="shared" si="41"/>
        <v>661406</v>
      </c>
      <c r="J136" s="196">
        <f t="shared" si="41"/>
        <v>546000</v>
      </c>
      <c r="K136" s="196">
        <v>0</v>
      </c>
      <c r="L136" s="196">
        <f t="shared" ref="L136:Q136" si="42">L137-L135</f>
        <v>338245</v>
      </c>
      <c r="M136" s="196">
        <f t="shared" si="42"/>
        <v>0</v>
      </c>
      <c r="N136" s="182">
        <f>ROUND((48736+88668)*D136/D137,0)</f>
        <v>55868</v>
      </c>
      <c r="O136" s="196">
        <f t="shared" si="42"/>
        <v>485300</v>
      </c>
      <c r="P136" s="196">
        <f t="shared" si="42"/>
        <v>26347</v>
      </c>
      <c r="Q136" s="196">
        <f t="shared" si="42"/>
        <v>2388</v>
      </c>
      <c r="R136" s="235">
        <v>506966</v>
      </c>
      <c r="S136" s="198">
        <f>SUM(D136:R136)</f>
        <v>478526662</v>
      </c>
      <c r="T136" s="161" t="s">
        <v>1330</v>
      </c>
      <c r="U136" s="245"/>
      <c r="V136" s="245">
        <f>D136/1.08</f>
        <v>436000000</v>
      </c>
      <c r="W136" s="245">
        <f>S136-V136</f>
        <v>42526662</v>
      </c>
      <c r="AH136" s="161" t="str">
        <f>A135&amp;"2"</f>
        <v>40672</v>
      </c>
      <c r="AI136" s="161" t="str">
        <f>C136</f>
        <v>信託建物</v>
      </c>
      <c r="AJ136" s="199">
        <f>AJ135</f>
        <v>261204</v>
      </c>
    </row>
    <row r="137" spans="1:257" ht="12.75" customHeight="1" thickBot="1">
      <c r="A137" s="440"/>
      <c r="B137" s="443"/>
      <c r="C137" s="200" t="s">
        <v>735</v>
      </c>
      <c r="D137" s="227">
        <f>SUM(D135:D136)</f>
        <v>1158110000</v>
      </c>
      <c r="E137" s="218">
        <v>486000</v>
      </c>
      <c r="F137" s="227">
        <f>ROUNDDOWN(((D135+D136/1.08)*0.01-343020)*1.08,0)</f>
        <v>11760422</v>
      </c>
      <c r="G137" s="218"/>
      <c r="H137" s="218">
        <f>110250</f>
        <v>110250</v>
      </c>
      <c r="I137" s="218">
        <f>356400+33600+252000+19406</f>
        <v>661406</v>
      </c>
      <c r="J137" s="218">
        <f>73500+472500</f>
        <v>546000</v>
      </c>
      <c r="K137" s="218">
        <f>105000</f>
        <v>105000</v>
      </c>
      <c r="L137" s="218">
        <f>367500+464400</f>
        <v>831900</v>
      </c>
      <c r="M137" s="218">
        <f>262500+34000+75600</f>
        <v>372100</v>
      </c>
      <c r="N137" s="223">
        <f>48736+94500+88668</f>
        <v>231904</v>
      </c>
      <c r="O137" s="218">
        <f>837900+39956+119175+16599+55330+124616</f>
        <v>1193576</v>
      </c>
      <c r="P137" s="218">
        <v>64800</v>
      </c>
      <c r="Q137" s="218">
        <v>5874</v>
      </c>
      <c r="R137" s="236">
        <f>SUM(R135:R136)</f>
        <v>585207</v>
      </c>
      <c r="S137" s="204">
        <f>SUM(D137:R137)</f>
        <v>1175064439</v>
      </c>
      <c r="U137" s="245"/>
      <c r="V137" s="245"/>
      <c r="W137" s="245"/>
    </row>
    <row r="138" spans="1:257" ht="12.75" customHeight="1" thickBot="1">
      <c r="A138" s="205"/>
      <c r="B138" s="205"/>
      <c r="C138" s="205"/>
      <c r="D138" s="206"/>
      <c r="E138" s="206"/>
      <c r="F138" s="206"/>
      <c r="G138" s="206"/>
      <c r="H138" s="206"/>
      <c r="I138" s="206"/>
      <c r="J138" s="206"/>
      <c r="K138" s="206"/>
      <c r="L138" s="206"/>
      <c r="M138" s="206"/>
      <c r="N138" s="206"/>
      <c r="O138" s="206"/>
      <c r="P138" s="206"/>
      <c r="Q138" s="206"/>
      <c r="R138" s="206"/>
      <c r="S138" s="206"/>
      <c r="U138" s="245"/>
      <c r="V138" s="245"/>
      <c r="W138" s="245"/>
    </row>
    <row r="139" spans="1:257" ht="12.75" customHeight="1" thickBot="1">
      <c r="A139" s="207" t="s">
        <v>1236</v>
      </c>
      <c r="B139" s="208"/>
      <c r="C139" s="209"/>
      <c r="D139" s="210">
        <f>D136</f>
        <v>470880000</v>
      </c>
      <c r="E139" s="210">
        <f t="shared" ref="E139:P139" si="43">E137</f>
        <v>486000</v>
      </c>
      <c r="F139" s="210">
        <f t="shared" si="43"/>
        <v>11760422</v>
      </c>
      <c r="G139" s="210">
        <f t="shared" si="43"/>
        <v>0</v>
      </c>
      <c r="H139" s="210">
        <f t="shared" si="43"/>
        <v>110250</v>
      </c>
      <c r="I139" s="210">
        <f t="shared" si="43"/>
        <v>661406</v>
      </c>
      <c r="J139" s="210">
        <f t="shared" si="43"/>
        <v>546000</v>
      </c>
      <c r="K139" s="210">
        <f t="shared" si="43"/>
        <v>105000</v>
      </c>
      <c r="L139" s="210">
        <f t="shared" si="43"/>
        <v>831900</v>
      </c>
      <c r="M139" s="210">
        <f t="shared" si="43"/>
        <v>372100</v>
      </c>
      <c r="N139" s="210">
        <f t="shared" si="43"/>
        <v>231904</v>
      </c>
      <c r="O139" s="210">
        <f t="shared" si="43"/>
        <v>1193576</v>
      </c>
      <c r="P139" s="210">
        <f t="shared" si="43"/>
        <v>64800</v>
      </c>
      <c r="Q139" s="212" t="s">
        <v>1237</v>
      </c>
      <c r="R139" s="210">
        <f>R136</f>
        <v>506966</v>
      </c>
      <c r="S139" s="213">
        <f>SUM(D139:R139)</f>
        <v>487750324</v>
      </c>
      <c r="U139" s="245"/>
      <c r="V139" s="245"/>
      <c r="W139" s="245"/>
    </row>
    <row r="140" spans="1:257" ht="12.75" customHeight="1">
      <c r="A140" s="237"/>
      <c r="B140" s="205"/>
      <c r="C140" s="205"/>
      <c r="D140" s="206"/>
      <c r="E140" s="206"/>
      <c r="F140" s="206"/>
      <c r="G140" s="206"/>
      <c r="H140" s="206"/>
      <c r="I140" s="206"/>
      <c r="J140" s="206"/>
      <c r="K140" s="206"/>
      <c r="L140" s="206"/>
      <c r="M140" s="206"/>
      <c r="N140" s="206"/>
      <c r="O140" s="206"/>
      <c r="P140" s="206"/>
      <c r="Q140" s="238"/>
      <c r="R140" s="206"/>
      <c r="S140" s="206"/>
      <c r="U140" s="245"/>
      <c r="V140" s="245"/>
      <c r="W140" s="245"/>
    </row>
    <row r="141" spans="1:257" ht="12.75" customHeight="1" thickBot="1">
      <c r="A141" s="237"/>
      <c r="B141" s="205"/>
      <c r="C141" s="205"/>
      <c r="D141" s="206"/>
      <c r="E141" s="206"/>
      <c r="F141" s="206"/>
      <c r="G141" s="206"/>
      <c r="H141" s="206"/>
      <c r="I141" s="206"/>
      <c r="J141" s="206"/>
      <c r="K141" s="206"/>
      <c r="L141" s="206"/>
      <c r="M141" s="206"/>
      <c r="N141" s="206"/>
      <c r="O141" s="206"/>
      <c r="P141" s="206"/>
      <c r="Q141" s="238"/>
      <c r="R141" s="206"/>
      <c r="S141" s="206"/>
      <c r="U141" s="245"/>
      <c r="V141" s="245"/>
      <c r="W141" s="245"/>
    </row>
    <row r="142" spans="1:257" ht="12.75" customHeight="1" thickBot="1">
      <c r="A142" s="164"/>
      <c r="B142" s="165">
        <v>42035</v>
      </c>
      <c r="C142" s="164"/>
      <c r="D142" s="166"/>
      <c r="E142" s="166"/>
      <c r="F142" s="166"/>
      <c r="G142" s="166"/>
      <c r="H142" s="166"/>
      <c r="I142" s="166"/>
      <c r="J142" s="166"/>
      <c r="K142" s="166"/>
      <c r="L142" s="166"/>
      <c r="M142" s="166"/>
      <c r="N142" s="166"/>
      <c r="O142" s="166"/>
      <c r="P142" s="430" t="s">
        <v>1227</v>
      </c>
      <c r="Q142" s="431"/>
      <c r="R142" s="166"/>
      <c r="S142" s="166"/>
      <c r="T142" s="164"/>
      <c r="U142" s="246"/>
      <c r="V142" s="246"/>
      <c r="W142" s="246"/>
      <c r="X142" s="167"/>
      <c r="Y142" s="167"/>
      <c r="Z142" s="167"/>
      <c r="AA142" s="168"/>
      <c r="AB142" s="168"/>
      <c r="AC142" s="167"/>
      <c r="AD142" s="168"/>
      <c r="AE142" s="167"/>
      <c r="AF142" s="167"/>
      <c r="AG142" s="167"/>
      <c r="AH142" s="164"/>
      <c r="AI142" s="164"/>
      <c r="AJ142" s="164"/>
    </row>
    <row r="143" spans="1:257" s="103" customFormat="1" ht="24">
      <c r="A143" s="169" t="s">
        <v>722</v>
      </c>
      <c r="B143" s="169" t="s">
        <v>723</v>
      </c>
      <c r="C143" s="170" t="s">
        <v>724</v>
      </c>
      <c r="D143" s="171" t="s">
        <v>725</v>
      </c>
      <c r="E143" s="172" t="s">
        <v>726</v>
      </c>
      <c r="F143" s="172" t="s">
        <v>727</v>
      </c>
      <c r="G143" s="172" t="s">
        <v>728</v>
      </c>
      <c r="H143" s="172" t="s">
        <v>1238</v>
      </c>
      <c r="I143" s="172" t="s">
        <v>1239</v>
      </c>
      <c r="J143" s="172" t="s">
        <v>1065</v>
      </c>
      <c r="K143" s="172" t="s">
        <v>729</v>
      </c>
      <c r="L143" s="172" t="s">
        <v>730</v>
      </c>
      <c r="M143" s="172" t="s">
        <v>1240</v>
      </c>
      <c r="N143" s="172" t="s">
        <v>731</v>
      </c>
      <c r="O143" s="172" t="s">
        <v>732</v>
      </c>
      <c r="P143" s="172" t="s">
        <v>733</v>
      </c>
      <c r="Q143" s="172" t="s">
        <v>1230</v>
      </c>
      <c r="R143" s="172" t="s">
        <v>734</v>
      </c>
      <c r="S143" s="173" t="s">
        <v>799</v>
      </c>
      <c r="T143" s="167"/>
      <c r="U143" s="247" t="s">
        <v>736</v>
      </c>
      <c r="V143" s="247" t="s">
        <v>1309</v>
      </c>
      <c r="W143" s="247" t="s">
        <v>1308</v>
      </c>
      <c r="X143" s="174" t="s">
        <v>1068</v>
      </c>
      <c r="Y143" s="175" t="s">
        <v>1069</v>
      </c>
      <c r="Z143" s="175" t="s">
        <v>1070</v>
      </c>
      <c r="AA143" s="176" t="s">
        <v>1071</v>
      </c>
      <c r="AB143" s="172" t="s">
        <v>1072</v>
      </c>
      <c r="AC143" s="177" t="s">
        <v>1073</v>
      </c>
      <c r="AD143" s="172" t="s">
        <v>1074</v>
      </c>
      <c r="AE143" s="178" t="s">
        <v>1186</v>
      </c>
      <c r="AF143" s="179" t="s">
        <v>1075</v>
      </c>
      <c r="AG143" s="179" t="s">
        <v>1076</v>
      </c>
      <c r="AH143" s="167"/>
      <c r="AI143" s="167"/>
      <c r="AJ143" s="167"/>
      <c r="AK143" s="161"/>
      <c r="AL143" s="161"/>
      <c r="AM143" s="161"/>
      <c r="AN143" s="161"/>
      <c r="AO143" s="161"/>
      <c r="AP143" s="161"/>
      <c r="AQ143" s="161"/>
      <c r="AR143" s="161"/>
      <c r="AS143" s="161"/>
      <c r="AT143" s="161"/>
      <c r="AU143" s="161"/>
      <c r="AV143" s="161"/>
      <c r="AW143" s="161"/>
      <c r="AX143" s="161"/>
      <c r="AY143" s="161"/>
      <c r="AZ143" s="161"/>
      <c r="BA143" s="161"/>
      <c r="BB143" s="161"/>
      <c r="BC143" s="161"/>
      <c r="BD143" s="161"/>
      <c r="BE143" s="161"/>
      <c r="BF143" s="161"/>
      <c r="BG143" s="161"/>
      <c r="BH143" s="161"/>
      <c r="BI143" s="161"/>
      <c r="BJ143" s="161"/>
      <c r="BK143" s="161"/>
      <c r="BL143" s="161"/>
      <c r="BM143" s="161"/>
      <c r="BN143" s="161"/>
      <c r="BO143" s="161"/>
      <c r="BP143" s="161"/>
      <c r="BQ143" s="161"/>
      <c r="BR143" s="161"/>
      <c r="BS143" s="161"/>
      <c r="BT143" s="161"/>
      <c r="BU143" s="161"/>
      <c r="BV143" s="161"/>
      <c r="BW143" s="161"/>
      <c r="BX143" s="161"/>
      <c r="BY143" s="161"/>
      <c r="BZ143" s="161"/>
      <c r="CA143" s="161"/>
      <c r="CB143" s="161"/>
      <c r="CC143" s="161"/>
      <c r="CD143" s="161"/>
      <c r="CE143" s="161"/>
      <c r="CF143" s="161"/>
      <c r="CG143" s="161"/>
      <c r="CH143" s="161"/>
      <c r="CI143" s="161"/>
      <c r="CJ143" s="161"/>
      <c r="CK143" s="161"/>
      <c r="CL143" s="161"/>
      <c r="CM143" s="161"/>
      <c r="CN143" s="161"/>
      <c r="CO143" s="161"/>
      <c r="CP143" s="161"/>
      <c r="CQ143" s="161"/>
      <c r="CR143" s="161"/>
      <c r="CS143" s="161"/>
      <c r="CT143" s="161"/>
      <c r="CU143" s="161"/>
      <c r="CV143" s="161"/>
      <c r="CW143" s="161"/>
      <c r="CX143" s="161"/>
      <c r="CY143" s="161"/>
      <c r="CZ143" s="161"/>
      <c r="DA143" s="161"/>
      <c r="DB143" s="161"/>
      <c r="DC143" s="161"/>
      <c r="DD143" s="161"/>
      <c r="DE143" s="161"/>
      <c r="DF143" s="161"/>
      <c r="DG143" s="161"/>
      <c r="DH143" s="161"/>
      <c r="DI143" s="161"/>
      <c r="DJ143" s="161"/>
      <c r="DK143" s="161"/>
      <c r="DL143" s="161"/>
      <c r="DM143" s="161"/>
      <c r="DN143" s="161"/>
      <c r="DO143" s="161"/>
      <c r="DP143" s="161"/>
      <c r="DQ143" s="161"/>
      <c r="DR143" s="161"/>
      <c r="DS143" s="161"/>
      <c r="DT143" s="161"/>
      <c r="DU143" s="161"/>
      <c r="DV143" s="161"/>
      <c r="DW143" s="161"/>
      <c r="DX143" s="161"/>
      <c r="DY143" s="161"/>
      <c r="DZ143" s="161"/>
      <c r="EA143" s="161"/>
      <c r="EB143" s="161"/>
      <c r="EC143" s="161"/>
      <c r="ED143" s="161"/>
      <c r="EE143" s="161"/>
      <c r="EF143" s="161"/>
      <c r="EG143" s="161"/>
      <c r="EH143" s="161"/>
      <c r="EI143" s="161"/>
      <c r="EJ143" s="161"/>
      <c r="EK143" s="161"/>
      <c r="EL143" s="161"/>
      <c r="EM143" s="161"/>
      <c r="EN143" s="161"/>
      <c r="EO143" s="161"/>
      <c r="EP143" s="161"/>
      <c r="EQ143" s="161"/>
      <c r="ER143" s="161"/>
      <c r="ES143" s="161"/>
      <c r="ET143" s="161"/>
      <c r="EU143" s="161"/>
      <c r="EV143" s="161"/>
      <c r="EW143" s="161"/>
      <c r="EX143" s="161"/>
      <c r="EY143" s="161"/>
      <c r="EZ143" s="161"/>
      <c r="FA143" s="161"/>
      <c r="FB143" s="161"/>
      <c r="FC143" s="161"/>
      <c r="FD143" s="161"/>
      <c r="FE143" s="161"/>
      <c r="FF143" s="161"/>
      <c r="FG143" s="161"/>
      <c r="FH143" s="161"/>
      <c r="FI143" s="161"/>
      <c r="FJ143" s="161"/>
      <c r="FK143" s="161"/>
      <c r="FL143" s="161"/>
      <c r="FM143" s="161"/>
      <c r="FN143" s="161"/>
      <c r="FO143" s="161"/>
      <c r="FP143" s="161"/>
      <c r="FQ143" s="161"/>
      <c r="FR143" s="161"/>
      <c r="FS143" s="161"/>
      <c r="FT143" s="161"/>
      <c r="FU143" s="161"/>
      <c r="FV143" s="161"/>
      <c r="FW143" s="161"/>
      <c r="FX143" s="161"/>
      <c r="FY143" s="161"/>
      <c r="FZ143" s="161"/>
      <c r="GA143" s="161"/>
      <c r="GB143" s="161"/>
      <c r="GC143" s="161"/>
      <c r="GD143" s="161"/>
      <c r="GE143" s="161"/>
      <c r="GF143" s="161"/>
      <c r="GG143" s="161"/>
      <c r="GH143" s="161"/>
      <c r="GI143" s="161"/>
      <c r="GJ143" s="161"/>
      <c r="GK143" s="161"/>
      <c r="GL143" s="161"/>
      <c r="GM143" s="161"/>
      <c r="GN143" s="161"/>
      <c r="GO143" s="161"/>
      <c r="GP143" s="161"/>
      <c r="GQ143" s="161"/>
      <c r="GR143" s="161"/>
      <c r="GS143" s="161"/>
      <c r="GT143" s="161"/>
      <c r="GU143" s="161"/>
      <c r="GV143" s="161"/>
      <c r="GW143" s="161"/>
      <c r="GX143" s="161"/>
      <c r="GY143" s="161"/>
      <c r="GZ143" s="161"/>
      <c r="HA143" s="161"/>
      <c r="HB143" s="161"/>
      <c r="HC143" s="161"/>
      <c r="HD143" s="161"/>
      <c r="HE143" s="161"/>
      <c r="HF143" s="161"/>
      <c r="HG143" s="161"/>
      <c r="HH143" s="161"/>
      <c r="HI143" s="161"/>
      <c r="HJ143" s="161"/>
      <c r="HK143" s="161"/>
      <c r="HL143" s="161"/>
      <c r="HM143" s="161"/>
      <c r="HN143" s="161"/>
      <c r="HO143" s="161"/>
      <c r="HP143" s="161"/>
      <c r="HQ143" s="161"/>
      <c r="HR143" s="161"/>
      <c r="HS143" s="161"/>
      <c r="HT143" s="161"/>
      <c r="HU143" s="161"/>
      <c r="HV143" s="161"/>
      <c r="HW143" s="161"/>
      <c r="HX143" s="161"/>
      <c r="HY143" s="161"/>
      <c r="HZ143" s="161"/>
      <c r="IA143" s="161"/>
      <c r="IB143" s="161"/>
      <c r="IC143" s="161"/>
      <c r="ID143" s="161"/>
      <c r="IE143" s="161"/>
      <c r="IF143" s="161"/>
      <c r="IG143" s="161"/>
      <c r="IH143" s="161"/>
      <c r="II143" s="161"/>
      <c r="IJ143" s="161"/>
      <c r="IK143" s="161"/>
      <c r="IL143" s="161"/>
      <c r="IM143" s="161"/>
      <c r="IN143" s="161"/>
      <c r="IO143" s="161"/>
      <c r="IP143" s="161"/>
      <c r="IQ143" s="161"/>
      <c r="IR143" s="161"/>
      <c r="IS143" s="161"/>
      <c r="IT143" s="161"/>
      <c r="IU143" s="161"/>
      <c r="IV143" s="161"/>
      <c r="IW143" s="161"/>
    </row>
    <row r="144" spans="1:257" s="103" customFormat="1" ht="12.75" thickBot="1">
      <c r="A144" s="438">
        <v>4068</v>
      </c>
      <c r="B144" s="441" t="s">
        <v>1241</v>
      </c>
      <c r="C144" s="229" t="s">
        <v>738</v>
      </c>
      <c r="D144" s="230">
        <v>748580000</v>
      </c>
      <c r="E144" s="182">
        <f>ROUND(E146*D144/D146,0)</f>
        <v>258502</v>
      </c>
      <c r="F144" s="182">
        <f>ROUND(F146*D144/D146,0)</f>
        <v>7565999</v>
      </c>
      <c r="G144" s="182">
        <f>ROUND(G146*D144/D146,0)</f>
        <v>0</v>
      </c>
      <c r="H144" s="182">
        <f>ROUND(H146*D144/D146,0)</f>
        <v>58642</v>
      </c>
      <c r="I144" s="182">
        <v>0</v>
      </c>
      <c r="J144" s="182">
        <v>0</v>
      </c>
      <c r="K144" s="182">
        <f>K146</f>
        <v>105000</v>
      </c>
      <c r="L144" s="182">
        <f>ROUND(L146*D144/D146,0)</f>
        <v>442484</v>
      </c>
      <c r="M144" s="182">
        <f>M146</f>
        <v>262500</v>
      </c>
      <c r="N144" s="182">
        <f>ROUND((58289+84456)*D144/D146,0)+94500</f>
        <v>170426</v>
      </c>
      <c r="O144" s="182">
        <f>ROUND(O146*D144/D146,0)</f>
        <v>549901</v>
      </c>
      <c r="P144" s="182">
        <f>ROUND(P146*D144/D146,0)</f>
        <v>34467</v>
      </c>
      <c r="Q144" s="182">
        <f>ROUND(Q146*D144/D146,0)</f>
        <v>4687</v>
      </c>
      <c r="R144" s="231">
        <v>47876</v>
      </c>
      <c r="S144" s="185">
        <f>SUM(D144:R144)</f>
        <v>758080484</v>
      </c>
      <c r="T144" s="186" t="s">
        <v>1331</v>
      </c>
      <c r="U144" s="245">
        <f>D144</f>
        <v>748580000</v>
      </c>
      <c r="V144" s="245"/>
      <c r="W144" s="245">
        <f>S144-U144</f>
        <v>9500484</v>
      </c>
      <c r="X144" s="187" t="s">
        <v>1078</v>
      </c>
      <c r="Y144" s="232">
        <v>39335</v>
      </c>
      <c r="Z144" s="232">
        <v>41977</v>
      </c>
      <c r="AA144" s="182">
        <f>IF(AND(YEAR(Y144)=YEAR(Z144),MONTH(Y144)=MONTH(Z144)),1,(YEAR(Z144)-YEAR(Y144))*12+MONTH(Z144)-MONTH(Y144))</f>
        <v>87</v>
      </c>
      <c r="AB144" s="184">
        <v>47</v>
      </c>
      <c r="AC144" s="190">
        <f>IF((AB144*12-AA144+AA144*0.2)/12&lt;2,2,ROUNDDOWN((AB144*12-AA144+AA144*0.2)/12,0))</f>
        <v>41</v>
      </c>
      <c r="AD144" s="191">
        <f>VLOOKUP($AC144,[82]償却率一覧!$A$3:$D$101,3,FALSE)</f>
        <v>1.3000000000000001E-2</v>
      </c>
      <c r="AE144" s="192">
        <f>ROUNDDOWN(S145*0.9*AD144*$AG144/6,0)</f>
        <v>2606869</v>
      </c>
      <c r="AF144" s="192">
        <f>ROUNDDOWN(S145*0.9*AD144/6,0)</f>
        <v>1303434</v>
      </c>
      <c r="AG144" s="192">
        <f>IF(MONTH($B$2)=1,(MONTH($B$2)+12)-MONTH($Z144)+1,MONTH($B$2)-MONTH($Z144)+1)</f>
        <v>2</v>
      </c>
      <c r="AH144" s="161" t="str">
        <f>A144&amp;"1"</f>
        <v>40681</v>
      </c>
      <c r="AI144" s="161" t="str">
        <f>C144</f>
        <v>信託土地</v>
      </c>
      <c r="AJ144" s="193">
        <f>(YEAR(Z144)-1988)*10000+MONTH(Z144)*100+DAY(Z144)</f>
        <v>261204</v>
      </c>
      <c r="AK144" s="161"/>
      <c r="AL144" s="161"/>
      <c r="AM144" s="161"/>
      <c r="AN144" s="161"/>
      <c r="AO144" s="161"/>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c r="BJ144" s="161"/>
      <c r="BK144" s="161"/>
      <c r="BL144" s="161"/>
      <c r="BM144" s="161"/>
      <c r="BN144" s="161"/>
      <c r="BO144" s="161"/>
      <c r="BP144" s="161"/>
      <c r="BQ144" s="161"/>
      <c r="BR144" s="161"/>
      <c r="BS144" s="161"/>
      <c r="BT144" s="161"/>
      <c r="BU144" s="161"/>
      <c r="BV144" s="161"/>
      <c r="BW144" s="161"/>
      <c r="BX144" s="161"/>
      <c r="BY144" s="161"/>
      <c r="BZ144" s="161"/>
      <c r="CA144" s="161"/>
      <c r="CB144" s="161"/>
      <c r="CC144" s="161"/>
      <c r="CD144" s="161"/>
      <c r="CE144" s="161"/>
      <c r="CF144" s="161"/>
      <c r="CG144" s="161"/>
      <c r="CH144" s="161"/>
      <c r="CI144" s="161"/>
      <c r="CJ144" s="161"/>
      <c r="CK144" s="161"/>
      <c r="CL144" s="161"/>
      <c r="CM144" s="161"/>
      <c r="CN144" s="161"/>
      <c r="CO144" s="161"/>
      <c r="CP144" s="161"/>
      <c r="CQ144" s="161"/>
      <c r="CR144" s="161"/>
      <c r="CS144" s="161"/>
      <c r="CT144" s="161"/>
      <c r="CU144" s="161"/>
      <c r="CV144" s="161"/>
      <c r="CW144" s="161"/>
      <c r="CX144" s="161"/>
      <c r="CY144" s="161"/>
      <c r="CZ144" s="161"/>
      <c r="DA144" s="161"/>
      <c r="DB144" s="161"/>
      <c r="DC144" s="161"/>
      <c r="DD144" s="161"/>
      <c r="DE144" s="161"/>
      <c r="DF144" s="161"/>
      <c r="DG144" s="161"/>
      <c r="DH144" s="161"/>
      <c r="DI144" s="161"/>
      <c r="DJ144" s="161"/>
      <c r="DK144" s="161"/>
      <c r="DL144" s="161"/>
      <c r="DM144" s="161"/>
      <c r="DN144" s="161"/>
      <c r="DO144" s="161"/>
      <c r="DP144" s="161"/>
      <c r="DQ144" s="161"/>
      <c r="DR144" s="161"/>
      <c r="DS144" s="161"/>
      <c r="DT144" s="161"/>
      <c r="DU144" s="161"/>
      <c r="DV144" s="161"/>
      <c r="DW144" s="161"/>
      <c r="DX144" s="161"/>
      <c r="DY144" s="161"/>
      <c r="DZ144" s="161"/>
      <c r="EA144" s="161"/>
      <c r="EB144" s="161"/>
      <c r="EC144" s="161"/>
      <c r="ED144" s="161"/>
      <c r="EE144" s="161"/>
      <c r="EF144" s="161"/>
      <c r="EG144" s="161"/>
      <c r="EH144" s="161"/>
      <c r="EI144" s="161"/>
      <c r="EJ144" s="161"/>
      <c r="EK144" s="161"/>
      <c r="EL144" s="161"/>
      <c r="EM144" s="161"/>
      <c r="EN144" s="161"/>
      <c r="EO144" s="161"/>
      <c r="EP144" s="161"/>
      <c r="EQ144" s="161"/>
      <c r="ER144" s="161"/>
      <c r="ES144" s="161"/>
      <c r="ET144" s="161"/>
      <c r="EU144" s="161"/>
      <c r="EV144" s="161"/>
      <c r="EW144" s="161"/>
      <c r="EX144" s="161"/>
      <c r="EY144" s="161"/>
      <c r="EZ144" s="161"/>
      <c r="FA144" s="161"/>
      <c r="FB144" s="161"/>
      <c r="FC144" s="161"/>
      <c r="FD144" s="161"/>
      <c r="FE144" s="161"/>
      <c r="FF144" s="161"/>
      <c r="FG144" s="161"/>
      <c r="FH144" s="161"/>
      <c r="FI144" s="161"/>
      <c r="FJ144" s="161"/>
      <c r="FK144" s="161"/>
      <c r="FL144" s="161"/>
      <c r="FM144" s="161"/>
      <c r="FN144" s="161"/>
      <c r="FO144" s="161"/>
      <c r="FP144" s="161"/>
      <c r="FQ144" s="161"/>
      <c r="FR144" s="161"/>
      <c r="FS144" s="161"/>
      <c r="FT144" s="161"/>
      <c r="FU144" s="161"/>
      <c r="FV144" s="161"/>
      <c r="FW144" s="161"/>
      <c r="FX144" s="161"/>
      <c r="FY144" s="161"/>
      <c r="FZ144" s="161"/>
      <c r="GA144" s="161"/>
      <c r="GB144" s="161"/>
      <c r="GC144" s="161"/>
      <c r="GD144" s="161"/>
      <c r="GE144" s="161"/>
      <c r="GF144" s="161"/>
      <c r="GG144" s="161"/>
      <c r="GH144" s="161"/>
      <c r="GI144" s="161"/>
      <c r="GJ144" s="161"/>
      <c r="GK144" s="161"/>
      <c r="GL144" s="161"/>
      <c r="GM144" s="161"/>
      <c r="GN144" s="161"/>
      <c r="GO144" s="161"/>
      <c r="GP144" s="161"/>
      <c r="GQ144" s="161"/>
      <c r="GR144" s="161"/>
      <c r="GS144" s="161"/>
      <c r="GT144" s="161"/>
      <c r="GU144" s="161"/>
      <c r="GV144" s="161"/>
      <c r="GW144" s="161"/>
      <c r="GX144" s="161"/>
      <c r="GY144" s="161"/>
      <c r="GZ144" s="161"/>
      <c r="HA144" s="161"/>
      <c r="HB144" s="161"/>
      <c r="HC144" s="161"/>
      <c r="HD144" s="161"/>
      <c r="HE144" s="161"/>
      <c r="HF144" s="161"/>
      <c r="HG144" s="161"/>
      <c r="HH144" s="161"/>
      <c r="HI144" s="161"/>
      <c r="HJ144" s="161"/>
      <c r="HK144" s="161"/>
      <c r="HL144" s="161"/>
      <c r="HM144" s="161"/>
      <c r="HN144" s="161"/>
      <c r="HO144" s="161"/>
      <c r="HP144" s="161"/>
      <c r="HQ144" s="161"/>
      <c r="HR144" s="161"/>
      <c r="HS144" s="161"/>
      <c r="HT144" s="161"/>
      <c r="HU144" s="161"/>
      <c r="HV144" s="161"/>
      <c r="HW144" s="161"/>
      <c r="HX144" s="161"/>
      <c r="HY144" s="161"/>
      <c r="HZ144" s="161"/>
      <c r="IA144" s="161"/>
      <c r="IB144" s="161"/>
      <c r="IC144" s="161"/>
      <c r="ID144" s="161"/>
      <c r="IE144" s="161"/>
      <c r="IF144" s="161"/>
      <c r="IG144" s="161"/>
      <c r="IH144" s="161"/>
      <c r="II144" s="161"/>
      <c r="IJ144" s="161"/>
      <c r="IK144" s="161"/>
      <c r="IL144" s="161"/>
      <c r="IM144" s="161"/>
      <c r="IN144" s="161"/>
      <c r="IO144" s="161"/>
      <c r="IP144" s="161"/>
      <c r="IQ144" s="161"/>
      <c r="IR144" s="161"/>
      <c r="IS144" s="161"/>
      <c r="IT144" s="161"/>
      <c r="IU144" s="161"/>
      <c r="IV144" s="161"/>
      <c r="IW144" s="161"/>
    </row>
    <row r="145" spans="1:257" s="103" customFormat="1" ht="12.75" thickBot="1">
      <c r="A145" s="439"/>
      <c r="B145" s="442"/>
      <c r="C145" s="233" t="s">
        <v>1194</v>
      </c>
      <c r="D145" s="234">
        <f>610000000+48800000</f>
        <v>658800000</v>
      </c>
      <c r="E145" s="196">
        <f t="shared" ref="E145:J145" si="44">E146-E144</f>
        <v>227498</v>
      </c>
      <c r="F145" s="196">
        <f t="shared" si="44"/>
        <v>6658581</v>
      </c>
      <c r="G145" s="196">
        <f t="shared" si="44"/>
        <v>0</v>
      </c>
      <c r="H145" s="196">
        <f t="shared" si="44"/>
        <v>51608</v>
      </c>
      <c r="I145" s="196">
        <f t="shared" si="44"/>
        <v>687656</v>
      </c>
      <c r="J145" s="196">
        <f t="shared" si="44"/>
        <v>546000</v>
      </c>
      <c r="K145" s="196">
        <v>0</v>
      </c>
      <c r="L145" s="196">
        <f t="shared" ref="L145:Q145" si="45">L146-L144</f>
        <v>389416</v>
      </c>
      <c r="M145" s="196">
        <f t="shared" si="45"/>
        <v>0</v>
      </c>
      <c r="N145" s="182">
        <f>ROUND((58289+84456)*D145/D146,0)</f>
        <v>66819</v>
      </c>
      <c r="O145" s="196">
        <f t="shared" si="45"/>
        <v>483950</v>
      </c>
      <c r="P145" s="196">
        <f t="shared" si="45"/>
        <v>30333</v>
      </c>
      <c r="Q145" s="196">
        <f t="shared" si="45"/>
        <v>4124</v>
      </c>
      <c r="R145" s="235">
        <v>482177</v>
      </c>
      <c r="S145" s="198">
        <f>SUM(D145:R145)</f>
        <v>668428162</v>
      </c>
      <c r="T145" s="161" t="s">
        <v>1332</v>
      </c>
      <c r="U145" s="245"/>
      <c r="V145" s="245">
        <f>D145/1.08</f>
        <v>610000000</v>
      </c>
      <c r="W145" s="245">
        <f>S145-V145</f>
        <v>58428162</v>
      </c>
      <c r="X145" s="163"/>
      <c r="Y145" s="161"/>
      <c r="Z145" s="161"/>
      <c r="AA145" s="162"/>
      <c r="AB145" s="162"/>
      <c r="AC145" s="161"/>
      <c r="AD145" s="162"/>
      <c r="AE145" s="161"/>
      <c r="AF145" s="161"/>
      <c r="AG145" s="161"/>
      <c r="AH145" s="161" t="str">
        <f>A144&amp;"2"</f>
        <v>40682</v>
      </c>
      <c r="AI145" s="161" t="str">
        <f>C145</f>
        <v>信託建物</v>
      </c>
      <c r="AJ145" s="199">
        <f>AJ144</f>
        <v>261204</v>
      </c>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c r="BK145" s="161"/>
      <c r="BL145" s="161"/>
      <c r="BM145" s="161"/>
      <c r="BN145" s="161"/>
      <c r="BO145" s="161"/>
      <c r="BP145" s="161"/>
      <c r="BQ145" s="161"/>
      <c r="BR145" s="161"/>
      <c r="BS145" s="161"/>
      <c r="BT145" s="161"/>
      <c r="BU145" s="161"/>
      <c r="BV145" s="161"/>
      <c r="BW145" s="161"/>
      <c r="BX145" s="161"/>
      <c r="BY145" s="161"/>
      <c r="BZ145" s="161"/>
      <c r="CA145" s="161"/>
      <c r="CB145" s="161"/>
      <c r="CC145" s="161"/>
      <c r="CD145" s="161"/>
      <c r="CE145" s="161"/>
      <c r="CF145" s="161"/>
      <c r="CG145" s="161"/>
      <c r="CH145" s="161"/>
      <c r="CI145" s="161"/>
      <c r="CJ145" s="161"/>
      <c r="CK145" s="161"/>
      <c r="CL145" s="161"/>
      <c r="CM145" s="161"/>
      <c r="CN145" s="161"/>
      <c r="CO145" s="161"/>
      <c r="CP145" s="161"/>
      <c r="CQ145" s="161"/>
      <c r="CR145" s="161"/>
      <c r="CS145" s="161"/>
      <c r="CT145" s="161"/>
      <c r="CU145" s="161"/>
      <c r="CV145" s="161"/>
      <c r="CW145" s="161"/>
      <c r="CX145" s="161"/>
      <c r="CY145" s="161"/>
      <c r="CZ145" s="161"/>
      <c r="DA145" s="161"/>
      <c r="DB145" s="161"/>
      <c r="DC145" s="161"/>
      <c r="DD145" s="161"/>
      <c r="DE145" s="161"/>
      <c r="DF145" s="161"/>
      <c r="DG145" s="161"/>
      <c r="DH145" s="161"/>
      <c r="DI145" s="161"/>
      <c r="DJ145" s="161"/>
      <c r="DK145" s="161"/>
      <c r="DL145" s="161"/>
      <c r="DM145" s="161"/>
      <c r="DN145" s="161"/>
      <c r="DO145" s="161"/>
      <c r="DP145" s="161"/>
      <c r="DQ145" s="161"/>
      <c r="DR145" s="161"/>
      <c r="DS145" s="161"/>
      <c r="DT145" s="161"/>
      <c r="DU145" s="161"/>
      <c r="DV145" s="161"/>
      <c r="DW145" s="161"/>
      <c r="DX145" s="161"/>
      <c r="DY145" s="161"/>
      <c r="DZ145" s="161"/>
      <c r="EA145" s="161"/>
      <c r="EB145" s="161"/>
      <c r="EC145" s="161"/>
      <c r="ED145" s="161"/>
      <c r="EE145" s="161"/>
      <c r="EF145" s="161"/>
      <c r="EG145" s="161"/>
      <c r="EH145" s="161"/>
      <c r="EI145" s="161"/>
      <c r="EJ145" s="161"/>
      <c r="EK145" s="161"/>
      <c r="EL145" s="161"/>
      <c r="EM145" s="161"/>
      <c r="EN145" s="161"/>
      <c r="EO145" s="161"/>
      <c r="EP145" s="161"/>
      <c r="EQ145" s="161"/>
      <c r="ER145" s="161"/>
      <c r="ES145" s="161"/>
      <c r="ET145" s="161"/>
      <c r="EU145" s="161"/>
      <c r="EV145" s="161"/>
      <c r="EW145" s="161"/>
      <c r="EX145" s="161"/>
      <c r="EY145" s="161"/>
      <c r="EZ145" s="161"/>
      <c r="FA145" s="161"/>
      <c r="FB145" s="161"/>
      <c r="FC145" s="161"/>
      <c r="FD145" s="161"/>
      <c r="FE145" s="161"/>
      <c r="FF145" s="161"/>
      <c r="FG145" s="161"/>
      <c r="FH145" s="161"/>
      <c r="FI145" s="161"/>
      <c r="FJ145" s="161"/>
      <c r="FK145" s="161"/>
      <c r="FL145" s="161"/>
      <c r="FM145" s="161"/>
      <c r="FN145" s="161"/>
      <c r="FO145" s="161"/>
      <c r="FP145" s="161"/>
      <c r="FQ145" s="161"/>
      <c r="FR145" s="161"/>
      <c r="FS145" s="161"/>
      <c r="FT145" s="161"/>
      <c r="FU145" s="161"/>
      <c r="FV145" s="161"/>
      <c r="FW145" s="161"/>
      <c r="FX145" s="161"/>
      <c r="FY145" s="161"/>
      <c r="FZ145" s="161"/>
      <c r="GA145" s="161"/>
      <c r="GB145" s="161"/>
      <c r="GC145" s="161"/>
      <c r="GD145" s="161"/>
      <c r="GE145" s="161"/>
      <c r="GF145" s="161"/>
      <c r="GG145" s="161"/>
      <c r="GH145" s="161"/>
      <c r="GI145" s="161"/>
      <c r="GJ145" s="161"/>
      <c r="GK145" s="161"/>
      <c r="GL145" s="161"/>
      <c r="GM145" s="161"/>
      <c r="GN145" s="161"/>
      <c r="GO145" s="161"/>
      <c r="GP145" s="161"/>
      <c r="GQ145" s="161"/>
      <c r="GR145" s="161"/>
      <c r="GS145" s="161"/>
      <c r="GT145" s="161"/>
      <c r="GU145" s="161"/>
      <c r="GV145" s="161"/>
      <c r="GW145" s="161"/>
      <c r="GX145" s="161"/>
      <c r="GY145" s="161"/>
      <c r="GZ145" s="161"/>
      <c r="HA145" s="161"/>
      <c r="HB145" s="161"/>
      <c r="HC145" s="161"/>
      <c r="HD145" s="161"/>
      <c r="HE145" s="161"/>
      <c r="HF145" s="161"/>
      <c r="HG145" s="161"/>
      <c r="HH145" s="161"/>
      <c r="HI145" s="161"/>
      <c r="HJ145" s="161"/>
      <c r="HK145" s="161"/>
      <c r="HL145" s="161"/>
      <c r="HM145" s="161"/>
      <c r="HN145" s="161"/>
      <c r="HO145" s="161"/>
      <c r="HP145" s="161"/>
      <c r="HQ145" s="161"/>
      <c r="HR145" s="161"/>
      <c r="HS145" s="161"/>
      <c r="HT145" s="161"/>
      <c r="HU145" s="161"/>
      <c r="HV145" s="161"/>
      <c r="HW145" s="161"/>
      <c r="HX145" s="161"/>
      <c r="HY145" s="161"/>
      <c r="HZ145" s="161"/>
      <c r="IA145" s="161"/>
      <c r="IB145" s="161"/>
      <c r="IC145" s="161"/>
      <c r="ID145" s="161"/>
      <c r="IE145" s="161"/>
      <c r="IF145" s="161"/>
      <c r="IG145" s="161"/>
      <c r="IH145" s="161"/>
      <c r="II145" s="161"/>
      <c r="IJ145" s="161"/>
      <c r="IK145" s="161"/>
      <c r="IL145" s="161"/>
      <c r="IM145" s="161"/>
      <c r="IN145" s="161"/>
      <c r="IO145" s="161"/>
      <c r="IP145" s="161"/>
      <c r="IQ145" s="161"/>
      <c r="IR145" s="161"/>
      <c r="IS145" s="161"/>
      <c r="IT145" s="161"/>
      <c r="IU145" s="161"/>
      <c r="IV145" s="161"/>
      <c r="IW145" s="161"/>
    </row>
    <row r="146" spans="1:257" s="103" customFormat="1" ht="12.75" thickBot="1">
      <c r="A146" s="440"/>
      <c r="B146" s="443"/>
      <c r="C146" s="200" t="s">
        <v>735</v>
      </c>
      <c r="D146" s="227">
        <f>SUM(D144:D145)</f>
        <v>1407380000</v>
      </c>
      <c r="E146" s="218">
        <v>486000</v>
      </c>
      <c r="F146" s="227">
        <f>ROUNDDOWN(((D144+D145/1.08)*0.01-414892)*1.08,0)</f>
        <v>14224580</v>
      </c>
      <c r="G146" s="218"/>
      <c r="H146" s="218">
        <f>110250</f>
        <v>110250</v>
      </c>
      <c r="I146" s="218">
        <f>356400+33600+278250+19406</f>
        <v>687656</v>
      </c>
      <c r="J146" s="218">
        <f>73500+472500</f>
        <v>546000</v>
      </c>
      <c r="K146" s="218">
        <f>105000</f>
        <v>105000</v>
      </c>
      <c r="L146" s="218">
        <f>367500+464400</f>
        <v>831900</v>
      </c>
      <c r="M146" s="218">
        <f>262500</f>
        <v>262500</v>
      </c>
      <c r="N146" s="223">
        <f>58289+94500+84456</f>
        <v>237245</v>
      </c>
      <c r="O146" s="218">
        <f>709275+39956+84000+4075+16599+55330+124616</f>
        <v>1033851</v>
      </c>
      <c r="P146" s="218">
        <v>64800</v>
      </c>
      <c r="Q146" s="218">
        <v>8811</v>
      </c>
      <c r="R146" s="236">
        <f>SUM(R144:R145)</f>
        <v>530053</v>
      </c>
      <c r="S146" s="204">
        <f>SUM(D146:R146)</f>
        <v>1426508646</v>
      </c>
      <c r="T146" s="161"/>
      <c r="U146" s="245"/>
      <c r="V146" s="245"/>
      <c r="W146" s="245"/>
      <c r="X146" s="163"/>
      <c r="Y146" s="161"/>
      <c r="Z146" s="161"/>
      <c r="AA146" s="162"/>
      <c r="AB146" s="162"/>
      <c r="AC146" s="161"/>
      <c r="AD146" s="162"/>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c r="BN146" s="161"/>
      <c r="BO146" s="161"/>
      <c r="BP146" s="161"/>
      <c r="BQ146" s="161"/>
      <c r="BR146" s="161"/>
      <c r="BS146" s="161"/>
      <c r="BT146" s="161"/>
      <c r="BU146" s="161"/>
      <c r="BV146" s="161"/>
      <c r="BW146" s="161"/>
      <c r="BX146" s="161"/>
      <c r="BY146" s="161"/>
      <c r="BZ146" s="161"/>
      <c r="CA146" s="161"/>
      <c r="CB146" s="161"/>
      <c r="CC146" s="161"/>
      <c r="CD146" s="161"/>
      <c r="CE146" s="161"/>
      <c r="CF146" s="161"/>
      <c r="CG146" s="161"/>
      <c r="CH146" s="161"/>
      <c r="CI146" s="161"/>
      <c r="CJ146" s="161"/>
      <c r="CK146" s="161"/>
      <c r="CL146" s="161"/>
      <c r="CM146" s="161"/>
      <c r="CN146" s="161"/>
      <c r="CO146" s="161"/>
      <c r="CP146" s="161"/>
      <c r="CQ146" s="161"/>
      <c r="CR146" s="161"/>
      <c r="CS146" s="161"/>
      <c r="CT146" s="161"/>
      <c r="CU146" s="161"/>
      <c r="CV146" s="161"/>
      <c r="CW146" s="161"/>
      <c r="CX146" s="161"/>
      <c r="CY146" s="161"/>
      <c r="CZ146" s="161"/>
      <c r="DA146" s="161"/>
      <c r="DB146" s="161"/>
      <c r="DC146" s="161"/>
      <c r="DD146" s="161"/>
      <c r="DE146" s="161"/>
      <c r="DF146" s="161"/>
      <c r="DG146" s="161"/>
      <c r="DH146" s="161"/>
      <c r="DI146" s="161"/>
      <c r="DJ146" s="161"/>
      <c r="DK146" s="161"/>
      <c r="DL146" s="161"/>
      <c r="DM146" s="161"/>
      <c r="DN146" s="161"/>
      <c r="DO146" s="161"/>
      <c r="DP146" s="161"/>
      <c r="DQ146" s="161"/>
      <c r="DR146" s="161"/>
      <c r="DS146" s="161"/>
      <c r="DT146" s="161"/>
      <c r="DU146" s="161"/>
      <c r="DV146" s="161"/>
      <c r="DW146" s="161"/>
      <c r="DX146" s="161"/>
      <c r="DY146" s="161"/>
      <c r="DZ146" s="161"/>
      <c r="EA146" s="161"/>
      <c r="EB146" s="161"/>
      <c r="EC146" s="161"/>
      <c r="ED146" s="161"/>
      <c r="EE146" s="161"/>
      <c r="EF146" s="161"/>
      <c r="EG146" s="161"/>
      <c r="EH146" s="161"/>
      <c r="EI146" s="161"/>
      <c r="EJ146" s="161"/>
      <c r="EK146" s="161"/>
      <c r="EL146" s="161"/>
      <c r="EM146" s="161"/>
      <c r="EN146" s="161"/>
      <c r="EO146" s="161"/>
      <c r="EP146" s="161"/>
      <c r="EQ146" s="161"/>
      <c r="ER146" s="161"/>
      <c r="ES146" s="161"/>
      <c r="ET146" s="161"/>
      <c r="EU146" s="161"/>
      <c r="EV146" s="161"/>
      <c r="EW146" s="161"/>
      <c r="EX146" s="161"/>
      <c r="EY146" s="161"/>
      <c r="EZ146" s="161"/>
      <c r="FA146" s="161"/>
      <c r="FB146" s="161"/>
      <c r="FC146" s="161"/>
      <c r="FD146" s="161"/>
      <c r="FE146" s="161"/>
      <c r="FF146" s="161"/>
      <c r="FG146" s="161"/>
      <c r="FH146" s="161"/>
      <c r="FI146" s="161"/>
      <c r="FJ146" s="161"/>
      <c r="FK146" s="161"/>
      <c r="FL146" s="161"/>
      <c r="FM146" s="161"/>
      <c r="FN146" s="161"/>
      <c r="FO146" s="161"/>
      <c r="FP146" s="161"/>
      <c r="FQ146" s="161"/>
      <c r="FR146" s="161"/>
      <c r="FS146" s="161"/>
      <c r="FT146" s="161"/>
      <c r="FU146" s="161"/>
      <c r="FV146" s="161"/>
      <c r="FW146" s="161"/>
      <c r="FX146" s="161"/>
      <c r="FY146" s="161"/>
      <c r="FZ146" s="161"/>
      <c r="GA146" s="161"/>
      <c r="GB146" s="161"/>
      <c r="GC146" s="161"/>
      <c r="GD146" s="161"/>
      <c r="GE146" s="161"/>
      <c r="GF146" s="161"/>
      <c r="GG146" s="161"/>
      <c r="GH146" s="161"/>
      <c r="GI146" s="161"/>
      <c r="GJ146" s="161"/>
      <c r="GK146" s="161"/>
      <c r="GL146" s="161"/>
      <c r="GM146" s="161"/>
      <c r="GN146" s="161"/>
      <c r="GO146" s="161"/>
      <c r="GP146" s="161"/>
      <c r="GQ146" s="161"/>
      <c r="GR146" s="161"/>
      <c r="GS146" s="161"/>
      <c r="GT146" s="161"/>
      <c r="GU146" s="161"/>
      <c r="GV146" s="161"/>
      <c r="GW146" s="161"/>
      <c r="GX146" s="161"/>
      <c r="GY146" s="161"/>
      <c r="GZ146" s="161"/>
      <c r="HA146" s="161"/>
      <c r="HB146" s="161"/>
      <c r="HC146" s="161"/>
      <c r="HD146" s="161"/>
      <c r="HE146" s="161"/>
      <c r="HF146" s="161"/>
      <c r="HG146" s="161"/>
      <c r="HH146" s="161"/>
      <c r="HI146" s="161"/>
      <c r="HJ146" s="161"/>
      <c r="HK146" s="161"/>
      <c r="HL146" s="161"/>
      <c r="HM146" s="161"/>
      <c r="HN146" s="161"/>
      <c r="HO146" s="161"/>
      <c r="HP146" s="161"/>
      <c r="HQ146" s="161"/>
      <c r="HR146" s="161"/>
      <c r="HS146" s="161"/>
      <c r="HT146" s="161"/>
      <c r="HU146" s="161"/>
      <c r="HV146" s="161"/>
      <c r="HW146" s="161"/>
      <c r="HX146" s="161"/>
      <c r="HY146" s="161"/>
      <c r="HZ146" s="161"/>
      <c r="IA146" s="161"/>
      <c r="IB146" s="161"/>
      <c r="IC146" s="161"/>
      <c r="ID146" s="161"/>
      <c r="IE146" s="161"/>
      <c r="IF146" s="161"/>
      <c r="IG146" s="161"/>
      <c r="IH146" s="161"/>
      <c r="II146" s="161"/>
      <c r="IJ146" s="161"/>
      <c r="IK146" s="161"/>
      <c r="IL146" s="161"/>
      <c r="IM146" s="161"/>
      <c r="IN146" s="161"/>
      <c r="IO146" s="161"/>
      <c r="IP146" s="161"/>
      <c r="IQ146" s="161"/>
      <c r="IR146" s="161"/>
      <c r="IS146" s="161"/>
      <c r="IT146" s="161"/>
      <c r="IU146" s="161"/>
      <c r="IV146" s="161"/>
      <c r="IW146" s="161"/>
    </row>
    <row r="147" spans="1:257" s="103" customFormat="1" ht="12.75" thickBot="1">
      <c r="A147" s="205"/>
      <c r="B147" s="205"/>
      <c r="C147" s="205"/>
      <c r="D147" s="206"/>
      <c r="E147" s="206"/>
      <c r="F147" s="206"/>
      <c r="G147" s="206"/>
      <c r="H147" s="206"/>
      <c r="I147" s="206"/>
      <c r="J147" s="206"/>
      <c r="K147" s="206"/>
      <c r="L147" s="206"/>
      <c r="M147" s="206"/>
      <c r="N147" s="206"/>
      <c r="O147" s="206"/>
      <c r="P147" s="206"/>
      <c r="Q147" s="206"/>
      <c r="R147" s="206"/>
      <c r="S147" s="206"/>
      <c r="T147" s="161"/>
      <c r="U147" s="245"/>
      <c r="V147" s="245"/>
      <c r="W147" s="245"/>
      <c r="X147" s="163"/>
      <c r="Y147" s="161"/>
      <c r="Z147" s="161"/>
      <c r="AA147" s="162"/>
      <c r="AB147" s="162"/>
      <c r="AC147" s="161"/>
      <c r="AD147" s="162"/>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c r="BN147" s="161"/>
      <c r="BO147" s="161"/>
      <c r="BP147" s="161"/>
      <c r="BQ147" s="161"/>
      <c r="BR147" s="161"/>
      <c r="BS147" s="161"/>
      <c r="BT147" s="161"/>
      <c r="BU147" s="161"/>
      <c r="BV147" s="161"/>
      <c r="BW147" s="161"/>
      <c r="BX147" s="161"/>
      <c r="BY147" s="161"/>
      <c r="BZ147" s="161"/>
      <c r="CA147" s="161"/>
      <c r="CB147" s="161"/>
      <c r="CC147" s="161"/>
      <c r="CD147" s="161"/>
      <c r="CE147" s="161"/>
      <c r="CF147" s="161"/>
      <c r="CG147" s="161"/>
      <c r="CH147" s="161"/>
      <c r="CI147" s="161"/>
      <c r="CJ147" s="161"/>
      <c r="CK147" s="161"/>
      <c r="CL147" s="161"/>
      <c r="CM147" s="161"/>
      <c r="CN147" s="161"/>
      <c r="CO147" s="161"/>
      <c r="CP147" s="161"/>
      <c r="CQ147" s="161"/>
      <c r="CR147" s="161"/>
      <c r="CS147" s="161"/>
      <c r="CT147" s="161"/>
      <c r="CU147" s="161"/>
      <c r="CV147" s="161"/>
      <c r="CW147" s="161"/>
      <c r="CX147" s="161"/>
      <c r="CY147" s="161"/>
      <c r="CZ147" s="161"/>
      <c r="DA147" s="161"/>
      <c r="DB147" s="161"/>
      <c r="DC147" s="161"/>
      <c r="DD147" s="161"/>
      <c r="DE147" s="161"/>
      <c r="DF147" s="161"/>
      <c r="DG147" s="161"/>
      <c r="DH147" s="161"/>
      <c r="DI147" s="161"/>
      <c r="DJ147" s="161"/>
      <c r="DK147" s="161"/>
      <c r="DL147" s="161"/>
      <c r="DM147" s="161"/>
      <c r="DN147" s="161"/>
      <c r="DO147" s="161"/>
      <c r="DP147" s="161"/>
      <c r="DQ147" s="161"/>
      <c r="DR147" s="161"/>
      <c r="DS147" s="161"/>
      <c r="DT147" s="161"/>
      <c r="DU147" s="161"/>
      <c r="DV147" s="161"/>
      <c r="DW147" s="161"/>
      <c r="DX147" s="161"/>
      <c r="DY147" s="161"/>
      <c r="DZ147" s="161"/>
      <c r="EA147" s="161"/>
      <c r="EB147" s="161"/>
      <c r="EC147" s="161"/>
      <c r="ED147" s="161"/>
      <c r="EE147" s="161"/>
      <c r="EF147" s="161"/>
      <c r="EG147" s="161"/>
      <c r="EH147" s="161"/>
      <c r="EI147" s="161"/>
      <c r="EJ147" s="161"/>
      <c r="EK147" s="161"/>
      <c r="EL147" s="161"/>
      <c r="EM147" s="161"/>
      <c r="EN147" s="161"/>
      <c r="EO147" s="161"/>
      <c r="EP147" s="161"/>
      <c r="EQ147" s="161"/>
      <c r="ER147" s="161"/>
      <c r="ES147" s="161"/>
      <c r="ET147" s="161"/>
      <c r="EU147" s="161"/>
      <c r="EV147" s="161"/>
      <c r="EW147" s="161"/>
      <c r="EX147" s="161"/>
      <c r="EY147" s="161"/>
      <c r="EZ147" s="161"/>
      <c r="FA147" s="161"/>
      <c r="FB147" s="161"/>
      <c r="FC147" s="161"/>
      <c r="FD147" s="161"/>
      <c r="FE147" s="161"/>
      <c r="FF147" s="161"/>
      <c r="FG147" s="161"/>
      <c r="FH147" s="161"/>
      <c r="FI147" s="161"/>
      <c r="FJ147" s="161"/>
      <c r="FK147" s="161"/>
      <c r="FL147" s="161"/>
      <c r="FM147" s="161"/>
      <c r="FN147" s="161"/>
      <c r="FO147" s="161"/>
      <c r="FP147" s="161"/>
      <c r="FQ147" s="161"/>
      <c r="FR147" s="161"/>
      <c r="FS147" s="161"/>
      <c r="FT147" s="161"/>
      <c r="FU147" s="161"/>
      <c r="FV147" s="161"/>
      <c r="FW147" s="161"/>
      <c r="FX147" s="161"/>
      <c r="FY147" s="161"/>
      <c r="FZ147" s="161"/>
      <c r="GA147" s="161"/>
      <c r="GB147" s="161"/>
      <c r="GC147" s="161"/>
      <c r="GD147" s="161"/>
      <c r="GE147" s="161"/>
      <c r="GF147" s="161"/>
      <c r="GG147" s="161"/>
      <c r="GH147" s="161"/>
      <c r="GI147" s="161"/>
      <c r="GJ147" s="161"/>
      <c r="GK147" s="161"/>
      <c r="GL147" s="161"/>
      <c r="GM147" s="161"/>
      <c r="GN147" s="161"/>
      <c r="GO147" s="161"/>
      <c r="GP147" s="161"/>
      <c r="GQ147" s="161"/>
      <c r="GR147" s="161"/>
      <c r="GS147" s="161"/>
      <c r="GT147" s="161"/>
      <c r="GU147" s="161"/>
      <c r="GV147" s="161"/>
      <c r="GW147" s="161"/>
      <c r="GX147" s="161"/>
      <c r="GY147" s="161"/>
      <c r="GZ147" s="161"/>
      <c r="HA147" s="161"/>
      <c r="HB147" s="161"/>
      <c r="HC147" s="161"/>
      <c r="HD147" s="161"/>
      <c r="HE147" s="161"/>
      <c r="HF147" s="161"/>
      <c r="HG147" s="161"/>
      <c r="HH147" s="161"/>
      <c r="HI147" s="161"/>
      <c r="HJ147" s="161"/>
      <c r="HK147" s="161"/>
      <c r="HL147" s="161"/>
      <c r="HM147" s="161"/>
      <c r="HN147" s="161"/>
      <c r="HO147" s="161"/>
      <c r="HP147" s="161"/>
      <c r="HQ147" s="161"/>
      <c r="HR147" s="161"/>
      <c r="HS147" s="161"/>
      <c r="HT147" s="161"/>
      <c r="HU147" s="161"/>
      <c r="HV147" s="161"/>
      <c r="HW147" s="161"/>
      <c r="HX147" s="161"/>
      <c r="HY147" s="161"/>
      <c r="HZ147" s="161"/>
      <c r="IA147" s="161"/>
      <c r="IB147" s="161"/>
      <c r="IC147" s="161"/>
      <c r="ID147" s="161"/>
      <c r="IE147" s="161"/>
      <c r="IF147" s="161"/>
      <c r="IG147" s="161"/>
      <c r="IH147" s="161"/>
      <c r="II147" s="161"/>
      <c r="IJ147" s="161"/>
      <c r="IK147" s="161"/>
      <c r="IL147" s="161"/>
      <c r="IM147" s="161"/>
      <c r="IN147" s="161"/>
      <c r="IO147" s="161"/>
      <c r="IP147" s="161"/>
      <c r="IQ147" s="161"/>
      <c r="IR147" s="161"/>
      <c r="IS147" s="161"/>
      <c r="IT147" s="161"/>
      <c r="IU147" s="161"/>
      <c r="IV147" s="161"/>
      <c r="IW147" s="161"/>
    </row>
    <row r="148" spans="1:257" s="103" customFormat="1" ht="12.75" thickBot="1">
      <c r="A148" s="207" t="s">
        <v>1242</v>
      </c>
      <c r="B148" s="208"/>
      <c r="C148" s="209"/>
      <c r="D148" s="210">
        <f>D145</f>
        <v>658800000</v>
      </c>
      <c r="E148" s="210">
        <f t="shared" ref="E148:P148" si="46">E146</f>
        <v>486000</v>
      </c>
      <c r="F148" s="210">
        <f t="shared" si="46"/>
        <v>14224580</v>
      </c>
      <c r="G148" s="210">
        <f t="shared" si="46"/>
        <v>0</v>
      </c>
      <c r="H148" s="210">
        <f t="shared" si="46"/>
        <v>110250</v>
      </c>
      <c r="I148" s="210">
        <f t="shared" si="46"/>
        <v>687656</v>
      </c>
      <c r="J148" s="210">
        <f t="shared" si="46"/>
        <v>546000</v>
      </c>
      <c r="K148" s="210">
        <f t="shared" si="46"/>
        <v>105000</v>
      </c>
      <c r="L148" s="210">
        <f t="shared" si="46"/>
        <v>831900</v>
      </c>
      <c r="M148" s="210">
        <f t="shared" si="46"/>
        <v>262500</v>
      </c>
      <c r="N148" s="210">
        <f t="shared" si="46"/>
        <v>237245</v>
      </c>
      <c r="O148" s="210">
        <f t="shared" si="46"/>
        <v>1033851</v>
      </c>
      <c r="P148" s="210">
        <f t="shared" si="46"/>
        <v>64800</v>
      </c>
      <c r="Q148" s="212" t="s">
        <v>1189</v>
      </c>
      <c r="R148" s="210">
        <f>R145</f>
        <v>482177</v>
      </c>
      <c r="S148" s="213">
        <f>SUM(D148:R148)</f>
        <v>677871959</v>
      </c>
      <c r="T148" s="161"/>
      <c r="U148" s="245"/>
      <c r="V148" s="245"/>
      <c r="W148" s="245"/>
      <c r="X148" s="163"/>
      <c r="Y148" s="161"/>
      <c r="Z148" s="161"/>
      <c r="AA148" s="162"/>
      <c r="AB148" s="162"/>
      <c r="AC148" s="161"/>
      <c r="AD148" s="162"/>
      <c r="AE148" s="161"/>
      <c r="AF148" s="161"/>
      <c r="AG148" s="161"/>
      <c r="AH148" s="161"/>
      <c r="AI148" s="161"/>
      <c r="AJ148" s="161"/>
      <c r="AK148" s="161"/>
      <c r="AL148" s="161"/>
      <c r="AM148" s="161"/>
      <c r="AN148" s="161"/>
      <c r="AO148" s="161"/>
      <c r="AP148" s="161"/>
      <c r="AQ148" s="161"/>
      <c r="AR148" s="161"/>
      <c r="AS148" s="161"/>
      <c r="AT148" s="161"/>
      <c r="AU148" s="161"/>
      <c r="AV148" s="161"/>
      <c r="AW148" s="161"/>
      <c r="AX148" s="161"/>
      <c r="AY148" s="161"/>
      <c r="AZ148" s="161"/>
      <c r="BA148" s="161"/>
      <c r="BB148" s="161"/>
      <c r="BC148" s="161"/>
      <c r="BD148" s="161"/>
      <c r="BE148" s="161"/>
      <c r="BF148" s="161"/>
      <c r="BG148" s="161"/>
      <c r="BH148" s="161"/>
      <c r="BI148" s="161"/>
      <c r="BJ148" s="161"/>
      <c r="BK148" s="161"/>
      <c r="BL148" s="161"/>
      <c r="BM148" s="161"/>
      <c r="BN148" s="161"/>
      <c r="BO148" s="161"/>
      <c r="BP148" s="161"/>
      <c r="BQ148" s="161"/>
      <c r="BR148" s="161"/>
      <c r="BS148" s="161"/>
      <c r="BT148" s="161"/>
      <c r="BU148" s="161"/>
      <c r="BV148" s="161"/>
      <c r="BW148" s="161"/>
      <c r="BX148" s="161"/>
      <c r="BY148" s="161"/>
      <c r="BZ148" s="161"/>
      <c r="CA148" s="161"/>
      <c r="CB148" s="161"/>
      <c r="CC148" s="161"/>
      <c r="CD148" s="161"/>
      <c r="CE148" s="161"/>
      <c r="CF148" s="161"/>
      <c r="CG148" s="161"/>
      <c r="CH148" s="161"/>
      <c r="CI148" s="161"/>
      <c r="CJ148" s="161"/>
      <c r="CK148" s="161"/>
      <c r="CL148" s="161"/>
      <c r="CM148" s="161"/>
      <c r="CN148" s="161"/>
      <c r="CO148" s="161"/>
      <c r="CP148" s="161"/>
      <c r="CQ148" s="161"/>
      <c r="CR148" s="161"/>
      <c r="CS148" s="161"/>
      <c r="CT148" s="161"/>
      <c r="CU148" s="161"/>
      <c r="CV148" s="161"/>
      <c r="CW148" s="161"/>
      <c r="CX148" s="161"/>
      <c r="CY148" s="161"/>
      <c r="CZ148" s="161"/>
      <c r="DA148" s="161"/>
      <c r="DB148" s="161"/>
      <c r="DC148" s="161"/>
      <c r="DD148" s="161"/>
      <c r="DE148" s="161"/>
      <c r="DF148" s="161"/>
      <c r="DG148" s="161"/>
      <c r="DH148" s="161"/>
      <c r="DI148" s="161"/>
      <c r="DJ148" s="161"/>
      <c r="DK148" s="161"/>
      <c r="DL148" s="161"/>
      <c r="DM148" s="161"/>
      <c r="DN148" s="161"/>
      <c r="DO148" s="161"/>
      <c r="DP148" s="161"/>
      <c r="DQ148" s="161"/>
      <c r="DR148" s="161"/>
      <c r="DS148" s="161"/>
      <c r="DT148" s="161"/>
      <c r="DU148" s="161"/>
      <c r="DV148" s="161"/>
      <c r="DW148" s="161"/>
      <c r="DX148" s="161"/>
      <c r="DY148" s="161"/>
      <c r="DZ148" s="161"/>
      <c r="EA148" s="161"/>
      <c r="EB148" s="161"/>
      <c r="EC148" s="161"/>
      <c r="ED148" s="161"/>
      <c r="EE148" s="161"/>
      <c r="EF148" s="161"/>
      <c r="EG148" s="161"/>
      <c r="EH148" s="161"/>
      <c r="EI148" s="161"/>
      <c r="EJ148" s="161"/>
      <c r="EK148" s="161"/>
      <c r="EL148" s="161"/>
      <c r="EM148" s="161"/>
      <c r="EN148" s="161"/>
      <c r="EO148" s="161"/>
      <c r="EP148" s="161"/>
      <c r="EQ148" s="161"/>
      <c r="ER148" s="161"/>
      <c r="ES148" s="161"/>
      <c r="ET148" s="161"/>
      <c r="EU148" s="161"/>
      <c r="EV148" s="161"/>
      <c r="EW148" s="161"/>
      <c r="EX148" s="161"/>
      <c r="EY148" s="161"/>
      <c r="EZ148" s="161"/>
      <c r="FA148" s="161"/>
      <c r="FB148" s="161"/>
      <c r="FC148" s="161"/>
      <c r="FD148" s="161"/>
      <c r="FE148" s="161"/>
      <c r="FF148" s="161"/>
      <c r="FG148" s="161"/>
      <c r="FH148" s="161"/>
      <c r="FI148" s="161"/>
      <c r="FJ148" s="161"/>
      <c r="FK148" s="161"/>
      <c r="FL148" s="161"/>
      <c r="FM148" s="161"/>
      <c r="FN148" s="161"/>
      <c r="FO148" s="161"/>
      <c r="FP148" s="161"/>
      <c r="FQ148" s="161"/>
      <c r="FR148" s="161"/>
      <c r="FS148" s="161"/>
      <c r="FT148" s="161"/>
      <c r="FU148" s="161"/>
      <c r="FV148" s="161"/>
      <c r="FW148" s="161"/>
      <c r="FX148" s="161"/>
      <c r="FY148" s="161"/>
      <c r="FZ148" s="161"/>
      <c r="GA148" s="161"/>
      <c r="GB148" s="161"/>
      <c r="GC148" s="161"/>
      <c r="GD148" s="161"/>
      <c r="GE148" s="161"/>
      <c r="GF148" s="161"/>
      <c r="GG148" s="161"/>
      <c r="GH148" s="161"/>
      <c r="GI148" s="161"/>
      <c r="GJ148" s="161"/>
      <c r="GK148" s="161"/>
      <c r="GL148" s="161"/>
      <c r="GM148" s="161"/>
      <c r="GN148" s="161"/>
      <c r="GO148" s="161"/>
      <c r="GP148" s="161"/>
      <c r="GQ148" s="161"/>
      <c r="GR148" s="161"/>
      <c r="GS148" s="161"/>
      <c r="GT148" s="161"/>
      <c r="GU148" s="161"/>
      <c r="GV148" s="161"/>
      <c r="GW148" s="161"/>
      <c r="GX148" s="161"/>
      <c r="GY148" s="161"/>
      <c r="GZ148" s="161"/>
      <c r="HA148" s="161"/>
      <c r="HB148" s="161"/>
      <c r="HC148" s="161"/>
      <c r="HD148" s="161"/>
      <c r="HE148" s="161"/>
      <c r="HF148" s="161"/>
      <c r="HG148" s="161"/>
      <c r="HH148" s="161"/>
      <c r="HI148" s="161"/>
      <c r="HJ148" s="161"/>
      <c r="HK148" s="161"/>
      <c r="HL148" s="161"/>
      <c r="HM148" s="161"/>
      <c r="HN148" s="161"/>
      <c r="HO148" s="161"/>
      <c r="HP148" s="161"/>
      <c r="HQ148" s="161"/>
      <c r="HR148" s="161"/>
      <c r="HS148" s="161"/>
      <c r="HT148" s="161"/>
      <c r="HU148" s="161"/>
      <c r="HV148" s="161"/>
      <c r="HW148" s="161"/>
      <c r="HX148" s="161"/>
      <c r="HY148" s="161"/>
      <c r="HZ148" s="161"/>
      <c r="IA148" s="161"/>
      <c r="IB148" s="161"/>
      <c r="IC148" s="161"/>
      <c r="ID148" s="161"/>
      <c r="IE148" s="161"/>
      <c r="IF148" s="161"/>
      <c r="IG148" s="161"/>
      <c r="IH148" s="161"/>
      <c r="II148" s="161"/>
      <c r="IJ148" s="161"/>
      <c r="IK148" s="161"/>
      <c r="IL148" s="161"/>
      <c r="IM148" s="161"/>
      <c r="IN148" s="161"/>
      <c r="IO148" s="161"/>
      <c r="IP148" s="161"/>
      <c r="IQ148" s="161"/>
      <c r="IR148" s="161"/>
      <c r="IS148" s="161"/>
      <c r="IT148" s="161"/>
      <c r="IU148" s="161"/>
      <c r="IV148" s="161"/>
      <c r="IW148" s="161"/>
    </row>
    <row r="149" spans="1:257" s="103" customFormat="1">
      <c r="A149" s="237"/>
      <c r="B149" s="205"/>
      <c r="C149" s="205"/>
      <c r="D149" s="206"/>
      <c r="E149" s="206"/>
      <c r="F149" s="206"/>
      <c r="G149" s="206"/>
      <c r="H149" s="206"/>
      <c r="I149" s="206"/>
      <c r="J149" s="206"/>
      <c r="K149" s="206"/>
      <c r="L149" s="206"/>
      <c r="M149" s="206"/>
      <c r="N149" s="206"/>
      <c r="O149" s="206"/>
      <c r="P149" s="206"/>
      <c r="Q149" s="238"/>
      <c r="R149" s="206"/>
      <c r="S149" s="206"/>
      <c r="T149" s="161"/>
      <c r="U149" s="245"/>
      <c r="V149" s="245"/>
      <c r="W149" s="245"/>
      <c r="X149" s="163"/>
      <c r="Y149" s="161"/>
      <c r="Z149" s="161"/>
      <c r="AA149" s="162"/>
      <c r="AB149" s="162"/>
      <c r="AC149" s="161"/>
      <c r="AD149" s="162"/>
      <c r="AE149" s="161"/>
      <c r="AF149" s="161"/>
      <c r="AG149" s="161"/>
      <c r="AH149" s="161"/>
      <c r="AI149" s="161"/>
      <c r="AJ149" s="161"/>
      <c r="AK149" s="161"/>
      <c r="AL149" s="161"/>
      <c r="AM149" s="161"/>
      <c r="AN149" s="161"/>
      <c r="AO149" s="161"/>
      <c r="AP149" s="161"/>
      <c r="AQ149" s="161"/>
      <c r="AR149" s="161"/>
      <c r="AS149" s="161"/>
      <c r="AT149" s="161"/>
      <c r="AU149" s="161"/>
      <c r="AV149" s="161"/>
      <c r="AW149" s="161"/>
      <c r="AX149" s="161"/>
      <c r="AY149" s="161"/>
      <c r="AZ149" s="161"/>
      <c r="BA149" s="161"/>
      <c r="BB149" s="161"/>
      <c r="BC149" s="161"/>
      <c r="BD149" s="161"/>
      <c r="BE149" s="161"/>
      <c r="BF149" s="161"/>
      <c r="BG149" s="161"/>
      <c r="BH149" s="161"/>
      <c r="BI149" s="161"/>
      <c r="BJ149" s="161"/>
      <c r="BK149" s="161"/>
      <c r="BL149" s="161"/>
      <c r="BM149" s="161"/>
      <c r="BN149" s="161"/>
      <c r="BO149" s="161"/>
      <c r="BP149" s="161"/>
      <c r="BQ149" s="161"/>
      <c r="BR149" s="161"/>
      <c r="BS149" s="161"/>
      <c r="BT149" s="161"/>
      <c r="BU149" s="161"/>
      <c r="BV149" s="161"/>
      <c r="BW149" s="161"/>
      <c r="BX149" s="161"/>
      <c r="BY149" s="161"/>
      <c r="BZ149" s="161"/>
      <c r="CA149" s="161"/>
      <c r="CB149" s="161"/>
      <c r="CC149" s="161"/>
      <c r="CD149" s="161"/>
      <c r="CE149" s="161"/>
      <c r="CF149" s="161"/>
      <c r="CG149" s="161"/>
      <c r="CH149" s="161"/>
      <c r="CI149" s="161"/>
      <c r="CJ149" s="161"/>
      <c r="CK149" s="161"/>
      <c r="CL149" s="161"/>
      <c r="CM149" s="161"/>
      <c r="CN149" s="161"/>
      <c r="CO149" s="161"/>
      <c r="CP149" s="161"/>
      <c r="CQ149" s="161"/>
      <c r="CR149" s="161"/>
      <c r="CS149" s="161"/>
      <c r="CT149" s="161"/>
      <c r="CU149" s="161"/>
      <c r="CV149" s="161"/>
      <c r="CW149" s="161"/>
      <c r="CX149" s="161"/>
      <c r="CY149" s="161"/>
      <c r="CZ149" s="161"/>
      <c r="DA149" s="161"/>
      <c r="DB149" s="161"/>
      <c r="DC149" s="161"/>
      <c r="DD149" s="161"/>
      <c r="DE149" s="161"/>
      <c r="DF149" s="161"/>
      <c r="DG149" s="161"/>
      <c r="DH149" s="161"/>
      <c r="DI149" s="161"/>
      <c r="DJ149" s="161"/>
      <c r="DK149" s="161"/>
      <c r="DL149" s="161"/>
      <c r="DM149" s="161"/>
      <c r="DN149" s="161"/>
      <c r="DO149" s="161"/>
      <c r="DP149" s="161"/>
      <c r="DQ149" s="161"/>
      <c r="DR149" s="161"/>
      <c r="DS149" s="161"/>
      <c r="DT149" s="161"/>
      <c r="DU149" s="161"/>
      <c r="DV149" s="161"/>
      <c r="DW149" s="161"/>
      <c r="DX149" s="161"/>
      <c r="DY149" s="161"/>
      <c r="DZ149" s="161"/>
      <c r="EA149" s="161"/>
      <c r="EB149" s="161"/>
      <c r="EC149" s="161"/>
      <c r="ED149" s="161"/>
      <c r="EE149" s="161"/>
      <c r="EF149" s="161"/>
      <c r="EG149" s="161"/>
      <c r="EH149" s="161"/>
      <c r="EI149" s="161"/>
      <c r="EJ149" s="161"/>
      <c r="EK149" s="161"/>
      <c r="EL149" s="161"/>
      <c r="EM149" s="161"/>
      <c r="EN149" s="161"/>
      <c r="EO149" s="161"/>
      <c r="EP149" s="161"/>
      <c r="EQ149" s="161"/>
      <c r="ER149" s="161"/>
      <c r="ES149" s="161"/>
      <c r="ET149" s="161"/>
      <c r="EU149" s="161"/>
      <c r="EV149" s="161"/>
      <c r="EW149" s="161"/>
      <c r="EX149" s="161"/>
      <c r="EY149" s="161"/>
      <c r="EZ149" s="161"/>
      <c r="FA149" s="161"/>
      <c r="FB149" s="161"/>
      <c r="FC149" s="161"/>
      <c r="FD149" s="161"/>
      <c r="FE149" s="161"/>
      <c r="FF149" s="161"/>
      <c r="FG149" s="161"/>
      <c r="FH149" s="161"/>
      <c r="FI149" s="161"/>
      <c r="FJ149" s="161"/>
      <c r="FK149" s="161"/>
      <c r="FL149" s="161"/>
      <c r="FM149" s="161"/>
      <c r="FN149" s="161"/>
      <c r="FO149" s="161"/>
      <c r="FP149" s="161"/>
      <c r="FQ149" s="161"/>
      <c r="FR149" s="161"/>
      <c r="FS149" s="161"/>
      <c r="FT149" s="161"/>
      <c r="FU149" s="161"/>
      <c r="FV149" s="161"/>
      <c r="FW149" s="161"/>
      <c r="FX149" s="161"/>
      <c r="FY149" s="161"/>
      <c r="FZ149" s="161"/>
      <c r="GA149" s="161"/>
      <c r="GB149" s="161"/>
      <c r="GC149" s="161"/>
      <c r="GD149" s="161"/>
      <c r="GE149" s="161"/>
      <c r="GF149" s="161"/>
      <c r="GG149" s="161"/>
      <c r="GH149" s="161"/>
      <c r="GI149" s="161"/>
      <c r="GJ149" s="161"/>
      <c r="GK149" s="161"/>
      <c r="GL149" s="161"/>
      <c r="GM149" s="161"/>
      <c r="GN149" s="161"/>
      <c r="GO149" s="161"/>
      <c r="GP149" s="161"/>
      <c r="GQ149" s="161"/>
      <c r="GR149" s="161"/>
      <c r="GS149" s="161"/>
      <c r="GT149" s="161"/>
      <c r="GU149" s="161"/>
      <c r="GV149" s="161"/>
      <c r="GW149" s="161"/>
      <c r="GX149" s="161"/>
      <c r="GY149" s="161"/>
      <c r="GZ149" s="161"/>
      <c r="HA149" s="161"/>
      <c r="HB149" s="161"/>
      <c r="HC149" s="161"/>
      <c r="HD149" s="161"/>
      <c r="HE149" s="161"/>
      <c r="HF149" s="161"/>
      <c r="HG149" s="161"/>
      <c r="HH149" s="161"/>
      <c r="HI149" s="161"/>
      <c r="HJ149" s="161"/>
      <c r="HK149" s="161"/>
      <c r="HL149" s="161"/>
      <c r="HM149" s="161"/>
      <c r="HN149" s="161"/>
      <c r="HO149" s="161"/>
      <c r="HP149" s="161"/>
      <c r="HQ149" s="161"/>
      <c r="HR149" s="161"/>
      <c r="HS149" s="161"/>
      <c r="HT149" s="161"/>
      <c r="HU149" s="161"/>
      <c r="HV149" s="161"/>
      <c r="HW149" s="161"/>
      <c r="HX149" s="161"/>
      <c r="HY149" s="161"/>
      <c r="HZ149" s="161"/>
      <c r="IA149" s="161"/>
      <c r="IB149" s="161"/>
      <c r="IC149" s="161"/>
      <c r="ID149" s="161"/>
      <c r="IE149" s="161"/>
      <c r="IF149" s="161"/>
      <c r="IG149" s="161"/>
      <c r="IH149" s="161"/>
      <c r="II149" s="161"/>
      <c r="IJ149" s="161"/>
      <c r="IK149" s="161"/>
      <c r="IL149" s="161"/>
      <c r="IM149" s="161"/>
      <c r="IN149" s="161"/>
      <c r="IO149" s="161"/>
      <c r="IP149" s="161"/>
      <c r="IQ149" s="161"/>
      <c r="IR149" s="161"/>
      <c r="IS149" s="161"/>
      <c r="IT149" s="161"/>
      <c r="IU149" s="161"/>
      <c r="IV149" s="161"/>
      <c r="IW149" s="161"/>
    </row>
    <row r="150" spans="1:257" s="103" customFormat="1" ht="12.75" thickBot="1">
      <c r="A150" s="237"/>
      <c r="B150" s="205"/>
      <c r="C150" s="205"/>
      <c r="D150" s="206"/>
      <c r="E150" s="206"/>
      <c r="F150" s="206"/>
      <c r="G150" s="206"/>
      <c r="H150" s="206"/>
      <c r="I150" s="206"/>
      <c r="J150" s="206"/>
      <c r="K150" s="206"/>
      <c r="L150" s="206"/>
      <c r="M150" s="206"/>
      <c r="N150" s="206"/>
      <c r="O150" s="206"/>
      <c r="P150" s="206"/>
      <c r="Q150" s="238"/>
      <c r="R150" s="206"/>
      <c r="S150" s="206"/>
      <c r="T150" s="161"/>
      <c r="U150" s="245"/>
      <c r="V150" s="245"/>
      <c r="W150" s="245"/>
      <c r="X150" s="163"/>
      <c r="Y150" s="161"/>
      <c r="Z150" s="161"/>
      <c r="AA150" s="162"/>
      <c r="AB150" s="162"/>
      <c r="AC150" s="161"/>
      <c r="AD150" s="162"/>
      <c r="AE150" s="161"/>
      <c r="AF150" s="161"/>
      <c r="AG150" s="161"/>
      <c r="AH150" s="161"/>
      <c r="AI150" s="161"/>
      <c r="AJ150" s="161"/>
      <c r="AK150" s="161"/>
      <c r="AL150" s="161"/>
      <c r="AM150" s="161"/>
      <c r="AN150" s="161"/>
      <c r="AO150" s="161"/>
      <c r="AP150" s="161"/>
      <c r="AQ150" s="161"/>
      <c r="AR150" s="161"/>
      <c r="AS150" s="161"/>
      <c r="AT150" s="161"/>
      <c r="AU150" s="161"/>
      <c r="AV150" s="161"/>
      <c r="AW150" s="161"/>
      <c r="AX150" s="161"/>
      <c r="AY150" s="161"/>
      <c r="AZ150" s="161"/>
      <c r="BA150" s="161"/>
      <c r="BB150" s="161"/>
      <c r="BC150" s="161"/>
      <c r="BD150" s="161"/>
      <c r="BE150" s="161"/>
      <c r="BF150" s="161"/>
      <c r="BG150" s="161"/>
      <c r="BH150" s="161"/>
      <c r="BI150" s="161"/>
      <c r="BJ150" s="161"/>
      <c r="BK150" s="161"/>
      <c r="BL150" s="161"/>
      <c r="BM150" s="161"/>
      <c r="BN150" s="161"/>
      <c r="BO150" s="161"/>
      <c r="BP150" s="161"/>
      <c r="BQ150" s="161"/>
      <c r="BR150" s="161"/>
      <c r="BS150" s="161"/>
      <c r="BT150" s="161"/>
      <c r="BU150" s="161"/>
      <c r="BV150" s="161"/>
      <c r="BW150" s="161"/>
      <c r="BX150" s="161"/>
      <c r="BY150" s="161"/>
      <c r="BZ150" s="161"/>
      <c r="CA150" s="161"/>
      <c r="CB150" s="161"/>
      <c r="CC150" s="161"/>
      <c r="CD150" s="161"/>
      <c r="CE150" s="161"/>
      <c r="CF150" s="161"/>
      <c r="CG150" s="161"/>
      <c r="CH150" s="161"/>
      <c r="CI150" s="161"/>
      <c r="CJ150" s="161"/>
      <c r="CK150" s="161"/>
      <c r="CL150" s="161"/>
      <c r="CM150" s="161"/>
      <c r="CN150" s="161"/>
      <c r="CO150" s="161"/>
      <c r="CP150" s="161"/>
      <c r="CQ150" s="161"/>
      <c r="CR150" s="161"/>
      <c r="CS150" s="161"/>
      <c r="CT150" s="161"/>
      <c r="CU150" s="161"/>
      <c r="CV150" s="161"/>
      <c r="CW150" s="161"/>
      <c r="CX150" s="161"/>
      <c r="CY150" s="161"/>
      <c r="CZ150" s="161"/>
      <c r="DA150" s="161"/>
      <c r="DB150" s="161"/>
      <c r="DC150" s="161"/>
      <c r="DD150" s="161"/>
      <c r="DE150" s="161"/>
      <c r="DF150" s="161"/>
      <c r="DG150" s="161"/>
      <c r="DH150" s="161"/>
      <c r="DI150" s="161"/>
      <c r="DJ150" s="161"/>
      <c r="DK150" s="161"/>
      <c r="DL150" s="161"/>
      <c r="DM150" s="161"/>
      <c r="DN150" s="161"/>
      <c r="DO150" s="161"/>
      <c r="DP150" s="161"/>
      <c r="DQ150" s="161"/>
      <c r="DR150" s="161"/>
      <c r="DS150" s="161"/>
      <c r="DT150" s="161"/>
      <c r="DU150" s="161"/>
      <c r="DV150" s="161"/>
      <c r="DW150" s="161"/>
      <c r="DX150" s="161"/>
      <c r="DY150" s="161"/>
      <c r="DZ150" s="161"/>
      <c r="EA150" s="161"/>
      <c r="EB150" s="161"/>
      <c r="EC150" s="161"/>
      <c r="ED150" s="161"/>
      <c r="EE150" s="161"/>
      <c r="EF150" s="161"/>
      <c r="EG150" s="161"/>
      <c r="EH150" s="161"/>
      <c r="EI150" s="161"/>
      <c r="EJ150" s="161"/>
      <c r="EK150" s="161"/>
      <c r="EL150" s="161"/>
      <c r="EM150" s="161"/>
      <c r="EN150" s="161"/>
      <c r="EO150" s="161"/>
      <c r="EP150" s="161"/>
      <c r="EQ150" s="161"/>
      <c r="ER150" s="161"/>
      <c r="ES150" s="161"/>
      <c r="ET150" s="161"/>
      <c r="EU150" s="161"/>
      <c r="EV150" s="161"/>
      <c r="EW150" s="161"/>
      <c r="EX150" s="161"/>
      <c r="EY150" s="161"/>
      <c r="EZ150" s="161"/>
      <c r="FA150" s="161"/>
      <c r="FB150" s="161"/>
      <c r="FC150" s="161"/>
      <c r="FD150" s="161"/>
      <c r="FE150" s="161"/>
      <c r="FF150" s="161"/>
      <c r="FG150" s="161"/>
      <c r="FH150" s="161"/>
      <c r="FI150" s="161"/>
      <c r="FJ150" s="161"/>
      <c r="FK150" s="161"/>
      <c r="FL150" s="161"/>
      <c r="FM150" s="161"/>
      <c r="FN150" s="161"/>
      <c r="FO150" s="161"/>
      <c r="FP150" s="161"/>
      <c r="FQ150" s="161"/>
      <c r="FR150" s="161"/>
      <c r="FS150" s="161"/>
      <c r="FT150" s="161"/>
      <c r="FU150" s="161"/>
      <c r="FV150" s="161"/>
      <c r="FW150" s="161"/>
      <c r="FX150" s="161"/>
      <c r="FY150" s="161"/>
      <c r="FZ150" s="161"/>
      <c r="GA150" s="161"/>
      <c r="GB150" s="161"/>
      <c r="GC150" s="161"/>
      <c r="GD150" s="161"/>
      <c r="GE150" s="161"/>
      <c r="GF150" s="161"/>
      <c r="GG150" s="161"/>
      <c r="GH150" s="161"/>
      <c r="GI150" s="161"/>
      <c r="GJ150" s="161"/>
      <c r="GK150" s="161"/>
      <c r="GL150" s="161"/>
      <c r="GM150" s="161"/>
      <c r="GN150" s="161"/>
      <c r="GO150" s="161"/>
      <c r="GP150" s="161"/>
      <c r="GQ150" s="161"/>
      <c r="GR150" s="161"/>
      <c r="GS150" s="161"/>
      <c r="GT150" s="161"/>
      <c r="GU150" s="161"/>
      <c r="GV150" s="161"/>
      <c r="GW150" s="161"/>
      <c r="GX150" s="161"/>
      <c r="GY150" s="161"/>
      <c r="GZ150" s="161"/>
      <c r="HA150" s="161"/>
      <c r="HB150" s="161"/>
      <c r="HC150" s="161"/>
      <c r="HD150" s="161"/>
      <c r="HE150" s="161"/>
      <c r="HF150" s="161"/>
      <c r="HG150" s="161"/>
      <c r="HH150" s="161"/>
      <c r="HI150" s="161"/>
      <c r="HJ150" s="161"/>
      <c r="HK150" s="161"/>
      <c r="HL150" s="161"/>
      <c r="HM150" s="161"/>
      <c r="HN150" s="161"/>
      <c r="HO150" s="161"/>
      <c r="HP150" s="161"/>
      <c r="HQ150" s="161"/>
      <c r="HR150" s="161"/>
      <c r="HS150" s="161"/>
      <c r="HT150" s="161"/>
      <c r="HU150" s="161"/>
      <c r="HV150" s="161"/>
      <c r="HW150" s="161"/>
      <c r="HX150" s="161"/>
      <c r="HY150" s="161"/>
      <c r="HZ150" s="161"/>
      <c r="IA150" s="161"/>
      <c r="IB150" s="161"/>
      <c r="IC150" s="161"/>
      <c r="ID150" s="161"/>
      <c r="IE150" s="161"/>
      <c r="IF150" s="161"/>
      <c r="IG150" s="161"/>
      <c r="IH150" s="161"/>
      <c r="II150" s="161"/>
      <c r="IJ150" s="161"/>
      <c r="IK150" s="161"/>
      <c r="IL150" s="161"/>
      <c r="IM150" s="161"/>
      <c r="IN150" s="161"/>
      <c r="IO150" s="161"/>
      <c r="IP150" s="161"/>
      <c r="IQ150" s="161"/>
      <c r="IR150" s="161"/>
      <c r="IS150" s="161"/>
      <c r="IT150" s="161"/>
      <c r="IU150" s="161"/>
      <c r="IV150" s="161"/>
      <c r="IW150" s="161"/>
    </row>
    <row r="151" spans="1:257" s="103" customFormat="1" ht="12.75" thickBot="1">
      <c r="A151" s="164"/>
      <c r="B151" s="165">
        <v>42035</v>
      </c>
      <c r="C151" s="164"/>
      <c r="D151" s="166"/>
      <c r="E151" s="166"/>
      <c r="F151" s="166"/>
      <c r="G151" s="166"/>
      <c r="H151" s="166"/>
      <c r="I151" s="166"/>
      <c r="J151" s="166"/>
      <c r="K151" s="166"/>
      <c r="L151" s="166"/>
      <c r="M151" s="166"/>
      <c r="N151" s="166"/>
      <c r="O151" s="166"/>
      <c r="P151" s="430" t="s">
        <v>1243</v>
      </c>
      <c r="Q151" s="431"/>
      <c r="R151" s="166"/>
      <c r="S151" s="166"/>
      <c r="T151" s="164"/>
      <c r="U151" s="246"/>
      <c r="V151" s="246"/>
      <c r="W151" s="246"/>
      <c r="X151" s="167"/>
      <c r="Y151" s="167"/>
      <c r="Z151" s="167"/>
      <c r="AA151" s="168"/>
      <c r="AB151" s="168"/>
      <c r="AC151" s="167"/>
      <c r="AD151" s="168"/>
      <c r="AE151" s="167"/>
      <c r="AF151" s="167"/>
      <c r="AG151" s="167"/>
      <c r="AH151" s="164"/>
      <c r="AI151" s="164"/>
      <c r="AJ151" s="164"/>
      <c r="AK151" s="161"/>
      <c r="AL151" s="161"/>
      <c r="AM151" s="161"/>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c r="BN151" s="161"/>
      <c r="BO151" s="161"/>
      <c r="BP151" s="161"/>
      <c r="BQ151" s="161"/>
      <c r="BR151" s="161"/>
      <c r="BS151" s="161"/>
      <c r="BT151" s="161"/>
      <c r="BU151" s="161"/>
      <c r="BV151" s="161"/>
      <c r="BW151" s="161"/>
      <c r="BX151" s="161"/>
      <c r="BY151" s="161"/>
      <c r="BZ151" s="161"/>
      <c r="CA151" s="161"/>
      <c r="CB151" s="161"/>
      <c r="CC151" s="161"/>
      <c r="CD151" s="161"/>
      <c r="CE151" s="161"/>
      <c r="CF151" s="161"/>
      <c r="CG151" s="161"/>
      <c r="CH151" s="161"/>
      <c r="CI151" s="161"/>
      <c r="CJ151" s="161"/>
      <c r="CK151" s="161"/>
      <c r="CL151" s="161"/>
      <c r="CM151" s="161"/>
      <c r="CN151" s="161"/>
      <c r="CO151" s="161"/>
      <c r="CP151" s="161"/>
      <c r="CQ151" s="161"/>
      <c r="CR151" s="161"/>
      <c r="CS151" s="161"/>
      <c r="CT151" s="161"/>
      <c r="CU151" s="161"/>
      <c r="CV151" s="161"/>
      <c r="CW151" s="161"/>
      <c r="CX151" s="161"/>
      <c r="CY151" s="161"/>
      <c r="CZ151" s="161"/>
      <c r="DA151" s="161"/>
      <c r="DB151" s="161"/>
      <c r="DC151" s="161"/>
      <c r="DD151" s="161"/>
      <c r="DE151" s="161"/>
      <c r="DF151" s="161"/>
      <c r="DG151" s="161"/>
      <c r="DH151" s="161"/>
      <c r="DI151" s="161"/>
      <c r="DJ151" s="161"/>
      <c r="DK151" s="161"/>
      <c r="DL151" s="161"/>
      <c r="DM151" s="161"/>
      <c r="DN151" s="161"/>
      <c r="DO151" s="161"/>
      <c r="DP151" s="161"/>
      <c r="DQ151" s="161"/>
      <c r="DR151" s="161"/>
      <c r="DS151" s="161"/>
      <c r="DT151" s="161"/>
      <c r="DU151" s="161"/>
      <c r="DV151" s="161"/>
      <c r="DW151" s="161"/>
      <c r="DX151" s="161"/>
      <c r="DY151" s="161"/>
      <c r="DZ151" s="161"/>
      <c r="EA151" s="161"/>
      <c r="EB151" s="161"/>
      <c r="EC151" s="161"/>
      <c r="ED151" s="161"/>
      <c r="EE151" s="161"/>
      <c r="EF151" s="161"/>
      <c r="EG151" s="161"/>
      <c r="EH151" s="161"/>
      <c r="EI151" s="161"/>
      <c r="EJ151" s="161"/>
      <c r="EK151" s="161"/>
      <c r="EL151" s="161"/>
      <c r="EM151" s="161"/>
      <c r="EN151" s="161"/>
      <c r="EO151" s="161"/>
      <c r="EP151" s="161"/>
      <c r="EQ151" s="161"/>
      <c r="ER151" s="161"/>
      <c r="ES151" s="161"/>
      <c r="ET151" s="161"/>
      <c r="EU151" s="161"/>
      <c r="EV151" s="161"/>
      <c r="EW151" s="161"/>
      <c r="EX151" s="161"/>
      <c r="EY151" s="161"/>
      <c r="EZ151" s="161"/>
      <c r="FA151" s="161"/>
      <c r="FB151" s="161"/>
      <c r="FC151" s="161"/>
      <c r="FD151" s="161"/>
      <c r="FE151" s="161"/>
      <c r="FF151" s="161"/>
      <c r="FG151" s="161"/>
      <c r="FH151" s="161"/>
      <c r="FI151" s="161"/>
      <c r="FJ151" s="161"/>
      <c r="FK151" s="161"/>
      <c r="FL151" s="161"/>
      <c r="FM151" s="161"/>
      <c r="FN151" s="161"/>
      <c r="FO151" s="161"/>
      <c r="FP151" s="161"/>
      <c r="FQ151" s="161"/>
      <c r="FR151" s="161"/>
      <c r="FS151" s="161"/>
      <c r="FT151" s="161"/>
      <c r="FU151" s="161"/>
      <c r="FV151" s="161"/>
      <c r="FW151" s="161"/>
      <c r="FX151" s="161"/>
      <c r="FY151" s="161"/>
      <c r="FZ151" s="161"/>
      <c r="GA151" s="161"/>
      <c r="GB151" s="161"/>
      <c r="GC151" s="161"/>
      <c r="GD151" s="161"/>
      <c r="GE151" s="161"/>
      <c r="GF151" s="161"/>
      <c r="GG151" s="161"/>
      <c r="GH151" s="161"/>
      <c r="GI151" s="161"/>
      <c r="GJ151" s="161"/>
      <c r="GK151" s="161"/>
      <c r="GL151" s="161"/>
      <c r="GM151" s="161"/>
      <c r="GN151" s="161"/>
      <c r="GO151" s="161"/>
      <c r="GP151" s="161"/>
      <c r="GQ151" s="161"/>
      <c r="GR151" s="161"/>
      <c r="GS151" s="161"/>
      <c r="GT151" s="161"/>
      <c r="GU151" s="161"/>
      <c r="GV151" s="161"/>
      <c r="GW151" s="161"/>
      <c r="GX151" s="161"/>
      <c r="GY151" s="161"/>
      <c r="GZ151" s="161"/>
      <c r="HA151" s="161"/>
      <c r="HB151" s="161"/>
      <c r="HC151" s="161"/>
      <c r="HD151" s="161"/>
      <c r="HE151" s="161"/>
      <c r="HF151" s="161"/>
      <c r="HG151" s="161"/>
      <c r="HH151" s="161"/>
      <c r="HI151" s="161"/>
      <c r="HJ151" s="161"/>
      <c r="HK151" s="161"/>
      <c r="HL151" s="161"/>
      <c r="HM151" s="161"/>
      <c r="HN151" s="161"/>
      <c r="HO151" s="161"/>
      <c r="HP151" s="161"/>
      <c r="HQ151" s="161"/>
      <c r="HR151" s="161"/>
      <c r="HS151" s="161"/>
      <c r="HT151" s="161"/>
      <c r="HU151" s="161"/>
      <c r="HV151" s="161"/>
      <c r="HW151" s="161"/>
      <c r="HX151" s="161"/>
      <c r="HY151" s="161"/>
      <c r="HZ151" s="161"/>
      <c r="IA151" s="161"/>
      <c r="IB151" s="161"/>
      <c r="IC151" s="161"/>
      <c r="ID151" s="161"/>
      <c r="IE151" s="161"/>
      <c r="IF151" s="161"/>
      <c r="IG151" s="161"/>
      <c r="IH151" s="161"/>
      <c r="II151" s="161"/>
      <c r="IJ151" s="161"/>
      <c r="IK151" s="161"/>
      <c r="IL151" s="161"/>
      <c r="IM151" s="161"/>
      <c r="IN151" s="161"/>
      <c r="IO151" s="161"/>
      <c r="IP151" s="161"/>
      <c r="IQ151" s="161"/>
      <c r="IR151" s="161"/>
      <c r="IS151" s="161"/>
      <c r="IT151" s="161"/>
      <c r="IU151" s="161"/>
      <c r="IV151" s="161"/>
      <c r="IW151" s="161"/>
    </row>
    <row r="152" spans="1:257" s="103" customFormat="1" ht="24">
      <c r="A152" s="169" t="s">
        <v>722</v>
      </c>
      <c r="B152" s="169" t="s">
        <v>723</v>
      </c>
      <c r="C152" s="170" t="s">
        <v>724</v>
      </c>
      <c r="D152" s="171" t="s">
        <v>725</v>
      </c>
      <c r="E152" s="172" t="s">
        <v>726</v>
      </c>
      <c r="F152" s="172" t="s">
        <v>727</v>
      </c>
      <c r="G152" s="172" t="s">
        <v>728</v>
      </c>
      <c r="H152" s="172" t="s">
        <v>1190</v>
      </c>
      <c r="I152" s="172" t="s">
        <v>1191</v>
      </c>
      <c r="J152" s="172" t="s">
        <v>1065</v>
      </c>
      <c r="K152" s="172" t="s">
        <v>729</v>
      </c>
      <c r="L152" s="172" t="s">
        <v>730</v>
      </c>
      <c r="M152" s="172" t="s">
        <v>1185</v>
      </c>
      <c r="N152" s="172" t="s">
        <v>731</v>
      </c>
      <c r="O152" s="172" t="s">
        <v>732</v>
      </c>
      <c r="P152" s="172" t="s">
        <v>733</v>
      </c>
      <c r="Q152" s="172" t="s">
        <v>1218</v>
      </c>
      <c r="R152" s="172" t="s">
        <v>734</v>
      </c>
      <c r="S152" s="173" t="s">
        <v>799</v>
      </c>
      <c r="T152" s="167"/>
      <c r="U152" s="247" t="s">
        <v>736</v>
      </c>
      <c r="V152" s="247" t="s">
        <v>1309</v>
      </c>
      <c r="W152" s="247" t="s">
        <v>1308</v>
      </c>
      <c r="X152" s="174" t="s">
        <v>1068</v>
      </c>
      <c r="Y152" s="175" t="s">
        <v>1069</v>
      </c>
      <c r="Z152" s="175" t="s">
        <v>1070</v>
      </c>
      <c r="AA152" s="176" t="s">
        <v>1071</v>
      </c>
      <c r="AB152" s="172" t="s">
        <v>1072</v>
      </c>
      <c r="AC152" s="177" t="s">
        <v>1073</v>
      </c>
      <c r="AD152" s="172" t="s">
        <v>1074</v>
      </c>
      <c r="AE152" s="178" t="s">
        <v>1186</v>
      </c>
      <c r="AF152" s="179" t="s">
        <v>1075</v>
      </c>
      <c r="AG152" s="179" t="s">
        <v>1076</v>
      </c>
      <c r="AH152" s="167"/>
      <c r="AI152" s="167"/>
      <c r="AJ152" s="167"/>
      <c r="AK152" s="161"/>
      <c r="AL152" s="161"/>
      <c r="AM152" s="161"/>
      <c r="AN152" s="161"/>
      <c r="AO152" s="161"/>
      <c r="AP152" s="161"/>
      <c r="AQ152" s="161"/>
      <c r="AR152" s="161"/>
      <c r="AS152" s="161"/>
      <c r="AT152" s="161"/>
      <c r="AU152" s="161"/>
      <c r="AV152" s="161"/>
      <c r="AW152" s="161"/>
      <c r="AX152" s="161"/>
      <c r="AY152" s="161"/>
      <c r="AZ152" s="161"/>
      <c r="BA152" s="161"/>
      <c r="BB152" s="161"/>
      <c r="BC152" s="161"/>
      <c r="BD152" s="161"/>
      <c r="BE152" s="161"/>
      <c r="BF152" s="161"/>
      <c r="BG152" s="161"/>
      <c r="BH152" s="161"/>
      <c r="BI152" s="161"/>
      <c r="BJ152" s="161"/>
      <c r="BK152" s="161"/>
      <c r="BL152" s="161"/>
      <c r="BM152" s="161"/>
      <c r="BN152" s="161"/>
      <c r="BO152" s="161"/>
      <c r="BP152" s="161"/>
      <c r="BQ152" s="161"/>
      <c r="BR152" s="161"/>
      <c r="BS152" s="161"/>
      <c r="BT152" s="161"/>
      <c r="BU152" s="161"/>
      <c r="BV152" s="161"/>
      <c r="BW152" s="161"/>
      <c r="BX152" s="161"/>
      <c r="BY152" s="161"/>
      <c r="BZ152" s="161"/>
      <c r="CA152" s="161"/>
      <c r="CB152" s="161"/>
      <c r="CC152" s="161"/>
      <c r="CD152" s="161"/>
      <c r="CE152" s="161"/>
      <c r="CF152" s="161"/>
      <c r="CG152" s="161"/>
      <c r="CH152" s="161"/>
      <c r="CI152" s="161"/>
      <c r="CJ152" s="161"/>
      <c r="CK152" s="161"/>
      <c r="CL152" s="161"/>
      <c r="CM152" s="161"/>
      <c r="CN152" s="161"/>
      <c r="CO152" s="161"/>
      <c r="CP152" s="161"/>
      <c r="CQ152" s="161"/>
      <c r="CR152" s="161"/>
      <c r="CS152" s="161"/>
      <c r="CT152" s="161"/>
      <c r="CU152" s="161"/>
      <c r="CV152" s="161"/>
      <c r="CW152" s="161"/>
      <c r="CX152" s="161"/>
      <c r="CY152" s="161"/>
      <c r="CZ152" s="161"/>
      <c r="DA152" s="161"/>
      <c r="DB152" s="161"/>
      <c r="DC152" s="161"/>
      <c r="DD152" s="161"/>
      <c r="DE152" s="161"/>
      <c r="DF152" s="161"/>
      <c r="DG152" s="161"/>
      <c r="DH152" s="161"/>
      <c r="DI152" s="161"/>
      <c r="DJ152" s="161"/>
      <c r="DK152" s="161"/>
      <c r="DL152" s="161"/>
      <c r="DM152" s="161"/>
      <c r="DN152" s="161"/>
      <c r="DO152" s="161"/>
      <c r="DP152" s="161"/>
      <c r="DQ152" s="161"/>
      <c r="DR152" s="161"/>
      <c r="DS152" s="161"/>
      <c r="DT152" s="161"/>
      <c r="DU152" s="161"/>
      <c r="DV152" s="161"/>
      <c r="DW152" s="161"/>
      <c r="DX152" s="161"/>
      <c r="DY152" s="161"/>
      <c r="DZ152" s="161"/>
      <c r="EA152" s="161"/>
      <c r="EB152" s="161"/>
      <c r="EC152" s="161"/>
      <c r="ED152" s="161"/>
      <c r="EE152" s="161"/>
      <c r="EF152" s="161"/>
      <c r="EG152" s="161"/>
      <c r="EH152" s="161"/>
      <c r="EI152" s="161"/>
      <c r="EJ152" s="161"/>
      <c r="EK152" s="161"/>
      <c r="EL152" s="161"/>
      <c r="EM152" s="161"/>
      <c r="EN152" s="161"/>
      <c r="EO152" s="161"/>
      <c r="EP152" s="161"/>
      <c r="EQ152" s="161"/>
      <c r="ER152" s="161"/>
      <c r="ES152" s="161"/>
      <c r="ET152" s="161"/>
      <c r="EU152" s="161"/>
      <c r="EV152" s="161"/>
      <c r="EW152" s="161"/>
      <c r="EX152" s="161"/>
      <c r="EY152" s="161"/>
      <c r="EZ152" s="161"/>
      <c r="FA152" s="161"/>
      <c r="FB152" s="161"/>
      <c r="FC152" s="161"/>
      <c r="FD152" s="161"/>
      <c r="FE152" s="161"/>
      <c r="FF152" s="161"/>
      <c r="FG152" s="161"/>
      <c r="FH152" s="161"/>
      <c r="FI152" s="161"/>
      <c r="FJ152" s="161"/>
      <c r="FK152" s="161"/>
      <c r="FL152" s="161"/>
      <c r="FM152" s="161"/>
      <c r="FN152" s="161"/>
      <c r="FO152" s="161"/>
      <c r="FP152" s="161"/>
      <c r="FQ152" s="161"/>
      <c r="FR152" s="161"/>
      <c r="FS152" s="161"/>
      <c r="FT152" s="161"/>
      <c r="FU152" s="161"/>
      <c r="FV152" s="161"/>
      <c r="FW152" s="161"/>
      <c r="FX152" s="161"/>
      <c r="FY152" s="161"/>
      <c r="FZ152" s="161"/>
      <c r="GA152" s="161"/>
      <c r="GB152" s="161"/>
      <c r="GC152" s="161"/>
      <c r="GD152" s="161"/>
      <c r="GE152" s="161"/>
      <c r="GF152" s="161"/>
      <c r="GG152" s="161"/>
      <c r="GH152" s="161"/>
      <c r="GI152" s="161"/>
      <c r="GJ152" s="161"/>
      <c r="GK152" s="161"/>
      <c r="GL152" s="161"/>
      <c r="GM152" s="161"/>
      <c r="GN152" s="161"/>
      <c r="GO152" s="161"/>
      <c r="GP152" s="161"/>
      <c r="GQ152" s="161"/>
      <c r="GR152" s="161"/>
      <c r="GS152" s="161"/>
      <c r="GT152" s="161"/>
      <c r="GU152" s="161"/>
      <c r="GV152" s="161"/>
      <c r="GW152" s="161"/>
      <c r="GX152" s="161"/>
      <c r="GY152" s="161"/>
      <c r="GZ152" s="161"/>
      <c r="HA152" s="161"/>
      <c r="HB152" s="161"/>
      <c r="HC152" s="161"/>
      <c r="HD152" s="161"/>
      <c r="HE152" s="161"/>
      <c r="HF152" s="161"/>
      <c r="HG152" s="161"/>
      <c r="HH152" s="161"/>
      <c r="HI152" s="161"/>
      <c r="HJ152" s="161"/>
      <c r="HK152" s="161"/>
      <c r="HL152" s="161"/>
      <c r="HM152" s="161"/>
      <c r="HN152" s="161"/>
      <c r="HO152" s="161"/>
      <c r="HP152" s="161"/>
      <c r="HQ152" s="161"/>
      <c r="HR152" s="161"/>
      <c r="HS152" s="161"/>
      <c r="HT152" s="161"/>
      <c r="HU152" s="161"/>
      <c r="HV152" s="161"/>
      <c r="HW152" s="161"/>
      <c r="HX152" s="161"/>
      <c r="HY152" s="161"/>
      <c r="HZ152" s="161"/>
      <c r="IA152" s="161"/>
      <c r="IB152" s="161"/>
      <c r="IC152" s="161"/>
      <c r="ID152" s="161"/>
      <c r="IE152" s="161"/>
      <c r="IF152" s="161"/>
      <c r="IG152" s="161"/>
      <c r="IH152" s="161"/>
      <c r="II152" s="161"/>
      <c r="IJ152" s="161"/>
      <c r="IK152" s="161"/>
      <c r="IL152" s="161"/>
      <c r="IM152" s="161"/>
      <c r="IN152" s="161"/>
      <c r="IO152" s="161"/>
      <c r="IP152" s="161"/>
      <c r="IQ152" s="161"/>
      <c r="IR152" s="161"/>
      <c r="IS152" s="161"/>
      <c r="IT152" s="161"/>
      <c r="IU152" s="161"/>
      <c r="IV152" s="161"/>
      <c r="IW152" s="161"/>
    </row>
    <row r="153" spans="1:257" s="103" customFormat="1" ht="12.75" thickBot="1">
      <c r="A153" s="438">
        <v>4069</v>
      </c>
      <c r="B153" s="441" t="s">
        <v>1244</v>
      </c>
      <c r="C153" s="229" t="s">
        <v>738</v>
      </c>
      <c r="D153" s="230">
        <v>297390000</v>
      </c>
      <c r="E153" s="182">
        <f>ROUND(E155*D153/D155,0)</f>
        <v>164736</v>
      </c>
      <c r="F153" s="182">
        <f>ROUND(F155*D153/D155,0)</f>
        <v>2953394</v>
      </c>
      <c r="G153" s="182">
        <f>ROUND(G155*D153/D155,0)</f>
        <v>0</v>
      </c>
      <c r="H153" s="182">
        <f>ROUND(H155*D153/D155,0)</f>
        <v>90605</v>
      </c>
      <c r="I153" s="182">
        <v>0</v>
      </c>
      <c r="J153" s="182">
        <v>0</v>
      </c>
      <c r="K153" s="182">
        <f>K155</f>
        <v>122500</v>
      </c>
      <c r="L153" s="182">
        <f>ROUND(L155*D153/D155,0)</f>
        <v>272069</v>
      </c>
      <c r="M153" s="182">
        <f>M155</f>
        <v>400060</v>
      </c>
      <c r="N153" s="182">
        <f>ROUND((546000+11900)*D153/D155,0)+105000</f>
        <v>294108</v>
      </c>
      <c r="O153" s="182">
        <f>ROUND(O155*D153/D155,0)</f>
        <v>502318</v>
      </c>
      <c r="P153" s="182">
        <f>ROUND(P155*D153/D155,0)</f>
        <v>21965</v>
      </c>
      <c r="Q153" s="182">
        <f>ROUND(Q155*D153/D155,0)</f>
        <v>1991</v>
      </c>
      <c r="R153" s="231">
        <v>29956</v>
      </c>
      <c r="S153" s="185">
        <f>SUM(D153:R153)</f>
        <v>302243702</v>
      </c>
      <c r="T153" s="186" t="s">
        <v>1333</v>
      </c>
      <c r="U153" s="245">
        <f>D153</f>
        <v>297390000</v>
      </c>
      <c r="V153" s="245"/>
      <c r="W153" s="245">
        <f>S153-U153</f>
        <v>4853702</v>
      </c>
      <c r="X153" s="187" t="s">
        <v>1078</v>
      </c>
      <c r="Y153" s="232">
        <v>39457</v>
      </c>
      <c r="Z153" s="232">
        <v>41977</v>
      </c>
      <c r="AA153" s="182">
        <f>IF(AND(YEAR(Y153)=YEAR(Z153),MONTH(Y153)=MONTH(Z153)),1,(YEAR(Z153)-YEAR(Y153))*12+MONTH(Z153)-MONTH(Y153))</f>
        <v>83</v>
      </c>
      <c r="AB153" s="184">
        <v>47</v>
      </c>
      <c r="AC153" s="190">
        <f>IF((AB153*12-AA153+AA153*0.2)/12&lt;2,2,ROUNDDOWN((AB153*12-AA153+AA153*0.2)/12,0))</f>
        <v>41</v>
      </c>
      <c r="AD153" s="191">
        <f>VLOOKUP($AC153,[82]償却率一覧!$A$3:$D$101,3,FALSE)</f>
        <v>1.3000000000000001E-2</v>
      </c>
      <c r="AE153" s="192">
        <f>ROUNDDOWN(S154*0.9*AD153*$AG153/6,0)</f>
        <v>2301308</v>
      </c>
      <c r="AF153" s="192">
        <f>ROUNDDOWN(S154*0.9*AD153/6,0)</f>
        <v>1150654</v>
      </c>
      <c r="AG153" s="192">
        <f>IF(MONTH($B$2)=1,(MONTH($B$2)+12)-MONTH($Z153)+1,MONTH($B$2)-MONTH($Z153)+1)</f>
        <v>2</v>
      </c>
      <c r="AH153" s="161" t="str">
        <f>A153&amp;"1"</f>
        <v>40691</v>
      </c>
      <c r="AI153" s="161" t="str">
        <f>C153</f>
        <v>信託土地</v>
      </c>
      <c r="AJ153" s="193">
        <f>(YEAR(Z153)-1988)*10000+MONTH(Z153)*100+DAY(Z153)</f>
        <v>261204</v>
      </c>
      <c r="AK153" s="161"/>
      <c r="AL153" s="161"/>
      <c r="AM153" s="161"/>
      <c r="AN153" s="161"/>
      <c r="AO153" s="161"/>
      <c r="AP153" s="161"/>
      <c r="AQ153" s="161"/>
      <c r="AR153" s="161"/>
      <c r="AS153" s="161"/>
      <c r="AT153" s="161"/>
      <c r="AU153" s="161"/>
      <c r="AV153" s="161"/>
      <c r="AW153" s="161"/>
      <c r="AX153" s="161"/>
      <c r="AY153" s="161"/>
      <c r="AZ153" s="161"/>
      <c r="BA153" s="161"/>
      <c r="BB153" s="161"/>
      <c r="BC153" s="161"/>
      <c r="BD153" s="161"/>
      <c r="BE153" s="161"/>
      <c r="BF153" s="161"/>
      <c r="BG153" s="161"/>
      <c r="BH153" s="161"/>
      <c r="BI153" s="161"/>
      <c r="BJ153" s="161"/>
      <c r="BK153" s="161"/>
      <c r="BL153" s="161"/>
      <c r="BM153" s="161"/>
      <c r="BN153" s="161"/>
      <c r="BO153" s="161"/>
      <c r="BP153" s="161"/>
      <c r="BQ153" s="161"/>
      <c r="BR153" s="161"/>
      <c r="BS153" s="161"/>
      <c r="BT153" s="161"/>
      <c r="BU153" s="161"/>
      <c r="BV153" s="161"/>
      <c r="BW153" s="161"/>
      <c r="BX153" s="161"/>
      <c r="BY153" s="161"/>
      <c r="BZ153" s="161"/>
      <c r="CA153" s="161"/>
      <c r="CB153" s="161"/>
      <c r="CC153" s="161"/>
      <c r="CD153" s="161"/>
      <c r="CE153" s="161"/>
      <c r="CF153" s="161"/>
      <c r="CG153" s="161"/>
      <c r="CH153" s="161"/>
      <c r="CI153" s="161"/>
      <c r="CJ153" s="161"/>
      <c r="CK153" s="161"/>
      <c r="CL153" s="161"/>
      <c r="CM153" s="161"/>
      <c r="CN153" s="161"/>
      <c r="CO153" s="161"/>
      <c r="CP153" s="161"/>
      <c r="CQ153" s="161"/>
      <c r="CR153" s="161"/>
      <c r="CS153" s="161"/>
      <c r="CT153" s="161"/>
      <c r="CU153" s="161"/>
      <c r="CV153" s="161"/>
      <c r="CW153" s="161"/>
      <c r="CX153" s="161"/>
      <c r="CY153" s="161"/>
      <c r="CZ153" s="161"/>
      <c r="DA153" s="161"/>
      <c r="DB153" s="161"/>
      <c r="DC153" s="161"/>
      <c r="DD153" s="161"/>
      <c r="DE153" s="161"/>
      <c r="DF153" s="161"/>
      <c r="DG153" s="161"/>
      <c r="DH153" s="161"/>
      <c r="DI153" s="161"/>
      <c r="DJ153" s="161"/>
      <c r="DK153" s="161"/>
      <c r="DL153" s="161"/>
      <c r="DM153" s="161"/>
      <c r="DN153" s="161"/>
      <c r="DO153" s="161"/>
      <c r="DP153" s="161"/>
      <c r="DQ153" s="161"/>
      <c r="DR153" s="161"/>
      <c r="DS153" s="161"/>
      <c r="DT153" s="161"/>
      <c r="DU153" s="161"/>
      <c r="DV153" s="161"/>
      <c r="DW153" s="161"/>
      <c r="DX153" s="161"/>
      <c r="DY153" s="161"/>
      <c r="DZ153" s="161"/>
      <c r="EA153" s="161"/>
      <c r="EB153" s="161"/>
      <c r="EC153" s="161"/>
      <c r="ED153" s="161"/>
      <c r="EE153" s="161"/>
      <c r="EF153" s="161"/>
      <c r="EG153" s="161"/>
      <c r="EH153" s="161"/>
      <c r="EI153" s="161"/>
      <c r="EJ153" s="161"/>
      <c r="EK153" s="161"/>
      <c r="EL153" s="161"/>
      <c r="EM153" s="161"/>
      <c r="EN153" s="161"/>
      <c r="EO153" s="161"/>
      <c r="EP153" s="161"/>
      <c r="EQ153" s="161"/>
      <c r="ER153" s="161"/>
      <c r="ES153" s="161"/>
      <c r="ET153" s="161"/>
      <c r="EU153" s="161"/>
      <c r="EV153" s="161"/>
      <c r="EW153" s="161"/>
      <c r="EX153" s="161"/>
      <c r="EY153" s="161"/>
      <c r="EZ153" s="161"/>
      <c r="FA153" s="161"/>
      <c r="FB153" s="161"/>
      <c r="FC153" s="161"/>
      <c r="FD153" s="161"/>
      <c r="FE153" s="161"/>
      <c r="FF153" s="161"/>
      <c r="FG153" s="161"/>
      <c r="FH153" s="161"/>
      <c r="FI153" s="161"/>
      <c r="FJ153" s="161"/>
      <c r="FK153" s="161"/>
      <c r="FL153" s="161"/>
      <c r="FM153" s="161"/>
      <c r="FN153" s="161"/>
      <c r="FO153" s="161"/>
      <c r="FP153" s="161"/>
      <c r="FQ153" s="161"/>
      <c r="FR153" s="161"/>
      <c r="FS153" s="161"/>
      <c r="FT153" s="161"/>
      <c r="FU153" s="161"/>
      <c r="FV153" s="161"/>
      <c r="FW153" s="161"/>
      <c r="FX153" s="161"/>
      <c r="FY153" s="161"/>
      <c r="FZ153" s="161"/>
      <c r="GA153" s="161"/>
      <c r="GB153" s="161"/>
      <c r="GC153" s="161"/>
      <c r="GD153" s="161"/>
      <c r="GE153" s="161"/>
      <c r="GF153" s="161"/>
      <c r="GG153" s="161"/>
      <c r="GH153" s="161"/>
      <c r="GI153" s="161"/>
      <c r="GJ153" s="161"/>
      <c r="GK153" s="161"/>
      <c r="GL153" s="161"/>
      <c r="GM153" s="161"/>
      <c r="GN153" s="161"/>
      <c r="GO153" s="161"/>
      <c r="GP153" s="161"/>
      <c r="GQ153" s="161"/>
      <c r="GR153" s="161"/>
      <c r="GS153" s="161"/>
      <c r="GT153" s="161"/>
      <c r="GU153" s="161"/>
      <c r="GV153" s="161"/>
      <c r="GW153" s="161"/>
      <c r="GX153" s="161"/>
      <c r="GY153" s="161"/>
      <c r="GZ153" s="161"/>
      <c r="HA153" s="161"/>
      <c r="HB153" s="161"/>
      <c r="HC153" s="161"/>
      <c r="HD153" s="161"/>
      <c r="HE153" s="161"/>
      <c r="HF153" s="161"/>
      <c r="HG153" s="161"/>
      <c r="HH153" s="161"/>
      <c r="HI153" s="161"/>
      <c r="HJ153" s="161"/>
      <c r="HK153" s="161"/>
      <c r="HL153" s="161"/>
      <c r="HM153" s="161"/>
      <c r="HN153" s="161"/>
      <c r="HO153" s="161"/>
      <c r="HP153" s="161"/>
      <c r="HQ153" s="161"/>
      <c r="HR153" s="161"/>
      <c r="HS153" s="161"/>
      <c r="HT153" s="161"/>
      <c r="HU153" s="161"/>
      <c r="HV153" s="161"/>
      <c r="HW153" s="161"/>
      <c r="HX153" s="161"/>
      <c r="HY153" s="161"/>
      <c r="HZ153" s="161"/>
      <c r="IA153" s="161"/>
      <c r="IB153" s="161"/>
      <c r="IC153" s="161"/>
      <c r="ID153" s="161"/>
      <c r="IE153" s="161"/>
      <c r="IF153" s="161"/>
      <c r="IG153" s="161"/>
      <c r="IH153" s="161"/>
      <c r="II153" s="161"/>
      <c r="IJ153" s="161"/>
      <c r="IK153" s="161"/>
      <c r="IL153" s="161"/>
      <c r="IM153" s="161"/>
      <c r="IN153" s="161"/>
      <c r="IO153" s="161"/>
      <c r="IP153" s="161"/>
      <c r="IQ153" s="161"/>
      <c r="IR153" s="161"/>
      <c r="IS153" s="161"/>
      <c r="IT153" s="161"/>
      <c r="IU153" s="161"/>
      <c r="IV153" s="161"/>
      <c r="IW153" s="161"/>
    </row>
    <row r="154" spans="1:257" s="103" customFormat="1" ht="12.75" thickBot="1">
      <c r="A154" s="439"/>
      <c r="B154" s="442"/>
      <c r="C154" s="233" t="s">
        <v>1194</v>
      </c>
      <c r="D154" s="234">
        <f>537000000+42960000</f>
        <v>579960000</v>
      </c>
      <c r="E154" s="196">
        <f t="shared" ref="E154:J154" si="47">E155-E153</f>
        <v>321264</v>
      </c>
      <c r="F154" s="196">
        <f t="shared" si="47"/>
        <v>5759611</v>
      </c>
      <c r="G154" s="196">
        <f t="shared" si="47"/>
        <v>0</v>
      </c>
      <c r="H154" s="196">
        <f t="shared" si="47"/>
        <v>176695</v>
      </c>
      <c r="I154" s="196">
        <f t="shared" si="47"/>
        <v>759050</v>
      </c>
      <c r="J154" s="196">
        <f t="shared" si="47"/>
        <v>856800</v>
      </c>
      <c r="K154" s="196">
        <v>0</v>
      </c>
      <c r="L154" s="196">
        <f t="shared" ref="L154:Q154" si="48">L155-L153</f>
        <v>530581</v>
      </c>
      <c r="M154" s="196">
        <f t="shared" si="48"/>
        <v>0</v>
      </c>
      <c r="N154" s="182">
        <f>ROUND((546000+11900)*D154/D155,0)</f>
        <v>368792</v>
      </c>
      <c r="O154" s="196">
        <f t="shared" si="48"/>
        <v>979603</v>
      </c>
      <c r="P154" s="196">
        <f t="shared" si="48"/>
        <v>42835</v>
      </c>
      <c r="Q154" s="196">
        <f t="shared" si="48"/>
        <v>3883</v>
      </c>
      <c r="R154" s="235">
        <v>320035</v>
      </c>
      <c r="S154" s="198">
        <f>SUM(D154:R154)</f>
        <v>590079149</v>
      </c>
      <c r="T154" s="161" t="s">
        <v>1333</v>
      </c>
      <c r="U154" s="245"/>
      <c r="V154" s="245">
        <f>D154/1.08</f>
        <v>537000000</v>
      </c>
      <c r="W154" s="245">
        <f>S154-V154</f>
        <v>53079149</v>
      </c>
      <c r="X154" s="163"/>
      <c r="Y154" s="161"/>
      <c r="Z154" s="161"/>
      <c r="AA154" s="162"/>
      <c r="AB154" s="162"/>
      <c r="AC154" s="161"/>
      <c r="AD154" s="162"/>
      <c r="AE154" s="161"/>
      <c r="AF154" s="161"/>
      <c r="AG154" s="161"/>
      <c r="AH154" s="161" t="str">
        <f>A153&amp;"2"</f>
        <v>40692</v>
      </c>
      <c r="AI154" s="161" t="str">
        <f>C154</f>
        <v>信託建物</v>
      </c>
      <c r="AJ154" s="199">
        <f>AJ153</f>
        <v>261204</v>
      </c>
      <c r="AK154" s="161"/>
      <c r="AL154" s="161"/>
      <c r="AM154" s="161"/>
      <c r="AN154" s="161"/>
      <c r="AO154" s="161"/>
      <c r="AP154" s="161"/>
      <c r="AQ154" s="161"/>
      <c r="AR154" s="161"/>
      <c r="AS154" s="161"/>
      <c r="AT154" s="161"/>
      <c r="AU154" s="161"/>
      <c r="AV154" s="161"/>
      <c r="AW154" s="161"/>
      <c r="AX154" s="161"/>
      <c r="AY154" s="161"/>
      <c r="AZ154" s="161"/>
      <c r="BA154" s="161"/>
      <c r="BB154" s="161"/>
      <c r="BC154" s="161"/>
      <c r="BD154" s="161"/>
      <c r="BE154" s="161"/>
      <c r="BF154" s="161"/>
      <c r="BG154" s="161"/>
      <c r="BH154" s="161"/>
      <c r="BI154" s="161"/>
      <c r="BJ154" s="161"/>
      <c r="BK154" s="161"/>
      <c r="BL154" s="161"/>
      <c r="BM154" s="161"/>
      <c r="BN154" s="161"/>
      <c r="BO154" s="161"/>
      <c r="BP154" s="161"/>
      <c r="BQ154" s="161"/>
      <c r="BR154" s="161"/>
      <c r="BS154" s="161"/>
      <c r="BT154" s="161"/>
      <c r="BU154" s="161"/>
      <c r="BV154" s="161"/>
      <c r="BW154" s="161"/>
      <c r="BX154" s="161"/>
      <c r="BY154" s="161"/>
      <c r="BZ154" s="161"/>
      <c r="CA154" s="161"/>
      <c r="CB154" s="161"/>
      <c r="CC154" s="161"/>
      <c r="CD154" s="161"/>
      <c r="CE154" s="161"/>
      <c r="CF154" s="161"/>
      <c r="CG154" s="161"/>
      <c r="CH154" s="161"/>
      <c r="CI154" s="161"/>
      <c r="CJ154" s="161"/>
      <c r="CK154" s="161"/>
      <c r="CL154" s="161"/>
      <c r="CM154" s="161"/>
      <c r="CN154" s="161"/>
      <c r="CO154" s="161"/>
      <c r="CP154" s="161"/>
      <c r="CQ154" s="161"/>
      <c r="CR154" s="161"/>
      <c r="CS154" s="161"/>
      <c r="CT154" s="161"/>
      <c r="CU154" s="161"/>
      <c r="CV154" s="161"/>
      <c r="CW154" s="161"/>
      <c r="CX154" s="161"/>
      <c r="CY154" s="161"/>
      <c r="CZ154" s="161"/>
      <c r="DA154" s="161"/>
      <c r="DB154" s="161"/>
      <c r="DC154" s="161"/>
      <c r="DD154" s="161"/>
      <c r="DE154" s="161"/>
      <c r="DF154" s="161"/>
      <c r="DG154" s="161"/>
      <c r="DH154" s="161"/>
      <c r="DI154" s="161"/>
      <c r="DJ154" s="161"/>
      <c r="DK154" s="161"/>
      <c r="DL154" s="161"/>
      <c r="DM154" s="161"/>
      <c r="DN154" s="161"/>
      <c r="DO154" s="161"/>
      <c r="DP154" s="161"/>
      <c r="DQ154" s="161"/>
      <c r="DR154" s="161"/>
      <c r="DS154" s="161"/>
      <c r="DT154" s="161"/>
      <c r="DU154" s="161"/>
      <c r="DV154" s="161"/>
      <c r="DW154" s="161"/>
      <c r="DX154" s="161"/>
      <c r="DY154" s="161"/>
      <c r="DZ154" s="161"/>
      <c r="EA154" s="161"/>
      <c r="EB154" s="161"/>
      <c r="EC154" s="161"/>
      <c r="ED154" s="161"/>
      <c r="EE154" s="161"/>
      <c r="EF154" s="161"/>
      <c r="EG154" s="161"/>
      <c r="EH154" s="161"/>
      <c r="EI154" s="161"/>
      <c r="EJ154" s="161"/>
      <c r="EK154" s="161"/>
      <c r="EL154" s="161"/>
      <c r="EM154" s="161"/>
      <c r="EN154" s="161"/>
      <c r="EO154" s="161"/>
      <c r="EP154" s="161"/>
      <c r="EQ154" s="161"/>
      <c r="ER154" s="161"/>
      <c r="ES154" s="161"/>
      <c r="ET154" s="161"/>
      <c r="EU154" s="161"/>
      <c r="EV154" s="161"/>
      <c r="EW154" s="161"/>
      <c r="EX154" s="161"/>
      <c r="EY154" s="161"/>
      <c r="EZ154" s="161"/>
      <c r="FA154" s="161"/>
      <c r="FB154" s="161"/>
      <c r="FC154" s="161"/>
      <c r="FD154" s="161"/>
      <c r="FE154" s="161"/>
      <c r="FF154" s="161"/>
      <c r="FG154" s="161"/>
      <c r="FH154" s="161"/>
      <c r="FI154" s="161"/>
      <c r="FJ154" s="161"/>
      <c r="FK154" s="161"/>
      <c r="FL154" s="161"/>
      <c r="FM154" s="161"/>
      <c r="FN154" s="161"/>
      <c r="FO154" s="161"/>
      <c r="FP154" s="161"/>
      <c r="FQ154" s="161"/>
      <c r="FR154" s="161"/>
      <c r="FS154" s="161"/>
      <c r="FT154" s="161"/>
      <c r="FU154" s="161"/>
      <c r="FV154" s="161"/>
      <c r="FW154" s="161"/>
      <c r="FX154" s="161"/>
      <c r="FY154" s="161"/>
      <c r="FZ154" s="161"/>
      <c r="GA154" s="161"/>
      <c r="GB154" s="161"/>
      <c r="GC154" s="161"/>
      <c r="GD154" s="161"/>
      <c r="GE154" s="161"/>
      <c r="GF154" s="161"/>
      <c r="GG154" s="161"/>
      <c r="GH154" s="161"/>
      <c r="GI154" s="161"/>
      <c r="GJ154" s="161"/>
      <c r="GK154" s="161"/>
      <c r="GL154" s="161"/>
      <c r="GM154" s="161"/>
      <c r="GN154" s="161"/>
      <c r="GO154" s="161"/>
      <c r="GP154" s="161"/>
      <c r="GQ154" s="161"/>
      <c r="GR154" s="161"/>
      <c r="GS154" s="161"/>
      <c r="GT154" s="161"/>
      <c r="GU154" s="161"/>
      <c r="GV154" s="161"/>
      <c r="GW154" s="161"/>
      <c r="GX154" s="161"/>
      <c r="GY154" s="161"/>
      <c r="GZ154" s="161"/>
      <c r="HA154" s="161"/>
      <c r="HB154" s="161"/>
      <c r="HC154" s="161"/>
      <c r="HD154" s="161"/>
      <c r="HE154" s="161"/>
      <c r="HF154" s="161"/>
      <c r="HG154" s="161"/>
      <c r="HH154" s="161"/>
      <c r="HI154" s="161"/>
      <c r="HJ154" s="161"/>
      <c r="HK154" s="161"/>
      <c r="HL154" s="161"/>
      <c r="HM154" s="161"/>
      <c r="HN154" s="161"/>
      <c r="HO154" s="161"/>
      <c r="HP154" s="161"/>
      <c r="HQ154" s="161"/>
      <c r="HR154" s="161"/>
      <c r="HS154" s="161"/>
      <c r="HT154" s="161"/>
      <c r="HU154" s="161"/>
      <c r="HV154" s="161"/>
      <c r="HW154" s="161"/>
      <c r="HX154" s="161"/>
      <c r="HY154" s="161"/>
      <c r="HZ154" s="161"/>
      <c r="IA154" s="161"/>
      <c r="IB154" s="161"/>
      <c r="IC154" s="161"/>
      <c r="ID154" s="161"/>
      <c r="IE154" s="161"/>
      <c r="IF154" s="161"/>
      <c r="IG154" s="161"/>
      <c r="IH154" s="161"/>
      <c r="II154" s="161"/>
      <c r="IJ154" s="161"/>
      <c r="IK154" s="161"/>
      <c r="IL154" s="161"/>
      <c r="IM154" s="161"/>
      <c r="IN154" s="161"/>
      <c r="IO154" s="161"/>
      <c r="IP154" s="161"/>
      <c r="IQ154" s="161"/>
      <c r="IR154" s="161"/>
      <c r="IS154" s="161"/>
      <c r="IT154" s="161"/>
      <c r="IU154" s="161"/>
      <c r="IV154" s="161"/>
      <c r="IW154" s="161"/>
    </row>
    <row r="155" spans="1:257" s="103" customFormat="1" ht="12.75" thickBot="1">
      <c r="A155" s="440"/>
      <c r="B155" s="443"/>
      <c r="C155" s="200" t="s">
        <v>735</v>
      </c>
      <c r="D155" s="227">
        <f>SUM(D153:D154)</f>
        <v>877350000</v>
      </c>
      <c r="E155" s="218">
        <v>486000</v>
      </c>
      <c r="F155" s="227">
        <f>ROUNDDOWN(((D153+D154/1.08)*0.01-276302)*1.08,0)</f>
        <v>8713005</v>
      </c>
      <c r="G155" s="218"/>
      <c r="H155" s="218">
        <f>172800+94500</f>
        <v>267300</v>
      </c>
      <c r="I155" s="218">
        <f>421200+33600+236250+68000</f>
        <v>759050</v>
      </c>
      <c r="J155" s="218">
        <f>630000+108000+118800</f>
        <v>856800</v>
      </c>
      <c r="K155" s="218">
        <f>105000+17500</f>
        <v>122500</v>
      </c>
      <c r="L155" s="218">
        <f>446250+356400</f>
        <v>802650</v>
      </c>
      <c r="M155" s="218">
        <f>262500+76000+61560</f>
        <v>400060</v>
      </c>
      <c r="N155" s="218">
        <f>546000+11900+105000</f>
        <v>662900</v>
      </c>
      <c r="O155" s="218">
        <f>466725+122370+36750+419475+233100+6962+16597+55328+124614</f>
        <v>1481921</v>
      </c>
      <c r="P155" s="218">
        <v>64800</v>
      </c>
      <c r="Q155" s="218">
        <v>5874</v>
      </c>
      <c r="R155" s="236">
        <f>SUM(R153:R154)</f>
        <v>349991</v>
      </c>
      <c r="S155" s="204">
        <f>SUM(D155:R155)</f>
        <v>892322851</v>
      </c>
      <c r="T155" s="161"/>
      <c r="U155" s="245"/>
      <c r="V155" s="245"/>
      <c r="W155" s="245"/>
      <c r="X155" s="163"/>
      <c r="Y155" s="161"/>
      <c r="Z155" s="161"/>
      <c r="AA155" s="162"/>
      <c r="AB155" s="162"/>
      <c r="AC155" s="161"/>
      <c r="AD155" s="162"/>
      <c r="AE155" s="161"/>
      <c r="AF155" s="161"/>
      <c r="AG155" s="161"/>
      <c r="AH155" s="161"/>
      <c r="AI155" s="161"/>
      <c r="AJ155" s="161"/>
      <c r="AK155" s="161"/>
      <c r="AL155" s="161"/>
      <c r="AM155" s="161"/>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61"/>
      <c r="BY155" s="161"/>
      <c r="BZ155" s="161"/>
      <c r="CA155" s="161"/>
      <c r="CB155" s="161"/>
      <c r="CC155" s="161"/>
      <c r="CD155" s="161"/>
      <c r="CE155" s="161"/>
      <c r="CF155" s="161"/>
      <c r="CG155" s="161"/>
      <c r="CH155" s="161"/>
      <c r="CI155" s="161"/>
      <c r="CJ155" s="161"/>
      <c r="CK155" s="161"/>
      <c r="CL155" s="161"/>
      <c r="CM155" s="161"/>
      <c r="CN155" s="161"/>
      <c r="CO155" s="161"/>
      <c r="CP155" s="161"/>
      <c r="CQ155" s="161"/>
      <c r="CR155" s="161"/>
      <c r="CS155" s="161"/>
      <c r="CT155" s="161"/>
      <c r="CU155" s="161"/>
      <c r="CV155" s="161"/>
      <c r="CW155" s="161"/>
      <c r="CX155" s="161"/>
      <c r="CY155" s="161"/>
      <c r="CZ155" s="161"/>
      <c r="DA155" s="161"/>
      <c r="DB155" s="161"/>
      <c r="DC155" s="161"/>
      <c r="DD155" s="161"/>
      <c r="DE155" s="161"/>
      <c r="DF155" s="161"/>
      <c r="DG155" s="161"/>
      <c r="DH155" s="161"/>
      <c r="DI155" s="161"/>
      <c r="DJ155" s="161"/>
      <c r="DK155" s="161"/>
      <c r="DL155" s="161"/>
      <c r="DM155" s="161"/>
      <c r="DN155" s="161"/>
      <c r="DO155" s="161"/>
      <c r="DP155" s="161"/>
      <c r="DQ155" s="161"/>
      <c r="DR155" s="161"/>
      <c r="DS155" s="161"/>
      <c r="DT155" s="161"/>
      <c r="DU155" s="161"/>
      <c r="DV155" s="161"/>
      <c r="DW155" s="161"/>
      <c r="DX155" s="161"/>
      <c r="DY155" s="161"/>
      <c r="DZ155" s="161"/>
      <c r="EA155" s="161"/>
      <c r="EB155" s="161"/>
      <c r="EC155" s="161"/>
      <c r="ED155" s="161"/>
      <c r="EE155" s="161"/>
      <c r="EF155" s="161"/>
      <c r="EG155" s="161"/>
      <c r="EH155" s="161"/>
      <c r="EI155" s="161"/>
      <c r="EJ155" s="161"/>
      <c r="EK155" s="161"/>
      <c r="EL155" s="161"/>
      <c r="EM155" s="161"/>
      <c r="EN155" s="161"/>
      <c r="EO155" s="161"/>
      <c r="EP155" s="161"/>
      <c r="EQ155" s="161"/>
      <c r="ER155" s="161"/>
      <c r="ES155" s="161"/>
      <c r="ET155" s="161"/>
      <c r="EU155" s="161"/>
      <c r="EV155" s="161"/>
      <c r="EW155" s="161"/>
      <c r="EX155" s="161"/>
      <c r="EY155" s="161"/>
      <c r="EZ155" s="161"/>
      <c r="FA155" s="161"/>
      <c r="FB155" s="161"/>
      <c r="FC155" s="161"/>
      <c r="FD155" s="161"/>
      <c r="FE155" s="161"/>
      <c r="FF155" s="161"/>
      <c r="FG155" s="161"/>
      <c r="FH155" s="161"/>
      <c r="FI155" s="161"/>
      <c r="FJ155" s="161"/>
      <c r="FK155" s="161"/>
      <c r="FL155" s="161"/>
      <c r="FM155" s="161"/>
      <c r="FN155" s="161"/>
      <c r="FO155" s="161"/>
      <c r="FP155" s="161"/>
      <c r="FQ155" s="161"/>
      <c r="FR155" s="161"/>
      <c r="FS155" s="161"/>
      <c r="FT155" s="161"/>
      <c r="FU155" s="161"/>
      <c r="FV155" s="161"/>
      <c r="FW155" s="161"/>
      <c r="FX155" s="161"/>
      <c r="FY155" s="161"/>
      <c r="FZ155" s="161"/>
      <c r="GA155" s="161"/>
      <c r="GB155" s="161"/>
      <c r="GC155" s="161"/>
      <c r="GD155" s="161"/>
      <c r="GE155" s="161"/>
      <c r="GF155" s="161"/>
      <c r="GG155" s="161"/>
      <c r="GH155" s="161"/>
      <c r="GI155" s="161"/>
      <c r="GJ155" s="161"/>
      <c r="GK155" s="161"/>
      <c r="GL155" s="161"/>
      <c r="GM155" s="161"/>
      <c r="GN155" s="161"/>
      <c r="GO155" s="161"/>
      <c r="GP155" s="161"/>
      <c r="GQ155" s="161"/>
      <c r="GR155" s="161"/>
      <c r="GS155" s="161"/>
      <c r="GT155" s="161"/>
      <c r="GU155" s="161"/>
      <c r="GV155" s="161"/>
      <c r="GW155" s="161"/>
      <c r="GX155" s="161"/>
      <c r="GY155" s="161"/>
      <c r="GZ155" s="161"/>
      <c r="HA155" s="161"/>
      <c r="HB155" s="161"/>
      <c r="HC155" s="161"/>
      <c r="HD155" s="161"/>
      <c r="HE155" s="161"/>
      <c r="HF155" s="161"/>
      <c r="HG155" s="161"/>
      <c r="HH155" s="161"/>
      <c r="HI155" s="161"/>
      <c r="HJ155" s="161"/>
      <c r="HK155" s="161"/>
      <c r="HL155" s="161"/>
      <c r="HM155" s="161"/>
      <c r="HN155" s="161"/>
      <c r="HO155" s="161"/>
      <c r="HP155" s="161"/>
      <c r="HQ155" s="161"/>
      <c r="HR155" s="161"/>
      <c r="HS155" s="161"/>
      <c r="HT155" s="161"/>
      <c r="HU155" s="161"/>
      <c r="HV155" s="161"/>
      <c r="HW155" s="161"/>
      <c r="HX155" s="161"/>
      <c r="HY155" s="161"/>
      <c r="HZ155" s="161"/>
      <c r="IA155" s="161"/>
      <c r="IB155" s="161"/>
      <c r="IC155" s="161"/>
      <c r="ID155" s="161"/>
      <c r="IE155" s="161"/>
      <c r="IF155" s="161"/>
      <c r="IG155" s="161"/>
      <c r="IH155" s="161"/>
      <c r="II155" s="161"/>
      <c r="IJ155" s="161"/>
      <c r="IK155" s="161"/>
      <c r="IL155" s="161"/>
      <c r="IM155" s="161"/>
      <c r="IN155" s="161"/>
      <c r="IO155" s="161"/>
      <c r="IP155" s="161"/>
      <c r="IQ155" s="161"/>
      <c r="IR155" s="161"/>
      <c r="IS155" s="161"/>
      <c r="IT155" s="161"/>
      <c r="IU155" s="161"/>
      <c r="IV155" s="161"/>
      <c r="IW155" s="161"/>
    </row>
    <row r="156" spans="1:257" s="103" customFormat="1" ht="12.75" thickBot="1">
      <c r="A156" s="205"/>
      <c r="B156" s="205"/>
      <c r="C156" s="205"/>
      <c r="D156" s="206"/>
      <c r="E156" s="206"/>
      <c r="F156" s="206"/>
      <c r="G156" s="206"/>
      <c r="H156" s="206"/>
      <c r="I156" s="206"/>
      <c r="J156" s="206"/>
      <c r="K156" s="206"/>
      <c r="L156" s="206"/>
      <c r="M156" s="206"/>
      <c r="N156" s="206"/>
      <c r="O156" s="206"/>
      <c r="P156" s="206"/>
      <c r="Q156" s="206"/>
      <c r="R156" s="206"/>
      <c r="S156" s="206"/>
      <c r="T156" s="161"/>
      <c r="U156" s="245"/>
      <c r="V156" s="245"/>
      <c r="W156" s="245"/>
      <c r="X156" s="163"/>
      <c r="Y156" s="161"/>
      <c r="Z156" s="161"/>
      <c r="AA156" s="162"/>
      <c r="AB156" s="162"/>
      <c r="AC156" s="161"/>
      <c r="AD156" s="162"/>
      <c r="AE156" s="161"/>
      <c r="AF156" s="161"/>
      <c r="AG156" s="161"/>
      <c r="AH156" s="161"/>
      <c r="AI156" s="161"/>
      <c r="AJ156" s="161"/>
      <c r="AK156" s="161"/>
      <c r="AL156" s="161"/>
      <c r="AM156" s="161"/>
      <c r="AN156" s="161"/>
      <c r="AO156" s="161"/>
      <c r="AP156" s="161"/>
      <c r="AQ156" s="161"/>
      <c r="AR156" s="161"/>
      <c r="AS156" s="161"/>
      <c r="AT156" s="161"/>
      <c r="AU156" s="161"/>
      <c r="AV156" s="161"/>
      <c r="AW156" s="161"/>
      <c r="AX156" s="161"/>
      <c r="AY156" s="161"/>
      <c r="AZ156" s="161"/>
      <c r="BA156" s="161"/>
      <c r="BB156" s="161"/>
      <c r="BC156" s="161"/>
      <c r="BD156" s="161"/>
      <c r="BE156" s="161"/>
      <c r="BF156" s="161"/>
      <c r="BG156" s="161"/>
      <c r="BH156" s="161"/>
      <c r="BI156" s="161"/>
      <c r="BJ156" s="161"/>
      <c r="BK156" s="161"/>
      <c r="BL156" s="161"/>
      <c r="BM156" s="161"/>
      <c r="BN156" s="161"/>
      <c r="BO156" s="161"/>
      <c r="BP156" s="161"/>
      <c r="BQ156" s="161"/>
      <c r="BR156" s="161"/>
      <c r="BS156" s="161"/>
      <c r="BT156" s="161"/>
      <c r="BU156" s="161"/>
      <c r="BV156" s="161"/>
      <c r="BW156" s="161"/>
      <c r="BX156" s="161"/>
      <c r="BY156" s="161"/>
      <c r="BZ156" s="161"/>
      <c r="CA156" s="161"/>
      <c r="CB156" s="161"/>
      <c r="CC156" s="161"/>
      <c r="CD156" s="161"/>
      <c r="CE156" s="161"/>
      <c r="CF156" s="161"/>
      <c r="CG156" s="161"/>
      <c r="CH156" s="161"/>
      <c r="CI156" s="161"/>
      <c r="CJ156" s="161"/>
      <c r="CK156" s="161"/>
      <c r="CL156" s="161"/>
      <c r="CM156" s="161"/>
      <c r="CN156" s="161"/>
      <c r="CO156" s="161"/>
      <c r="CP156" s="161"/>
      <c r="CQ156" s="161"/>
      <c r="CR156" s="161"/>
      <c r="CS156" s="161"/>
      <c r="CT156" s="161"/>
      <c r="CU156" s="161"/>
      <c r="CV156" s="161"/>
      <c r="CW156" s="161"/>
      <c r="CX156" s="161"/>
      <c r="CY156" s="161"/>
      <c r="CZ156" s="161"/>
      <c r="DA156" s="161"/>
      <c r="DB156" s="161"/>
      <c r="DC156" s="161"/>
      <c r="DD156" s="161"/>
      <c r="DE156" s="161"/>
      <c r="DF156" s="161"/>
      <c r="DG156" s="161"/>
      <c r="DH156" s="161"/>
      <c r="DI156" s="161"/>
      <c r="DJ156" s="161"/>
      <c r="DK156" s="161"/>
      <c r="DL156" s="161"/>
      <c r="DM156" s="161"/>
      <c r="DN156" s="161"/>
      <c r="DO156" s="161"/>
      <c r="DP156" s="161"/>
      <c r="DQ156" s="161"/>
      <c r="DR156" s="161"/>
      <c r="DS156" s="161"/>
      <c r="DT156" s="161"/>
      <c r="DU156" s="161"/>
      <c r="DV156" s="161"/>
      <c r="DW156" s="161"/>
      <c r="DX156" s="161"/>
      <c r="DY156" s="161"/>
      <c r="DZ156" s="161"/>
      <c r="EA156" s="161"/>
      <c r="EB156" s="161"/>
      <c r="EC156" s="161"/>
      <c r="ED156" s="161"/>
      <c r="EE156" s="161"/>
      <c r="EF156" s="161"/>
      <c r="EG156" s="161"/>
      <c r="EH156" s="161"/>
      <c r="EI156" s="161"/>
      <c r="EJ156" s="161"/>
      <c r="EK156" s="161"/>
      <c r="EL156" s="161"/>
      <c r="EM156" s="161"/>
      <c r="EN156" s="161"/>
      <c r="EO156" s="161"/>
      <c r="EP156" s="161"/>
      <c r="EQ156" s="161"/>
      <c r="ER156" s="161"/>
      <c r="ES156" s="161"/>
      <c r="ET156" s="161"/>
      <c r="EU156" s="161"/>
      <c r="EV156" s="161"/>
      <c r="EW156" s="161"/>
      <c r="EX156" s="161"/>
      <c r="EY156" s="161"/>
      <c r="EZ156" s="161"/>
      <c r="FA156" s="161"/>
      <c r="FB156" s="161"/>
      <c r="FC156" s="161"/>
      <c r="FD156" s="161"/>
      <c r="FE156" s="161"/>
      <c r="FF156" s="161"/>
      <c r="FG156" s="161"/>
      <c r="FH156" s="161"/>
      <c r="FI156" s="161"/>
      <c r="FJ156" s="161"/>
      <c r="FK156" s="161"/>
      <c r="FL156" s="161"/>
      <c r="FM156" s="161"/>
      <c r="FN156" s="161"/>
      <c r="FO156" s="161"/>
      <c r="FP156" s="161"/>
      <c r="FQ156" s="161"/>
      <c r="FR156" s="161"/>
      <c r="FS156" s="161"/>
      <c r="FT156" s="161"/>
      <c r="FU156" s="161"/>
      <c r="FV156" s="161"/>
      <c r="FW156" s="161"/>
      <c r="FX156" s="161"/>
      <c r="FY156" s="161"/>
      <c r="FZ156" s="161"/>
      <c r="GA156" s="161"/>
      <c r="GB156" s="161"/>
      <c r="GC156" s="161"/>
      <c r="GD156" s="161"/>
      <c r="GE156" s="161"/>
      <c r="GF156" s="161"/>
      <c r="GG156" s="161"/>
      <c r="GH156" s="161"/>
      <c r="GI156" s="161"/>
      <c r="GJ156" s="161"/>
      <c r="GK156" s="161"/>
      <c r="GL156" s="161"/>
      <c r="GM156" s="161"/>
      <c r="GN156" s="161"/>
      <c r="GO156" s="161"/>
      <c r="GP156" s="161"/>
      <c r="GQ156" s="161"/>
      <c r="GR156" s="161"/>
      <c r="GS156" s="161"/>
      <c r="GT156" s="161"/>
      <c r="GU156" s="161"/>
      <c r="GV156" s="161"/>
      <c r="GW156" s="161"/>
      <c r="GX156" s="161"/>
      <c r="GY156" s="161"/>
      <c r="GZ156" s="161"/>
      <c r="HA156" s="161"/>
      <c r="HB156" s="161"/>
      <c r="HC156" s="161"/>
      <c r="HD156" s="161"/>
      <c r="HE156" s="161"/>
      <c r="HF156" s="161"/>
      <c r="HG156" s="161"/>
      <c r="HH156" s="161"/>
      <c r="HI156" s="161"/>
      <c r="HJ156" s="161"/>
      <c r="HK156" s="161"/>
      <c r="HL156" s="161"/>
      <c r="HM156" s="161"/>
      <c r="HN156" s="161"/>
      <c r="HO156" s="161"/>
      <c r="HP156" s="161"/>
      <c r="HQ156" s="161"/>
      <c r="HR156" s="161"/>
      <c r="HS156" s="161"/>
      <c r="HT156" s="161"/>
      <c r="HU156" s="161"/>
      <c r="HV156" s="161"/>
      <c r="HW156" s="161"/>
      <c r="HX156" s="161"/>
      <c r="HY156" s="161"/>
      <c r="HZ156" s="161"/>
      <c r="IA156" s="161"/>
      <c r="IB156" s="161"/>
      <c r="IC156" s="161"/>
      <c r="ID156" s="161"/>
      <c r="IE156" s="161"/>
      <c r="IF156" s="161"/>
      <c r="IG156" s="161"/>
      <c r="IH156" s="161"/>
      <c r="II156" s="161"/>
      <c r="IJ156" s="161"/>
      <c r="IK156" s="161"/>
      <c r="IL156" s="161"/>
      <c r="IM156" s="161"/>
      <c r="IN156" s="161"/>
      <c r="IO156" s="161"/>
      <c r="IP156" s="161"/>
      <c r="IQ156" s="161"/>
      <c r="IR156" s="161"/>
      <c r="IS156" s="161"/>
      <c r="IT156" s="161"/>
      <c r="IU156" s="161"/>
      <c r="IV156" s="161"/>
      <c r="IW156" s="161"/>
    </row>
    <row r="157" spans="1:257" s="103" customFormat="1" ht="12.75" thickBot="1">
      <c r="A157" s="207" t="s">
        <v>1245</v>
      </c>
      <c r="B157" s="208"/>
      <c r="C157" s="209"/>
      <c r="D157" s="210">
        <f>D154</f>
        <v>579960000</v>
      </c>
      <c r="E157" s="210">
        <f t="shared" ref="E157:P157" si="49">E155</f>
        <v>486000</v>
      </c>
      <c r="F157" s="210">
        <f t="shared" si="49"/>
        <v>8713005</v>
      </c>
      <c r="G157" s="210">
        <f t="shared" si="49"/>
        <v>0</v>
      </c>
      <c r="H157" s="210">
        <f t="shared" si="49"/>
        <v>267300</v>
      </c>
      <c r="I157" s="210">
        <f t="shared" si="49"/>
        <v>759050</v>
      </c>
      <c r="J157" s="210">
        <f t="shared" si="49"/>
        <v>856800</v>
      </c>
      <c r="K157" s="210">
        <f t="shared" si="49"/>
        <v>122500</v>
      </c>
      <c r="L157" s="210">
        <f t="shared" si="49"/>
        <v>802650</v>
      </c>
      <c r="M157" s="210">
        <f t="shared" si="49"/>
        <v>400060</v>
      </c>
      <c r="N157" s="210">
        <f t="shared" si="49"/>
        <v>662900</v>
      </c>
      <c r="O157" s="210">
        <f t="shared" si="49"/>
        <v>1481921</v>
      </c>
      <c r="P157" s="210">
        <f t="shared" si="49"/>
        <v>64800</v>
      </c>
      <c r="Q157" s="212" t="s">
        <v>1246</v>
      </c>
      <c r="R157" s="210">
        <f>R154</f>
        <v>320035</v>
      </c>
      <c r="S157" s="213">
        <f>SUM(D157:R157)</f>
        <v>594897021</v>
      </c>
      <c r="T157" s="161"/>
      <c r="U157" s="245"/>
      <c r="V157" s="245"/>
      <c r="W157" s="245"/>
      <c r="X157" s="163"/>
      <c r="Y157" s="161"/>
      <c r="Z157" s="161"/>
      <c r="AA157" s="162"/>
      <c r="AB157" s="162"/>
      <c r="AC157" s="161"/>
      <c r="AD157" s="162"/>
      <c r="AE157" s="161"/>
      <c r="AF157" s="161"/>
      <c r="AG157" s="161"/>
      <c r="AH157" s="161"/>
      <c r="AI157" s="161"/>
      <c r="AJ157" s="161"/>
      <c r="AK157" s="161"/>
      <c r="AL157" s="161"/>
      <c r="AM157" s="161"/>
      <c r="AN157" s="161"/>
      <c r="AO157" s="161"/>
      <c r="AP157" s="161"/>
      <c r="AQ157" s="161"/>
      <c r="AR157" s="161"/>
      <c r="AS157" s="161"/>
      <c r="AT157" s="161"/>
      <c r="AU157" s="161"/>
      <c r="AV157" s="161"/>
      <c r="AW157" s="161"/>
      <c r="AX157" s="161"/>
      <c r="AY157" s="161"/>
      <c r="AZ157" s="161"/>
      <c r="BA157" s="161"/>
      <c r="BB157" s="161"/>
      <c r="BC157" s="161"/>
      <c r="BD157" s="161"/>
      <c r="BE157" s="161"/>
      <c r="BF157" s="161"/>
      <c r="BG157" s="161"/>
      <c r="BH157" s="161"/>
      <c r="BI157" s="161"/>
      <c r="BJ157" s="161"/>
      <c r="BK157" s="161"/>
      <c r="BL157" s="161"/>
      <c r="BM157" s="161"/>
      <c r="BN157" s="161"/>
      <c r="BO157" s="161"/>
      <c r="BP157" s="161"/>
      <c r="BQ157" s="161"/>
      <c r="BR157" s="161"/>
      <c r="BS157" s="161"/>
      <c r="BT157" s="161"/>
      <c r="BU157" s="161"/>
      <c r="BV157" s="161"/>
      <c r="BW157" s="161"/>
      <c r="BX157" s="161"/>
      <c r="BY157" s="161"/>
      <c r="BZ157" s="161"/>
      <c r="CA157" s="161"/>
      <c r="CB157" s="161"/>
      <c r="CC157" s="161"/>
      <c r="CD157" s="161"/>
      <c r="CE157" s="161"/>
      <c r="CF157" s="161"/>
      <c r="CG157" s="161"/>
      <c r="CH157" s="161"/>
      <c r="CI157" s="161"/>
      <c r="CJ157" s="161"/>
      <c r="CK157" s="161"/>
      <c r="CL157" s="161"/>
      <c r="CM157" s="161"/>
      <c r="CN157" s="161"/>
      <c r="CO157" s="161"/>
      <c r="CP157" s="161"/>
      <c r="CQ157" s="161"/>
      <c r="CR157" s="161"/>
      <c r="CS157" s="161"/>
      <c r="CT157" s="161"/>
      <c r="CU157" s="161"/>
      <c r="CV157" s="161"/>
      <c r="CW157" s="161"/>
      <c r="CX157" s="161"/>
      <c r="CY157" s="161"/>
      <c r="CZ157" s="161"/>
      <c r="DA157" s="161"/>
      <c r="DB157" s="161"/>
      <c r="DC157" s="161"/>
      <c r="DD157" s="161"/>
      <c r="DE157" s="161"/>
      <c r="DF157" s="161"/>
      <c r="DG157" s="161"/>
      <c r="DH157" s="161"/>
      <c r="DI157" s="161"/>
      <c r="DJ157" s="161"/>
      <c r="DK157" s="161"/>
      <c r="DL157" s="161"/>
      <c r="DM157" s="161"/>
      <c r="DN157" s="161"/>
      <c r="DO157" s="161"/>
      <c r="DP157" s="161"/>
      <c r="DQ157" s="161"/>
      <c r="DR157" s="161"/>
      <c r="DS157" s="161"/>
      <c r="DT157" s="161"/>
      <c r="DU157" s="161"/>
      <c r="DV157" s="161"/>
      <c r="DW157" s="161"/>
      <c r="DX157" s="161"/>
      <c r="DY157" s="161"/>
      <c r="DZ157" s="161"/>
      <c r="EA157" s="161"/>
      <c r="EB157" s="161"/>
      <c r="EC157" s="161"/>
      <c r="ED157" s="161"/>
      <c r="EE157" s="161"/>
      <c r="EF157" s="161"/>
      <c r="EG157" s="161"/>
      <c r="EH157" s="161"/>
      <c r="EI157" s="161"/>
      <c r="EJ157" s="161"/>
      <c r="EK157" s="161"/>
      <c r="EL157" s="161"/>
      <c r="EM157" s="161"/>
      <c r="EN157" s="161"/>
      <c r="EO157" s="161"/>
      <c r="EP157" s="161"/>
      <c r="EQ157" s="161"/>
      <c r="ER157" s="161"/>
      <c r="ES157" s="161"/>
      <c r="ET157" s="161"/>
      <c r="EU157" s="161"/>
      <c r="EV157" s="161"/>
      <c r="EW157" s="161"/>
      <c r="EX157" s="161"/>
      <c r="EY157" s="161"/>
      <c r="EZ157" s="161"/>
      <c r="FA157" s="161"/>
      <c r="FB157" s="161"/>
      <c r="FC157" s="161"/>
      <c r="FD157" s="161"/>
      <c r="FE157" s="161"/>
      <c r="FF157" s="161"/>
      <c r="FG157" s="161"/>
      <c r="FH157" s="161"/>
      <c r="FI157" s="161"/>
      <c r="FJ157" s="161"/>
      <c r="FK157" s="161"/>
      <c r="FL157" s="161"/>
      <c r="FM157" s="161"/>
      <c r="FN157" s="161"/>
      <c r="FO157" s="161"/>
      <c r="FP157" s="161"/>
      <c r="FQ157" s="161"/>
      <c r="FR157" s="161"/>
      <c r="FS157" s="161"/>
      <c r="FT157" s="161"/>
      <c r="FU157" s="161"/>
      <c r="FV157" s="161"/>
      <c r="FW157" s="161"/>
      <c r="FX157" s="161"/>
      <c r="FY157" s="161"/>
      <c r="FZ157" s="161"/>
      <c r="GA157" s="161"/>
      <c r="GB157" s="161"/>
      <c r="GC157" s="161"/>
      <c r="GD157" s="161"/>
      <c r="GE157" s="161"/>
      <c r="GF157" s="161"/>
      <c r="GG157" s="161"/>
      <c r="GH157" s="161"/>
      <c r="GI157" s="161"/>
      <c r="GJ157" s="161"/>
      <c r="GK157" s="161"/>
      <c r="GL157" s="161"/>
      <c r="GM157" s="161"/>
      <c r="GN157" s="161"/>
      <c r="GO157" s="161"/>
      <c r="GP157" s="161"/>
      <c r="GQ157" s="161"/>
      <c r="GR157" s="161"/>
      <c r="GS157" s="161"/>
      <c r="GT157" s="161"/>
      <c r="GU157" s="161"/>
      <c r="GV157" s="161"/>
      <c r="GW157" s="161"/>
      <c r="GX157" s="161"/>
      <c r="GY157" s="161"/>
      <c r="GZ157" s="161"/>
      <c r="HA157" s="161"/>
      <c r="HB157" s="161"/>
      <c r="HC157" s="161"/>
      <c r="HD157" s="161"/>
      <c r="HE157" s="161"/>
      <c r="HF157" s="161"/>
      <c r="HG157" s="161"/>
      <c r="HH157" s="161"/>
      <c r="HI157" s="161"/>
      <c r="HJ157" s="161"/>
      <c r="HK157" s="161"/>
      <c r="HL157" s="161"/>
      <c r="HM157" s="161"/>
      <c r="HN157" s="161"/>
      <c r="HO157" s="161"/>
      <c r="HP157" s="161"/>
      <c r="HQ157" s="161"/>
      <c r="HR157" s="161"/>
      <c r="HS157" s="161"/>
      <c r="HT157" s="161"/>
      <c r="HU157" s="161"/>
      <c r="HV157" s="161"/>
      <c r="HW157" s="161"/>
      <c r="HX157" s="161"/>
      <c r="HY157" s="161"/>
      <c r="HZ157" s="161"/>
      <c r="IA157" s="161"/>
      <c r="IB157" s="161"/>
      <c r="IC157" s="161"/>
      <c r="ID157" s="161"/>
      <c r="IE157" s="161"/>
      <c r="IF157" s="161"/>
      <c r="IG157" s="161"/>
      <c r="IH157" s="161"/>
      <c r="II157" s="161"/>
      <c r="IJ157" s="161"/>
      <c r="IK157" s="161"/>
      <c r="IL157" s="161"/>
      <c r="IM157" s="161"/>
      <c r="IN157" s="161"/>
      <c r="IO157" s="161"/>
      <c r="IP157" s="161"/>
      <c r="IQ157" s="161"/>
      <c r="IR157" s="161"/>
      <c r="IS157" s="161"/>
      <c r="IT157" s="161"/>
      <c r="IU157" s="161"/>
      <c r="IV157" s="161"/>
      <c r="IW157" s="161"/>
    </row>
    <row r="158" spans="1:257" s="103" customFormat="1" ht="12.75" thickBot="1">
      <c r="A158" s="237"/>
      <c r="B158" s="205"/>
      <c r="C158" s="205"/>
      <c r="D158" s="206"/>
      <c r="E158" s="206"/>
      <c r="F158" s="206"/>
      <c r="G158" s="206"/>
      <c r="H158" s="206"/>
      <c r="I158" s="206"/>
      <c r="J158" s="206"/>
      <c r="K158" s="206"/>
      <c r="L158" s="206"/>
      <c r="M158" s="206"/>
      <c r="N158" s="206"/>
      <c r="O158" s="206"/>
      <c r="P158" s="206"/>
      <c r="Q158" s="238"/>
      <c r="R158" s="206"/>
      <c r="S158" s="206"/>
      <c r="T158" s="161"/>
      <c r="U158" s="245"/>
      <c r="V158" s="245"/>
      <c r="W158" s="245"/>
      <c r="X158" s="163"/>
      <c r="Y158" s="161"/>
      <c r="Z158" s="161"/>
      <c r="AA158" s="162"/>
      <c r="AB158" s="162"/>
      <c r="AC158" s="161"/>
      <c r="AD158" s="162"/>
      <c r="AE158" s="161"/>
      <c r="AF158" s="161"/>
      <c r="AG158" s="161"/>
      <c r="AH158" s="161"/>
      <c r="AI158" s="161"/>
      <c r="AJ158" s="161"/>
      <c r="AK158" s="161"/>
      <c r="AL158" s="161"/>
      <c r="AM158" s="161"/>
      <c r="AN158" s="161"/>
      <c r="AO158" s="161"/>
      <c r="AP158" s="161"/>
      <c r="AQ158" s="161"/>
      <c r="AR158" s="161"/>
      <c r="AS158" s="161"/>
      <c r="AT158" s="161"/>
      <c r="AU158" s="161"/>
      <c r="AV158" s="161"/>
      <c r="AW158" s="161"/>
      <c r="AX158" s="161"/>
      <c r="AY158" s="161"/>
      <c r="AZ158" s="161"/>
      <c r="BA158" s="161"/>
      <c r="BB158" s="161"/>
      <c r="BC158" s="161"/>
      <c r="BD158" s="161"/>
      <c r="BE158" s="161"/>
      <c r="BF158" s="161"/>
      <c r="BG158" s="161"/>
      <c r="BH158" s="161"/>
      <c r="BI158" s="161"/>
      <c r="BJ158" s="161"/>
      <c r="BK158" s="161"/>
      <c r="BL158" s="161"/>
      <c r="BM158" s="161"/>
      <c r="BN158" s="161"/>
      <c r="BO158" s="161"/>
      <c r="BP158" s="161"/>
      <c r="BQ158" s="161"/>
      <c r="BR158" s="161"/>
      <c r="BS158" s="161"/>
      <c r="BT158" s="161"/>
      <c r="BU158" s="161"/>
      <c r="BV158" s="161"/>
      <c r="BW158" s="161"/>
      <c r="BX158" s="161"/>
      <c r="BY158" s="161"/>
      <c r="BZ158" s="161"/>
      <c r="CA158" s="161"/>
      <c r="CB158" s="161"/>
      <c r="CC158" s="161"/>
      <c r="CD158" s="161"/>
      <c r="CE158" s="161"/>
      <c r="CF158" s="161"/>
      <c r="CG158" s="161"/>
      <c r="CH158" s="161"/>
      <c r="CI158" s="161"/>
      <c r="CJ158" s="161"/>
      <c r="CK158" s="161"/>
      <c r="CL158" s="161"/>
      <c r="CM158" s="161"/>
      <c r="CN158" s="161"/>
      <c r="CO158" s="161"/>
      <c r="CP158" s="161"/>
      <c r="CQ158" s="161"/>
      <c r="CR158" s="161"/>
      <c r="CS158" s="161"/>
      <c r="CT158" s="161"/>
      <c r="CU158" s="161"/>
      <c r="CV158" s="161"/>
      <c r="CW158" s="161"/>
      <c r="CX158" s="161"/>
      <c r="CY158" s="161"/>
      <c r="CZ158" s="161"/>
      <c r="DA158" s="161"/>
      <c r="DB158" s="161"/>
      <c r="DC158" s="161"/>
      <c r="DD158" s="161"/>
      <c r="DE158" s="161"/>
      <c r="DF158" s="161"/>
      <c r="DG158" s="161"/>
      <c r="DH158" s="161"/>
      <c r="DI158" s="161"/>
      <c r="DJ158" s="161"/>
      <c r="DK158" s="161"/>
      <c r="DL158" s="161"/>
      <c r="DM158" s="161"/>
      <c r="DN158" s="161"/>
      <c r="DO158" s="161"/>
      <c r="DP158" s="161"/>
      <c r="DQ158" s="161"/>
      <c r="DR158" s="161"/>
      <c r="DS158" s="161"/>
      <c r="DT158" s="161"/>
      <c r="DU158" s="161"/>
      <c r="DV158" s="161"/>
      <c r="DW158" s="161"/>
      <c r="DX158" s="161"/>
      <c r="DY158" s="161"/>
      <c r="DZ158" s="161"/>
      <c r="EA158" s="161"/>
      <c r="EB158" s="161"/>
      <c r="EC158" s="161"/>
      <c r="ED158" s="161"/>
      <c r="EE158" s="161"/>
      <c r="EF158" s="161"/>
      <c r="EG158" s="161"/>
      <c r="EH158" s="161"/>
      <c r="EI158" s="161"/>
      <c r="EJ158" s="161"/>
      <c r="EK158" s="161"/>
      <c r="EL158" s="161"/>
      <c r="EM158" s="161"/>
      <c r="EN158" s="161"/>
      <c r="EO158" s="161"/>
      <c r="EP158" s="161"/>
      <c r="EQ158" s="161"/>
      <c r="ER158" s="161"/>
      <c r="ES158" s="161"/>
      <c r="ET158" s="161"/>
      <c r="EU158" s="161"/>
      <c r="EV158" s="161"/>
      <c r="EW158" s="161"/>
      <c r="EX158" s="161"/>
      <c r="EY158" s="161"/>
      <c r="EZ158" s="161"/>
      <c r="FA158" s="161"/>
      <c r="FB158" s="161"/>
      <c r="FC158" s="161"/>
      <c r="FD158" s="161"/>
      <c r="FE158" s="161"/>
      <c r="FF158" s="161"/>
      <c r="FG158" s="161"/>
      <c r="FH158" s="161"/>
      <c r="FI158" s="161"/>
      <c r="FJ158" s="161"/>
      <c r="FK158" s="161"/>
      <c r="FL158" s="161"/>
      <c r="FM158" s="161"/>
      <c r="FN158" s="161"/>
      <c r="FO158" s="161"/>
      <c r="FP158" s="161"/>
      <c r="FQ158" s="161"/>
      <c r="FR158" s="161"/>
      <c r="FS158" s="161"/>
      <c r="FT158" s="161"/>
      <c r="FU158" s="161"/>
      <c r="FV158" s="161"/>
      <c r="FW158" s="161"/>
      <c r="FX158" s="161"/>
      <c r="FY158" s="161"/>
      <c r="FZ158" s="161"/>
      <c r="GA158" s="161"/>
      <c r="GB158" s="161"/>
      <c r="GC158" s="161"/>
      <c r="GD158" s="161"/>
      <c r="GE158" s="161"/>
      <c r="GF158" s="161"/>
      <c r="GG158" s="161"/>
      <c r="GH158" s="161"/>
      <c r="GI158" s="161"/>
      <c r="GJ158" s="161"/>
      <c r="GK158" s="161"/>
      <c r="GL158" s="161"/>
      <c r="GM158" s="161"/>
      <c r="GN158" s="161"/>
      <c r="GO158" s="161"/>
      <c r="GP158" s="161"/>
      <c r="GQ158" s="161"/>
      <c r="GR158" s="161"/>
      <c r="GS158" s="161"/>
      <c r="GT158" s="161"/>
      <c r="GU158" s="161"/>
      <c r="GV158" s="161"/>
      <c r="GW158" s="161"/>
      <c r="GX158" s="161"/>
      <c r="GY158" s="161"/>
      <c r="GZ158" s="161"/>
      <c r="HA158" s="161"/>
      <c r="HB158" s="161"/>
      <c r="HC158" s="161"/>
      <c r="HD158" s="161"/>
      <c r="HE158" s="161"/>
      <c r="HF158" s="161"/>
      <c r="HG158" s="161"/>
      <c r="HH158" s="161"/>
      <c r="HI158" s="161"/>
      <c r="HJ158" s="161"/>
      <c r="HK158" s="161"/>
      <c r="HL158" s="161"/>
      <c r="HM158" s="161"/>
      <c r="HN158" s="161"/>
      <c r="HO158" s="161"/>
      <c r="HP158" s="161"/>
      <c r="HQ158" s="161"/>
      <c r="HR158" s="161"/>
      <c r="HS158" s="161"/>
      <c r="HT158" s="161"/>
      <c r="HU158" s="161"/>
      <c r="HV158" s="161"/>
      <c r="HW158" s="161"/>
      <c r="HX158" s="161"/>
      <c r="HY158" s="161"/>
      <c r="HZ158" s="161"/>
      <c r="IA158" s="161"/>
      <c r="IB158" s="161"/>
      <c r="IC158" s="161"/>
      <c r="ID158" s="161"/>
      <c r="IE158" s="161"/>
      <c r="IF158" s="161"/>
      <c r="IG158" s="161"/>
      <c r="IH158" s="161"/>
      <c r="II158" s="161"/>
      <c r="IJ158" s="161"/>
      <c r="IK158" s="161"/>
      <c r="IL158" s="161"/>
      <c r="IM158" s="161"/>
      <c r="IN158" s="161"/>
      <c r="IO158" s="161"/>
      <c r="IP158" s="161"/>
      <c r="IQ158" s="161"/>
      <c r="IR158" s="161"/>
      <c r="IS158" s="161"/>
      <c r="IT158" s="161"/>
      <c r="IU158" s="161"/>
      <c r="IV158" s="161"/>
      <c r="IW158" s="161"/>
    </row>
    <row r="159" spans="1:257" s="103" customFormat="1" ht="12.75" thickBot="1">
      <c r="A159" s="164"/>
      <c r="B159" s="165">
        <v>42035</v>
      </c>
      <c r="C159" s="164"/>
      <c r="D159" s="166"/>
      <c r="E159" s="166"/>
      <c r="F159" s="166"/>
      <c r="G159" s="166"/>
      <c r="H159" s="166"/>
      <c r="I159" s="166"/>
      <c r="J159" s="166"/>
      <c r="K159" s="166"/>
      <c r="L159" s="166"/>
      <c r="M159" s="166"/>
      <c r="N159" s="166"/>
      <c r="O159" s="166"/>
      <c r="P159" s="430" t="s">
        <v>1227</v>
      </c>
      <c r="Q159" s="431"/>
      <c r="R159" s="166"/>
      <c r="S159" s="166"/>
      <c r="T159" s="164"/>
      <c r="U159" s="246"/>
      <c r="V159" s="246"/>
      <c r="W159" s="246"/>
      <c r="X159" s="167"/>
      <c r="Y159" s="167"/>
      <c r="Z159" s="167"/>
      <c r="AA159" s="168"/>
      <c r="AB159" s="168"/>
      <c r="AC159" s="167"/>
      <c r="AD159" s="168"/>
      <c r="AE159" s="167"/>
      <c r="AF159" s="167"/>
      <c r="AG159" s="167"/>
      <c r="AH159" s="164"/>
      <c r="AI159" s="164"/>
      <c r="AJ159" s="164"/>
      <c r="AK159" s="161"/>
      <c r="AL159" s="161"/>
      <c r="AM159" s="161"/>
      <c r="AN159" s="161"/>
      <c r="AO159" s="161"/>
      <c r="AP159" s="161"/>
      <c r="AQ159" s="161"/>
      <c r="AR159" s="161"/>
      <c r="AS159" s="161"/>
      <c r="AT159" s="161"/>
      <c r="AU159" s="161"/>
      <c r="AV159" s="161"/>
      <c r="AW159" s="161"/>
      <c r="AX159" s="161"/>
      <c r="AY159" s="161"/>
      <c r="AZ159" s="161"/>
      <c r="BA159" s="161"/>
      <c r="BB159" s="161"/>
      <c r="BC159" s="161"/>
      <c r="BD159" s="161"/>
      <c r="BE159" s="161"/>
      <c r="BF159" s="161"/>
      <c r="BG159" s="161"/>
      <c r="BH159" s="161"/>
      <c r="BI159" s="161"/>
      <c r="BJ159" s="161"/>
      <c r="BK159" s="161"/>
      <c r="BL159" s="161"/>
      <c r="BM159" s="161"/>
      <c r="BN159" s="161"/>
      <c r="BO159" s="161"/>
      <c r="BP159" s="161"/>
      <c r="BQ159" s="161"/>
      <c r="BR159" s="161"/>
      <c r="BS159" s="161"/>
      <c r="BT159" s="161"/>
      <c r="BU159" s="161"/>
      <c r="BV159" s="161"/>
      <c r="BW159" s="161"/>
      <c r="BX159" s="161"/>
      <c r="BY159" s="161"/>
      <c r="BZ159" s="161"/>
      <c r="CA159" s="161"/>
      <c r="CB159" s="161"/>
      <c r="CC159" s="161"/>
      <c r="CD159" s="161"/>
      <c r="CE159" s="161"/>
      <c r="CF159" s="161"/>
      <c r="CG159" s="161"/>
      <c r="CH159" s="161"/>
      <c r="CI159" s="161"/>
      <c r="CJ159" s="161"/>
      <c r="CK159" s="161"/>
      <c r="CL159" s="161"/>
      <c r="CM159" s="161"/>
      <c r="CN159" s="161"/>
      <c r="CO159" s="161"/>
      <c r="CP159" s="161"/>
      <c r="CQ159" s="161"/>
      <c r="CR159" s="161"/>
      <c r="CS159" s="161"/>
      <c r="CT159" s="161"/>
      <c r="CU159" s="161"/>
      <c r="CV159" s="161"/>
      <c r="CW159" s="161"/>
      <c r="CX159" s="161"/>
      <c r="CY159" s="161"/>
      <c r="CZ159" s="161"/>
      <c r="DA159" s="161"/>
      <c r="DB159" s="161"/>
      <c r="DC159" s="161"/>
      <c r="DD159" s="161"/>
      <c r="DE159" s="161"/>
      <c r="DF159" s="161"/>
      <c r="DG159" s="161"/>
      <c r="DH159" s="161"/>
      <c r="DI159" s="161"/>
      <c r="DJ159" s="161"/>
      <c r="DK159" s="161"/>
      <c r="DL159" s="161"/>
      <c r="DM159" s="161"/>
      <c r="DN159" s="161"/>
      <c r="DO159" s="161"/>
      <c r="DP159" s="161"/>
      <c r="DQ159" s="161"/>
      <c r="DR159" s="161"/>
      <c r="DS159" s="161"/>
      <c r="DT159" s="161"/>
      <c r="DU159" s="161"/>
      <c r="DV159" s="161"/>
      <c r="DW159" s="161"/>
      <c r="DX159" s="161"/>
      <c r="DY159" s="161"/>
      <c r="DZ159" s="161"/>
      <c r="EA159" s="161"/>
      <c r="EB159" s="161"/>
      <c r="EC159" s="161"/>
      <c r="ED159" s="161"/>
      <c r="EE159" s="161"/>
      <c r="EF159" s="161"/>
      <c r="EG159" s="161"/>
      <c r="EH159" s="161"/>
      <c r="EI159" s="161"/>
      <c r="EJ159" s="161"/>
      <c r="EK159" s="161"/>
      <c r="EL159" s="161"/>
      <c r="EM159" s="161"/>
      <c r="EN159" s="161"/>
      <c r="EO159" s="161"/>
      <c r="EP159" s="161"/>
      <c r="EQ159" s="161"/>
      <c r="ER159" s="161"/>
      <c r="ES159" s="161"/>
      <c r="ET159" s="161"/>
      <c r="EU159" s="161"/>
      <c r="EV159" s="161"/>
      <c r="EW159" s="161"/>
      <c r="EX159" s="161"/>
      <c r="EY159" s="161"/>
      <c r="EZ159" s="161"/>
      <c r="FA159" s="161"/>
      <c r="FB159" s="161"/>
      <c r="FC159" s="161"/>
      <c r="FD159" s="161"/>
      <c r="FE159" s="161"/>
      <c r="FF159" s="161"/>
      <c r="FG159" s="161"/>
      <c r="FH159" s="161"/>
      <c r="FI159" s="161"/>
      <c r="FJ159" s="161"/>
      <c r="FK159" s="161"/>
      <c r="FL159" s="161"/>
      <c r="FM159" s="161"/>
      <c r="FN159" s="161"/>
      <c r="FO159" s="161"/>
      <c r="FP159" s="161"/>
      <c r="FQ159" s="161"/>
      <c r="FR159" s="161"/>
      <c r="FS159" s="161"/>
      <c r="FT159" s="161"/>
      <c r="FU159" s="161"/>
      <c r="FV159" s="161"/>
      <c r="FW159" s="161"/>
      <c r="FX159" s="161"/>
      <c r="FY159" s="161"/>
      <c r="FZ159" s="161"/>
      <c r="GA159" s="161"/>
      <c r="GB159" s="161"/>
      <c r="GC159" s="161"/>
      <c r="GD159" s="161"/>
      <c r="GE159" s="161"/>
      <c r="GF159" s="161"/>
      <c r="GG159" s="161"/>
      <c r="GH159" s="161"/>
      <c r="GI159" s="161"/>
      <c r="GJ159" s="161"/>
      <c r="GK159" s="161"/>
      <c r="GL159" s="161"/>
      <c r="GM159" s="161"/>
      <c r="GN159" s="161"/>
      <c r="GO159" s="161"/>
      <c r="GP159" s="161"/>
      <c r="GQ159" s="161"/>
      <c r="GR159" s="161"/>
      <c r="GS159" s="161"/>
      <c r="GT159" s="161"/>
      <c r="GU159" s="161"/>
      <c r="GV159" s="161"/>
      <c r="GW159" s="161"/>
      <c r="GX159" s="161"/>
      <c r="GY159" s="161"/>
      <c r="GZ159" s="161"/>
      <c r="HA159" s="161"/>
      <c r="HB159" s="161"/>
      <c r="HC159" s="161"/>
      <c r="HD159" s="161"/>
      <c r="HE159" s="161"/>
      <c r="HF159" s="161"/>
      <c r="HG159" s="161"/>
      <c r="HH159" s="161"/>
      <c r="HI159" s="161"/>
      <c r="HJ159" s="161"/>
      <c r="HK159" s="161"/>
      <c r="HL159" s="161"/>
      <c r="HM159" s="161"/>
      <c r="HN159" s="161"/>
      <c r="HO159" s="161"/>
      <c r="HP159" s="161"/>
      <c r="HQ159" s="161"/>
      <c r="HR159" s="161"/>
      <c r="HS159" s="161"/>
      <c r="HT159" s="161"/>
      <c r="HU159" s="161"/>
      <c r="HV159" s="161"/>
      <c r="HW159" s="161"/>
      <c r="HX159" s="161"/>
      <c r="HY159" s="161"/>
      <c r="HZ159" s="161"/>
      <c r="IA159" s="161"/>
      <c r="IB159" s="161"/>
      <c r="IC159" s="161"/>
      <c r="ID159" s="161"/>
      <c r="IE159" s="161"/>
      <c r="IF159" s="161"/>
      <c r="IG159" s="161"/>
      <c r="IH159" s="161"/>
      <c r="II159" s="161"/>
      <c r="IJ159" s="161"/>
      <c r="IK159" s="161"/>
      <c r="IL159" s="161"/>
      <c r="IM159" s="161"/>
      <c r="IN159" s="161"/>
      <c r="IO159" s="161"/>
      <c r="IP159" s="161"/>
      <c r="IQ159" s="161"/>
      <c r="IR159" s="161"/>
      <c r="IS159" s="161"/>
      <c r="IT159" s="161"/>
      <c r="IU159" s="161"/>
      <c r="IV159" s="161"/>
      <c r="IW159" s="161"/>
    </row>
    <row r="160" spans="1:257" ht="24">
      <c r="A160" s="169" t="s">
        <v>722</v>
      </c>
      <c r="B160" s="169" t="s">
        <v>723</v>
      </c>
      <c r="C160" s="170" t="s">
        <v>724</v>
      </c>
      <c r="D160" s="171" t="s">
        <v>725</v>
      </c>
      <c r="E160" s="172" t="s">
        <v>726</v>
      </c>
      <c r="F160" s="172" t="s">
        <v>727</v>
      </c>
      <c r="G160" s="172" t="s">
        <v>728</v>
      </c>
      <c r="H160" s="172" t="s">
        <v>1190</v>
      </c>
      <c r="I160" s="172" t="s">
        <v>1247</v>
      </c>
      <c r="J160" s="172" t="s">
        <v>1065</v>
      </c>
      <c r="K160" s="172" t="s">
        <v>729</v>
      </c>
      <c r="L160" s="172" t="s">
        <v>730</v>
      </c>
      <c r="M160" s="172" t="s">
        <v>1248</v>
      </c>
      <c r="N160" s="172" t="s">
        <v>731</v>
      </c>
      <c r="O160" s="172" t="s">
        <v>732</v>
      </c>
      <c r="P160" s="172" t="s">
        <v>733</v>
      </c>
      <c r="Q160" s="172" t="s">
        <v>1249</v>
      </c>
      <c r="R160" s="172" t="s">
        <v>734</v>
      </c>
      <c r="S160" s="173" t="s">
        <v>799</v>
      </c>
      <c r="T160" s="167"/>
      <c r="U160" s="247"/>
      <c r="V160" s="247"/>
      <c r="W160" s="247" t="s">
        <v>357</v>
      </c>
      <c r="X160" s="174" t="s">
        <v>1068</v>
      </c>
      <c r="Y160" s="175" t="s">
        <v>1069</v>
      </c>
      <c r="Z160" s="175" t="s">
        <v>1070</v>
      </c>
      <c r="AA160" s="176" t="s">
        <v>1071</v>
      </c>
      <c r="AB160" s="172" t="s">
        <v>1072</v>
      </c>
      <c r="AC160" s="177" t="s">
        <v>1073</v>
      </c>
      <c r="AD160" s="172" t="s">
        <v>1074</v>
      </c>
      <c r="AE160" s="178" t="s">
        <v>1186</v>
      </c>
      <c r="AF160" s="179" t="s">
        <v>1075</v>
      </c>
      <c r="AG160" s="179" t="s">
        <v>1076</v>
      </c>
      <c r="AH160" s="167"/>
      <c r="AI160" s="167"/>
      <c r="AJ160" s="167"/>
    </row>
    <row r="161" spans="1:36" ht="12.75" thickBot="1">
      <c r="A161" s="438">
        <v>2074</v>
      </c>
      <c r="B161" s="441" t="s">
        <v>1250</v>
      </c>
      <c r="C161" s="229" t="s">
        <v>738</v>
      </c>
      <c r="D161" s="230">
        <v>289760000</v>
      </c>
      <c r="E161" s="182">
        <f>ROUND(E163*D161/D163,0)</f>
        <v>270918</v>
      </c>
      <c r="F161" s="182">
        <f>ROUND(F163*D161/D163,0)</f>
        <v>2926589</v>
      </c>
      <c r="G161" s="182">
        <f>ROUND(G163*D161/D163,0)</f>
        <v>0</v>
      </c>
      <c r="H161" s="182">
        <f>ROUND(H163*D161/D163,0)</f>
        <v>149005</v>
      </c>
      <c r="I161" s="182">
        <v>0</v>
      </c>
      <c r="J161" s="182">
        <v>0</v>
      </c>
      <c r="K161" s="182">
        <f>K163</f>
        <v>105000</v>
      </c>
      <c r="L161" s="182">
        <f>ROUND(L163*D161/D163,0)</f>
        <v>453454</v>
      </c>
      <c r="M161" s="182">
        <f>M163</f>
        <v>196380</v>
      </c>
      <c r="N161" s="182">
        <f>ROUND(N163*D161/D163,0)</f>
        <v>280537</v>
      </c>
      <c r="O161" s="182">
        <f>ROUND(O163*D161/D163,0)</f>
        <v>88862</v>
      </c>
      <c r="P161" s="182">
        <f>ROUND(P163*D161/D163,0)</f>
        <v>36122</v>
      </c>
      <c r="Q161" s="182">
        <f>ROUND(Q163*D161/D163,0)</f>
        <v>3274</v>
      </c>
      <c r="R161" s="231">
        <v>29592</v>
      </c>
      <c r="S161" s="185">
        <f>O161</f>
        <v>88862</v>
      </c>
      <c r="T161" s="186" t="s">
        <v>1319</v>
      </c>
      <c r="U161" s="245"/>
      <c r="V161" s="245"/>
      <c r="W161" s="245">
        <f>S161</f>
        <v>88862</v>
      </c>
      <c r="X161" s="187" t="s">
        <v>1078</v>
      </c>
      <c r="Y161" s="232">
        <v>38427</v>
      </c>
      <c r="Z161" s="232">
        <v>41977</v>
      </c>
      <c r="AA161" s="182">
        <f>IF(AND(YEAR(Y161)=YEAR(Z161),MONTH(Y161)=MONTH(Z161)),1,(YEAR(Z161)-YEAR(Y161))*12+MONTH(Z161)-MONTH(Y161))</f>
        <v>117</v>
      </c>
      <c r="AB161" s="184">
        <v>47</v>
      </c>
      <c r="AC161" s="190">
        <f>IF((AB161*12-AA161+AA161*0.2)/12&lt;2,2,ROUNDDOWN((AB161*12-AA161+AA161*0.2)/12,0))</f>
        <v>39</v>
      </c>
      <c r="AD161" s="191">
        <f>VLOOKUP($AC161,[83]償却率一覧!$A$3:$D$101,3,FALSE)</f>
        <v>1.2999999999999999E-2</v>
      </c>
      <c r="AE161" s="192">
        <f>ROUNDDOWN(S162*0.9*AD161*$AG161/6,0)</f>
        <v>275</v>
      </c>
      <c r="AF161" s="192">
        <f>ROUNDDOWN(S162*0.9*AD161/6,0)</f>
        <v>137</v>
      </c>
      <c r="AG161" s="192">
        <f>IF(MONTH($B$2)=1,(MONTH($B$2)+12)-MONTH($Z161)+1,MONTH($B$2)-MONTH($Z161)+1)</f>
        <v>2</v>
      </c>
      <c r="AH161" s="161" t="str">
        <f>A161&amp;"1"</f>
        <v>20741</v>
      </c>
      <c r="AI161" s="161" t="str">
        <f>C161</f>
        <v>信託土地</v>
      </c>
      <c r="AJ161" s="193">
        <f>(YEAR(Z161)-1988)*10000+MONTH(Z161)*100+DAY(Z161)</f>
        <v>261204</v>
      </c>
    </row>
    <row r="162" spans="1:36" ht="12.75" thickBot="1">
      <c r="A162" s="439"/>
      <c r="B162" s="442"/>
      <c r="C162" s="233" t="s">
        <v>1194</v>
      </c>
      <c r="D162" s="234">
        <f>213000000+17040000</f>
        <v>230040000</v>
      </c>
      <c r="E162" s="196">
        <f t="shared" ref="E162:J162" si="50">E163-E161</f>
        <v>215082</v>
      </c>
      <c r="F162" s="196">
        <f t="shared" si="50"/>
        <v>2323415</v>
      </c>
      <c r="G162" s="196">
        <f t="shared" si="50"/>
        <v>0</v>
      </c>
      <c r="H162" s="196">
        <f t="shared" si="50"/>
        <v>118295</v>
      </c>
      <c r="I162" s="196">
        <f t="shared" si="50"/>
        <v>657450</v>
      </c>
      <c r="J162" s="196">
        <f t="shared" si="50"/>
        <v>580500</v>
      </c>
      <c r="K162" s="196">
        <v>0</v>
      </c>
      <c r="L162" s="196">
        <f t="shared" ref="L162:Q162" si="51">L163-L161</f>
        <v>359996</v>
      </c>
      <c r="M162" s="196">
        <f t="shared" si="51"/>
        <v>0</v>
      </c>
      <c r="N162" s="196">
        <f t="shared" si="51"/>
        <v>222717</v>
      </c>
      <c r="O162" s="196">
        <f t="shared" si="51"/>
        <v>70548</v>
      </c>
      <c r="P162" s="196">
        <f t="shared" si="51"/>
        <v>28678</v>
      </c>
      <c r="Q162" s="196">
        <f t="shared" si="51"/>
        <v>2600</v>
      </c>
      <c r="R162" s="235">
        <v>136332</v>
      </c>
      <c r="S162" s="198">
        <f>O162</f>
        <v>70548</v>
      </c>
      <c r="T162" s="161" t="s">
        <v>1334</v>
      </c>
      <c r="U162" s="245"/>
      <c r="V162" s="245"/>
      <c r="W162" s="245">
        <f>S162</f>
        <v>70548</v>
      </c>
      <c r="AH162" s="161" t="str">
        <f>A161&amp;"2"</f>
        <v>20742</v>
      </c>
      <c r="AI162" s="161" t="str">
        <f>C162</f>
        <v>信託建物</v>
      </c>
      <c r="AJ162" s="199">
        <f>AJ161</f>
        <v>261204</v>
      </c>
    </row>
    <row r="163" spans="1:36" ht="12.75" thickBot="1">
      <c r="A163" s="440"/>
      <c r="B163" s="443"/>
      <c r="C163" s="200" t="s">
        <v>735</v>
      </c>
      <c r="D163" s="227">
        <f>SUM(D161:D162)</f>
        <v>519800000</v>
      </c>
      <c r="E163" s="218">
        <v>486000</v>
      </c>
      <c r="F163" s="227">
        <f>ROUNDDOWN(((D161+D162/1.08)*0.01-166485)*1.08,0)</f>
        <v>5250004</v>
      </c>
      <c r="G163" s="218"/>
      <c r="H163" s="218">
        <f>172800+94500</f>
        <v>267300</v>
      </c>
      <c r="I163" s="218">
        <f>421200+236250</f>
        <v>657450</v>
      </c>
      <c r="J163" s="218">
        <f>472500+108000</f>
        <v>580500</v>
      </c>
      <c r="K163" s="218">
        <v>105000</v>
      </c>
      <c r="L163" s="218">
        <f>446250+367200</f>
        <v>813450</v>
      </c>
      <c r="M163" s="218">
        <f>157500+38880</f>
        <v>196380</v>
      </c>
      <c r="N163" s="218">
        <f>21194+9560+472500</f>
        <v>503254</v>
      </c>
      <c r="O163" s="218">
        <f>150687+8723</f>
        <v>159410</v>
      </c>
      <c r="P163" s="218">
        <v>64800</v>
      </c>
      <c r="Q163" s="218">
        <v>5874</v>
      </c>
      <c r="R163" s="236">
        <f>SUM(R161:R162)</f>
        <v>165924</v>
      </c>
      <c r="S163" s="204">
        <f>SUM(D163:R163)</f>
        <v>529055346</v>
      </c>
      <c r="U163" s="245"/>
      <c r="V163" s="245"/>
      <c r="W163" s="245"/>
    </row>
    <row r="164" spans="1:36" ht="12.75" thickBot="1">
      <c r="A164" s="205"/>
      <c r="B164" s="205"/>
      <c r="C164" s="205"/>
      <c r="D164" s="206"/>
      <c r="E164" s="206"/>
      <c r="F164" s="206"/>
      <c r="G164" s="206"/>
      <c r="H164" s="206"/>
      <c r="I164" s="206"/>
      <c r="J164" s="206"/>
      <c r="K164" s="206"/>
      <c r="L164" s="206"/>
      <c r="M164" s="206"/>
      <c r="N164" s="206"/>
      <c r="O164" s="206"/>
      <c r="P164" s="206"/>
      <c r="Q164" s="206"/>
      <c r="R164" s="206"/>
      <c r="S164" s="206"/>
      <c r="U164" s="245"/>
      <c r="V164" s="245"/>
      <c r="W164" s="245"/>
    </row>
    <row r="165" spans="1:36" ht="12.75" thickBot="1">
      <c r="A165" s="207" t="s">
        <v>1225</v>
      </c>
      <c r="B165" s="208"/>
      <c r="C165" s="209"/>
      <c r="D165" s="210">
        <f>D162</f>
        <v>230040000</v>
      </c>
      <c r="E165" s="210">
        <f t="shared" ref="E165:P165" si="52">E163</f>
        <v>486000</v>
      </c>
      <c r="F165" s="210">
        <f t="shared" si="52"/>
        <v>5250004</v>
      </c>
      <c r="G165" s="210">
        <f t="shared" si="52"/>
        <v>0</v>
      </c>
      <c r="H165" s="210">
        <f t="shared" si="52"/>
        <v>267300</v>
      </c>
      <c r="I165" s="210">
        <f t="shared" si="52"/>
        <v>657450</v>
      </c>
      <c r="J165" s="210">
        <f t="shared" si="52"/>
        <v>580500</v>
      </c>
      <c r="K165" s="210">
        <f t="shared" si="52"/>
        <v>105000</v>
      </c>
      <c r="L165" s="210">
        <f t="shared" si="52"/>
        <v>813450</v>
      </c>
      <c r="M165" s="210">
        <f t="shared" si="52"/>
        <v>196380</v>
      </c>
      <c r="N165" s="210">
        <f t="shared" si="52"/>
        <v>503254</v>
      </c>
      <c r="O165" s="210">
        <f t="shared" si="52"/>
        <v>159410</v>
      </c>
      <c r="P165" s="210">
        <f t="shared" si="52"/>
        <v>64800</v>
      </c>
      <c r="Q165" s="212" t="s">
        <v>1251</v>
      </c>
      <c r="R165" s="210">
        <f>R162</f>
        <v>136332</v>
      </c>
      <c r="S165" s="213">
        <f>SUM(D165:R165)</f>
        <v>239259880</v>
      </c>
      <c r="U165" s="245"/>
      <c r="V165" s="245"/>
      <c r="W165" s="245"/>
    </row>
    <row r="166" spans="1:36">
      <c r="U166" s="245"/>
      <c r="V166" s="245"/>
      <c r="W166" s="245"/>
    </row>
    <row r="167" spans="1:36" ht="12.75" thickBot="1">
      <c r="A167" s="237"/>
      <c r="B167" s="205"/>
      <c r="C167" s="205"/>
      <c r="D167" s="206"/>
      <c r="E167" s="206"/>
      <c r="F167" s="206"/>
      <c r="G167" s="206"/>
      <c r="H167" s="206"/>
      <c r="I167" s="206"/>
      <c r="J167" s="206"/>
      <c r="K167" s="206"/>
      <c r="L167" s="206"/>
      <c r="M167" s="206"/>
      <c r="N167" s="206"/>
      <c r="O167" s="206"/>
      <c r="P167" s="206"/>
      <c r="Q167" s="238"/>
      <c r="R167" s="206"/>
      <c r="S167" s="206"/>
      <c r="U167" s="245"/>
      <c r="V167" s="245"/>
      <c r="W167" s="245"/>
    </row>
    <row r="168" spans="1:36" ht="12.75" thickBot="1">
      <c r="A168" s="164"/>
      <c r="B168" s="165">
        <v>42035</v>
      </c>
      <c r="C168" s="164"/>
      <c r="D168" s="166"/>
      <c r="E168" s="166"/>
      <c r="F168" s="166"/>
      <c r="G168" s="166"/>
      <c r="H168" s="166"/>
      <c r="I168" s="166"/>
      <c r="J168" s="166"/>
      <c r="K168" s="166"/>
      <c r="L168" s="166"/>
      <c r="M168" s="166"/>
      <c r="N168" s="166"/>
      <c r="O168" s="166"/>
      <c r="P168" s="430" t="s">
        <v>1252</v>
      </c>
      <c r="Q168" s="431"/>
      <c r="R168" s="166"/>
      <c r="S168" s="166"/>
      <c r="T168" s="164"/>
      <c r="U168" s="246"/>
      <c r="V168" s="246"/>
      <c r="W168" s="246"/>
      <c r="X168" s="167"/>
      <c r="Y168" s="167"/>
      <c r="Z168" s="167"/>
      <c r="AA168" s="168"/>
      <c r="AB168" s="168"/>
      <c r="AC168" s="167"/>
      <c r="AD168" s="168"/>
      <c r="AE168" s="167"/>
      <c r="AF168" s="167"/>
      <c r="AG168" s="167"/>
      <c r="AH168" s="164"/>
      <c r="AI168" s="164"/>
      <c r="AJ168" s="164"/>
    </row>
    <row r="169" spans="1:36" ht="24">
      <c r="A169" s="169" t="s">
        <v>722</v>
      </c>
      <c r="B169" s="169" t="s">
        <v>723</v>
      </c>
      <c r="C169" s="170" t="s">
        <v>724</v>
      </c>
      <c r="D169" s="171" t="s">
        <v>725</v>
      </c>
      <c r="E169" s="172" t="s">
        <v>726</v>
      </c>
      <c r="F169" s="172" t="s">
        <v>727</v>
      </c>
      <c r="G169" s="172" t="s">
        <v>728</v>
      </c>
      <c r="H169" s="172" t="s">
        <v>1232</v>
      </c>
      <c r="I169" s="172" t="s">
        <v>1253</v>
      </c>
      <c r="J169" s="172" t="s">
        <v>1065</v>
      </c>
      <c r="K169" s="172" t="s">
        <v>729</v>
      </c>
      <c r="L169" s="172" t="s">
        <v>730</v>
      </c>
      <c r="M169" s="172" t="s">
        <v>1185</v>
      </c>
      <c r="N169" s="172" t="s">
        <v>731</v>
      </c>
      <c r="O169" s="172" t="s">
        <v>732</v>
      </c>
      <c r="P169" s="172" t="s">
        <v>733</v>
      </c>
      <c r="Q169" s="172" t="s">
        <v>1254</v>
      </c>
      <c r="R169" s="172" t="s">
        <v>734</v>
      </c>
      <c r="S169" s="173" t="s">
        <v>799</v>
      </c>
      <c r="T169" s="167"/>
      <c r="U169" s="247"/>
      <c r="V169" s="247"/>
      <c r="W169" s="247" t="s">
        <v>357</v>
      </c>
      <c r="X169" s="174" t="s">
        <v>1068</v>
      </c>
      <c r="Y169" s="175" t="s">
        <v>1069</v>
      </c>
      <c r="Z169" s="175" t="s">
        <v>1070</v>
      </c>
      <c r="AA169" s="176" t="s">
        <v>1071</v>
      </c>
      <c r="AB169" s="172" t="s">
        <v>1072</v>
      </c>
      <c r="AC169" s="177" t="s">
        <v>1073</v>
      </c>
      <c r="AD169" s="172" t="s">
        <v>1074</v>
      </c>
      <c r="AE169" s="178" t="s">
        <v>1186</v>
      </c>
      <c r="AF169" s="179" t="s">
        <v>1075</v>
      </c>
      <c r="AG169" s="179" t="s">
        <v>1076</v>
      </c>
      <c r="AH169" s="167"/>
      <c r="AI169" s="167"/>
      <c r="AJ169" s="167"/>
    </row>
    <row r="170" spans="1:36" ht="12.75" thickBot="1">
      <c r="A170" s="438">
        <v>3030</v>
      </c>
      <c r="B170" s="441" t="s">
        <v>1255</v>
      </c>
      <c r="C170" s="229" t="s">
        <v>738</v>
      </c>
      <c r="D170" s="230">
        <v>278640000</v>
      </c>
      <c r="E170" s="182">
        <f>ROUND(E172*D170/D172,0)</f>
        <v>121736</v>
      </c>
      <c r="F170" s="182">
        <f>ROUND(F172*D170/D172,0)</f>
        <v>2748118</v>
      </c>
      <c r="G170" s="182">
        <f>ROUND(G172*D170/D172,0)</f>
        <v>0</v>
      </c>
      <c r="H170" s="182">
        <f>ROUND(H172*D170/D172,0)</f>
        <v>66955</v>
      </c>
      <c r="I170" s="182">
        <v>0</v>
      </c>
      <c r="J170" s="182">
        <v>0</v>
      </c>
      <c r="K170" s="182">
        <f>K172</f>
        <v>105000</v>
      </c>
      <c r="L170" s="182">
        <f>ROUND(L172*D170/D172,0)</f>
        <v>203757</v>
      </c>
      <c r="M170" s="182">
        <f>M172</f>
        <v>219060</v>
      </c>
      <c r="N170" s="182">
        <f>ROUND(N172*D170/D172,0)</f>
        <v>14083</v>
      </c>
      <c r="O170" s="182">
        <f>ROUND(O172*D170/D172,0)</f>
        <v>39930</v>
      </c>
      <c r="P170" s="182">
        <f>ROUND(P172*D170/D172,0)</f>
        <v>16231</v>
      </c>
      <c r="Q170" s="182">
        <f>ROUND(Q172*D170/D172,0)</f>
        <v>1471</v>
      </c>
      <c r="R170" s="231">
        <v>27426</v>
      </c>
      <c r="S170" s="185">
        <f>O170</f>
        <v>39930</v>
      </c>
      <c r="T170" s="186" t="s">
        <v>1320</v>
      </c>
      <c r="U170" s="245"/>
      <c r="V170" s="245"/>
      <c r="W170" s="245">
        <f>S170</f>
        <v>39930</v>
      </c>
      <c r="X170" s="187" t="s">
        <v>1078</v>
      </c>
      <c r="Y170" s="232">
        <v>38134</v>
      </c>
      <c r="Z170" s="232">
        <v>41977</v>
      </c>
      <c r="AA170" s="182">
        <f>IF(AND(YEAR(Y170)=YEAR(Z170),MONTH(Y170)=MONTH(Z170)),1,(YEAR(Z170)-YEAR(Y170))*12+MONTH(Z170)-MONTH(Y170))</f>
        <v>127</v>
      </c>
      <c r="AB170" s="184">
        <v>47</v>
      </c>
      <c r="AC170" s="190">
        <f>IF((AB170*12-AA170+AA170*0.2)/12&lt;2,2,ROUNDDOWN((AB170*12-AA170+AA170*0.2)/12,0))</f>
        <v>38</v>
      </c>
      <c r="AD170" s="191">
        <f>VLOOKUP($AC170,[83]償却率一覧!$A$3:$D$101,3,FALSE)</f>
        <v>1.3999999999999999E-2</v>
      </c>
      <c r="AE170" s="192">
        <f>ROUNDDOWN(S171*0.9*AD170*$AG170/6,0)</f>
        <v>501</v>
      </c>
      <c r="AF170" s="192">
        <f>ROUNDDOWN(S171*0.9*AD170/6,0)</f>
        <v>250</v>
      </c>
      <c r="AG170" s="192">
        <f>IF(MONTH($B$2)=1,(MONTH($B$2)+12)-MONTH($Z170)+1,MONTH($B$2)-MONTH($Z170)+1)</f>
        <v>2</v>
      </c>
      <c r="AH170" s="161" t="str">
        <f>A170&amp;"1"</f>
        <v>30301</v>
      </c>
      <c r="AI170" s="161" t="str">
        <f>C170</f>
        <v>信託土地</v>
      </c>
      <c r="AJ170" s="193">
        <f>(YEAR(Z170)-1988)*10000+MONTH(Z170)*100+DAY(Z170)</f>
        <v>261204</v>
      </c>
    </row>
    <row r="171" spans="1:36" ht="12.75" thickBot="1">
      <c r="A171" s="439"/>
      <c r="B171" s="442"/>
      <c r="C171" s="233" t="s">
        <v>1194</v>
      </c>
      <c r="D171" s="234">
        <f>772000000+61760000</f>
        <v>833760000</v>
      </c>
      <c r="E171" s="196">
        <f t="shared" ref="E171:J171" si="53">E172-E170</f>
        <v>364264</v>
      </c>
      <c r="F171" s="196">
        <f t="shared" si="53"/>
        <v>8223050</v>
      </c>
      <c r="G171" s="196">
        <f t="shared" si="53"/>
        <v>0</v>
      </c>
      <c r="H171" s="196">
        <f t="shared" si="53"/>
        <v>200345</v>
      </c>
      <c r="I171" s="196">
        <f t="shared" si="53"/>
        <v>657450</v>
      </c>
      <c r="J171" s="196">
        <f t="shared" si="53"/>
        <v>580500</v>
      </c>
      <c r="K171" s="196">
        <v>0</v>
      </c>
      <c r="L171" s="196">
        <f t="shared" ref="L171:Q171" si="54">L172-L170</f>
        <v>609693</v>
      </c>
      <c r="M171" s="196">
        <f t="shared" si="54"/>
        <v>0</v>
      </c>
      <c r="N171" s="196">
        <f t="shared" si="54"/>
        <v>42139</v>
      </c>
      <c r="O171" s="196">
        <f t="shared" si="54"/>
        <v>119480</v>
      </c>
      <c r="P171" s="196">
        <f t="shared" si="54"/>
        <v>48569</v>
      </c>
      <c r="Q171" s="196">
        <f t="shared" si="54"/>
        <v>4403</v>
      </c>
      <c r="R171" s="235">
        <v>517963</v>
      </c>
      <c r="S171" s="185">
        <f>O171</f>
        <v>119480</v>
      </c>
      <c r="T171" s="161" t="s">
        <v>1320</v>
      </c>
      <c r="U171" s="245"/>
      <c r="V171" s="245"/>
      <c r="W171" s="245">
        <f>S171</f>
        <v>119480</v>
      </c>
      <c r="AH171" s="161" t="str">
        <f>A170&amp;"2"</f>
        <v>30302</v>
      </c>
      <c r="AI171" s="161" t="str">
        <f>C171</f>
        <v>信託建物</v>
      </c>
      <c r="AJ171" s="199">
        <f>AJ170</f>
        <v>261204</v>
      </c>
    </row>
    <row r="172" spans="1:36" ht="12.75" thickBot="1">
      <c r="A172" s="440"/>
      <c r="B172" s="443"/>
      <c r="C172" s="200" t="s">
        <v>735</v>
      </c>
      <c r="D172" s="227">
        <f>SUM(D170:D171)</f>
        <v>1112400000</v>
      </c>
      <c r="E172" s="218">
        <v>486000</v>
      </c>
      <c r="F172" s="227">
        <f>ROUNDDOWN(((D170+D171/1.08)*0.01-347911)*1.08,0)</f>
        <v>10971168</v>
      </c>
      <c r="G172" s="218"/>
      <c r="H172" s="218">
        <f>172800+94500</f>
        <v>267300</v>
      </c>
      <c r="I172" s="218">
        <f>421200+236250</f>
        <v>657450</v>
      </c>
      <c r="J172" s="218">
        <f>472500+108000</f>
        <v>580500</v>
      </c>
      <c r="K172" s="218">
        <v>105000</v>
      </c>
      <c r="L172" s="218">
        <f>446250+367200</f>
        <v>813450</v>
      </c>
      <c r="M172" s="218">
        <f>157500+61560</f>
        <v>219060</v>
      </c>
      <c r="N172" s="218">
        <f>51191+5031</f>
        <v>56222</v>
      </c>
      <c r="O172" s="218">
        <f>150687+8723</f>
        <v>159410</v>
      </c>
      <c r="P172" s="218">
        <v>64800</v>
      </c>
      <c r="Q172" s="218">
        <v>5874</v>
      </c>
      <c r="R172" s="236">
        <f>SUM(R170:R171)</f>
        <v>545389</v>
      </c>
      <c r="S172" s="204">
        <f>SUM(D172:R172)</f>
        <v>1127331623</v>
      </c>
      <c r="U172" s="245"/>
      <c r="V172" s="245"/>
      <c r="W172" s="245"/>
    </row>
    <row r="173" spans="1:36" ht="12.75" thickBot="1">
      <c r="A173" s="205"/>
      <c r="B173" s="205"/>
      <c r="C173" s="205"/>
      <c r="D173" s="206"/>
      <c r="E173" s="206"/>
      <c r="F173" s="206"/>
      <c r="G173" s="206"/>
      <c r="H173" s="206"/>
      <c r="I173" s="206"/>
      <c r="J173" s="206"/>
      <c r="K173" s="206"/>
      <c r="L173" s="206"/>
      <c r="M173" s="206"/>
      <c r="N173" s="206"/>
      <c r="O173" s="206"/>
      <c r="P173" s="206"/>
      <c r="Q173" s="206"/>
      <c r="R173" s="206"/>
      <c r="S173" s="206"/>
      <c r="U173" s="245"/>
      <c r="V173" s="245"/>
      <c r="W173" s="245"/>
    </row>
    <row r="174" spans="1:36" ht="12.75" thickBot="1">
      <c r="A174" s="207" t="s">
        <v>1256</v>
      </c>
      <c r="B174" s="208"/>
      <c r="C174" s="209"/>
      <c r="D174" s="210">
        <f>D171</f>
        <v>833760000</v>
      </c>
      <c r="E174" s="210">
        <f t="shared" ref="E174:P174" si="55">E172</f>
        <v>486000</v>
      </c>
      <c r="F174" s="210">
        <f t="shared" si="55"/>
        <v>10971168</v>
      </c>
      <c r="G174" s="210">
        <f t="shared" si="55"/>
        <v>0</v>
      </c>
      <c r="H174" s="210">
        <f t="shared" si="55"/>
        <v>267300</v>
      </c>
      <c r="I174" s="210">
        <f t="shared" si="55"/>
        <v>657450</v>
      </c>
      <c r="J174" s="210">
        <f t="shared" si="55"/>
        <v>580500</v>
      </c>
      <c r="K174" s="210">
        <f t="shared" si="55"/>
        <v>105000</v>
      </c>
      <c r="L174" s="210">
        <f t="shared" si="55"/>
        <v>813450</v>
      </c>
      <c r="M174" s="210">
        <f t="shared" si="55"/>
        <v>219060</v>
      </c>
      <c r="N174" s="210">
        <f t="shared" si="55"/>
        <v>56222</v>
      </c>
      <c r="O174" s="210">
        <f t="shared" si="55"/>
        <v>159410</v>
      </c>
      <c r="P174" s="210">
        <f t="shared" si="55"/>
        <v>64800</v>
      </c>
      <c r="Q174" s="212" t="s">
        <v>1257</v>
      </c>
      <c r="R174" s="210">
        <f>R171</f>
        <v>517963</v>
      </c>
      <c r="S174" s="213">
        <f>SUM(D174:R174)</f>
        <v>848658323</v>
      </c>
      <c r="U174" s="245"/>
      <c r="V174" s="245"/>
      <c r="W174" s="245"/>
    </row>
    <row r="175" spans="1:36">
      <c r="A175" s="237"/>
      <c r="B175" s="205"/>
      <c r="C175" s="205"/>
      <c r="D175" s="206"/>
      <c r="E175" s="206"/>
      <c r="F175" s="206"/>
      <c r="G175" s="206"/>
      <c r="H175" s="206"/>
      <c r="I175" s="206"/>
      <c r="J175" s="206"/>
      <c r="K175" s="206"/>
      <c r="L175" s="206"/>
      <c r="M175" s="206"/>
      <c r="N175" s="206"/>
      <c r="O175" s="206"/>
      <c r="P175" s="206"/>
      <c r="Q175" s="238"/>
      <c r="R175" s="206"/>
      <c r="S175" s="206"/>
      <c r="U175" s="245"/>
      <c r="V175" s="245"/>
      <c r="W175" s="245"/>
    </row>
    <row r="176" spans="1:36" ht="12.75" thickBot="1">
      <c r="A176" s="237"/>
      <c r="B176" s="205"/>
      <c r="C176" s="205"/>
      <c r="D176" s="206"/>
      <c r="E176" s="206"/>
      <c r="F176" s="206"/>
      <c r="G176" s="206"/>
      <c r="H176" s="206"/>
      <c r="I176" s="206"/>
      <c r="J176" s="206"/>
      <c r="K176" s="206"/>
      <c r="L176" s="206"/>
      <c r="M176" s="206"/>
      <c r="N176" s="206"/>
      <c r="O176" s="206"/>
      <c r="P176" s="206"/>
      <c r="Q176" s="238"/>
      <c r="R176" s="206"/>
      <c r="S176" s="206"/>
      <c r="U176" s="245"/>
      <c r="V176" s="245"/>
      <c r="W176" s="245"/>
    </row>
    <row r="177" spans="1:36" ht="12.75" thickBot="1">
      <c r="A177" s="164"/>
      <c r="B177" s="165">
        <v>42035</v>
      </c>
      <c r="C177" s="164"/>
      <c r="D177" s="166"/>
      <c r="E177" s="166"/>
      <c r="F177" s="166"/>
      <c r="G177" s="166"/>
      <c r="H177" s="166"/>
      <c r="I177" s="166"/>
      <c r="J177" s="166"/>
      <c r="K177" s="166"/>
      <c r="L177" s="166"/>
      <c r="M177" s="166"/>
      <c r="N177" s="166"/>
      <c r="O177" s="166"/>
      <c r="P177" s="430" t="s">
        <v>1258</v>
      </c>
      <c r="Q177" s="431"/>
      <c r="R177" s="166"/>
      <c r="S177" s="166"/>
      <c r="T177" s="164"/>
      <c r="U177" s="246"/>
      <c r="V177" s="246"/>
      <c r="W177" s="246"/>
      <c r="X177" s="167"/>
      <c r="Y177" s="167"/>
      <c r="Z177" s="167"/>
      <c r="AA177" s="168"/>
      <c r="AB177" s="168"/>
      <c r="AC177" s="167"/>
      <c r="AD177" s="168"/>
      <c r="AE177" s="167"/>
      <c r="AF177" s="167"/>
      <c r="AG177" s="167"/>
      <c r="AH177" s="164"/>
      <c r="AI177" s="164"/>
      <c r="AJ177" s="164"/>
    </row>
    <row r="178" spans="1:36" ht="24">
      <c r="A178" s="169" t="s">
        <v>722</v>
      </c>
      <c r="B178" s="169" t="s">
        <v>723</v>
      </c>
      <c r="C178" s="170" t="s">
        <v>724</v>
      </c>
      <c r="D178" s="171" t="s">
        <v>725</v>
      </c>
      <c r="E178" s="172" t="s">
        <v>726</v>
      </c>
      <c r="F178" s="172" t="s">
        <v>727</v>
      </c>
      <c r="G178" s="172" t="s">
        <v>728</v>
      </c>
      <c r="H178" s="172" t="s">
        <v>1190</v>
      </c>
      <c r="I178" s="172" t="s">
        <v>1207</v>
      </c>
      <c r="J178" s="172" t="s">
        <v>1065</v>
      </c>
      <c r="K178" s="172" t="s">
        <v>729</v>
      </c>
      <c r="L178" s="172" t="s">
        <v>730</v>
      </c>
      <c r="M178" s="172" t="s">
        <v>1185</v>
      </c>
      <c r="N178" s="172" t="s">
        <v>731</v>
      </c>
      <c r="O178" s="172" t="s">
        <v>732</v>
      </c>
      <c r="P178" s="172" t="s">
        <v>733</v>
      </c>
      <c r="Q178" s="172" t="s">
        <v>1230</v>
      </c>
      <c r="R178" s="172" t="s">
        <v>734</v>
      </c>
      <c r="S178" s="173" t="s">
        <v>799</v>
      </c>
      <c r="T178" s="167"/>
      <c r="U178" s="247"/>
      <c r="V178" s="247"/>
      <c r="W178" s="247" t="s">
        <v>357</v>
      </c>
      <c r="X178" s="174" t="s">
        <v>1068</v>
      </c>
      <c r="Y178" s="175" t="s">
        <v>1069</v>
      </c>
      <c r="Z178" s="175" t="s">
        <v>1070</v>
      </c>
      <c r="AA178" s="176" t="s">
        <v>1071</v>
      </c>
      <c r="AB178" s="172" t="s">
        <v>1072</v>
      </c>
      <c r="AC178" s="177" t="s">
        <v>1073</v>
      </c>
      <c r="AD178" s="172" t="s">
        <v>1074</v>
      </c>
      <c r="AE178" s="178" t="s">
        <v>1186</v>
      </c>
      <c r="AF178" s="179" t="s">
        <v>1075</v>
      </c>
      <c r="AG178" s="179" t="s">
        <v>1076</v>
      </c>
      <c r="AH178" s="167"/>
      <c r="AI178" s="167"/>
      <c r="AJ178" s="167"/>
    </row>
    <row r="179" spans="1:36" ht="12.75" thickBot="1">
      <c r="A179" s="438">
        <v>3031</v>
      </c>
      <c r="B179" s="441" t="s">
        <v>1259</v>
      </c>
      <c r="C179" s="229" t="s">
        <v>738</v>
      </c>
      <c r="D179" s="230">
        <v>385750000</v>
      </c>
      <c r="E179" s="182">
        <f>ROUND(E181*D179/D181,0)</f>
        <v>245466</v>
      </c>
      <c r="F179" s="182">
        <f>ROUND(F181*D179/D181,0)</f>
        <v>3880466</v>
      </c>
      <c r="G179" s="182">
        <f>ROUND(G181*D179/D181,0)</f>
        <v>0</v>
      </c>
      <c r="H179" s="182">
        <f>ROUND(H181*D179/D181,0)</f>
        <v>135006</v>
      </c>
      <c r="I179" s="182">
        <v>0</v>
      </c>
      <c r="J179" s="182">
        <v>0</v>
      </c>
      <c r="K179" s="182">
        <f>K181</f>
        <v>63000</v>
      </c>
      <c r="L179" s="182">
        <f>ROUND(L181*D179/D181,0)</f>
        <v>405397</v>
      </c>
      <c r="M179" s="182">
        <f>M181</f>
        <v>196380</v>
      </c>
      <c r="N179" s="182">
        <f>ROUND(N181*D179/D181,0)</f>
        <v>428742</v>
      </c>
      <c r="O179" s="182">
        <f>ROUND(O181*D179/D181,0)</f>
        <v>80514</v>
      </c>
      <c r="P179" s="182">
        <f>ROUND(P181*D179/D181,0)</f>
        <v>32729</v>
      </c>
      <c r="Q179" s="182">
        <f>ROUND(Q181*D179/D181,0)</f>
        <v>4450</v>
      </c>
      <c r="R179" s="231">
        <v>107286</v>
      </c>
      <c r="S179" s="185">
        <f>O179</f>
        <v>80514</v>
      </c>
      <c r="T179" s="186" t="s">
        <v>1321</v>
      </c>
      <c r="U179" s="245"/>
      <c r="V179" s="245"/>
      <c r="W179" s="245">
        <f>S179</f>
        <v>80514</v>
      </c>
      <c r="X179" s="187" t="s">
        <v>1078</v>
      </c>
      <c r="Y179" s="232">
        <v>38621</v>
      </c>
      <c r="Z179" s="232">
        <v>41977</v>
      </c>
      <c r="AA179" s="182">
        <f>IF(AND(YEAR(Y179)=YEAR(Z179),MONTH(Y179)=MONTH(Z179)),1,(YEAR(Z179)-YEAR(Y179))*12+MONTH(Z179)-MONTH(Y179))</f>
        <v>111</v>
      </c>
      <c r="AB179" s="184">
        <v>47</v>
      </c>
      <c r="AC179" s="190">
        <f>IF((AB179*12-AA179+AA179*0.2)/12&lt;2,2,ROUNDDOWN((AB179*12-AA179+AA179*0.2)/12,0))</f>
        <v>39</v>
      </c>
      <c r="AD179" s="191">
        <f>VLOOKUP($AC179,[83]償却率一覧!$A$3:$D$101,3,FALSE)</f>
        <v>1.2999999999999999E-2</v>
      </c>
      <c r="AE179" s="192">
        <f>ROUNDDOWN(S180*0.9*AD179*$AG179/6,0)</f>
        <v>307</v>
      </c>
      <c r="AF179" s="192">
        <f>ROUNDDOWN(S180*0.9*AD179/6,0)</f>
        <v>153</v>
      </c>
      <c r="AG179" s="192">
        <f>IF(MONTH($B$2)=1,(MONTH($B$2)+12)-MONTH($Z179)+1,MONTH($B$2)-MONTH($Z179)+1)</f>
        <v>2</v>
      </c>
      <c r="AH179" s="161" t="str">
        <f>A179&amp;"1"</f>
        <v>30311</v>
      </c>
      <c r="AI179" s="161" t="str">
        <f>C179</f>
        <v>信託土地</v>
      </c>
      <c r="AJ179" s="193">
        <f>(YEAR(Z179)-1988)*10000+MONTH(Z179)*100+DAY(Z179)</f>
        <v>261204</v>
      </c>
    </row>
    <row r="180" spans="1:36" ht="12.75" thickBot="1">
      <c r="A180" s="439"/>
      <c r="B180" s="442"/>
      <c r="C180" s="233" t="s">
        <v>1194</v>
      </c>
      <c r="D180" s="234">
        <f>350000000+28000000</f>
        <v>378000000</v>
      </c>
      <c r="E180" s="196">
        <f t="shared" ref="E180:J180" si="56">E181-E179</f>
        <v>240534</v>
      </c>
      <c r="F180" s="196">
        <f t="shared" si="56"/>
        <v>3802504</v>
      </c>
      <c r="G180" s="196">
        <f t="shared" si="56"/>
        <v>0</v>
      </c>
      <c r="H180" s="196">
        <f t="shared" si="56"/>
        <v>132294</v>
      </c>
      <c r="I180" s="196">
        <f t="shared" si="56"/>
        <v>657450</v>
      </c>
      <c r="J180" s="196">
        <f t="shared" si="56"/>
        <v>580500</v>
      </c>
      <c r="K180" s="196">
        <v>0</v>
      </c>
      <c r="L180" s="196">
        <f t="shared" ref="L180:Q180" si="57">L181-L179</f>
        <v>397253</v>
      </c>
      <c r="M180" s="196">
        <f t="shared" si="57"/>
        <v>0</v>
      </c>
      <c r="N180" s="196">
        <f t="shared" si="57"/>
        <v>420128</v>
      </c>
      <c r="O180" s="196">
        <f t="shared" si="57"/>
        <v>78896</v>
      </c>
      <c r="P180" s="196">
        <f t="shared" si="57"/>
        <v>32071</v>
      </c>
      <c r="Q180" s="196">
        <f t="shared" si="57"/>
        <v>4361</v>
      </c>
      <c r="R180" s="235">
        <v>333840</v>
      </c>
      <c r="S180" s="185">
        <f>O180</f>
        <v>78896</v>
      </c>
      <c r="T180" s="161" t="s">
        <v>1321</v>
      </c>
      <c r="U180" s="245"/>
      <c r="V180" s="245"/>
      <c r="W180" s="245">
        <f>S180</f>
        <v>78896</v>
      </c>
      <c r="AH180" s="161" t="str">
        <f>A179&amp;"2"</f>
        <v>30312</v>
      </c>
      <c r="AI180" s="161" t="str">
        <f>C180</f>
        <v>信託建物</v>
      </c>
      <c r="AJ180" s="199">
        <f>AJ179</f>
        <v>261204</v>
      </c>
    </row>
    <row r="181" spans="1:36" ht="12.75" thickBot="1">
      <c r="A181" s="440"/>
      <c r="B181" s="443"/>
      <c r="C181" s="200" t="s">
        <v>735</v>
      </c>
      <c r="D181" s="227">
        <f>SUM(D179:D180)</f>
        <v>763750000</v>
      </c>
      <c r="E181" s="218">
        <v>486000</v>
      </c>
      <c r="F181" s="227">
        <f>ROUNDDOWN(((D179+D180/1.08)*0.01-243638)*1.08,0)</f>
        <v>7682970</v>
      </c>
      <c r="G181" s="218"/>
      <c r="H181" s="218">
        <f>172800+94500</f>
        <v>267300</v>
      </c>
      <c r="I181" s="218">
        <f>421200+236250</f>
        <v>657450</v>
      </c>
      <c r="J181" s="218">
        <f>472500+108000</f>
        <v>580500</v>
      </c>
      <c r="K181" s="218">
        <f>63000</f>
        <v>63000</v>
      </c>
      <c r="L181" s="218">
        <f>446250+356400</f>
        <v>802650</v>
      </c>
      <c r="M181" s="218">
        <f>38880+157500</f>
        <v>196380</v>
      </c>
      <c r="N181" s="223">
        <f>72403+28875+52870+52662+472500+169560</f>
        <v>848870</v>
      </c>
      <c r="O181" s="218">
        <f>150687+8723</f>
        <v>159410</v>
      </c>
      <c r="P181" s="218">
        <v>64800</v>
      </c>
      <c r="Q181" s="218">
        <v>8811</v>
      </c>
      <c r="R181" s="236">
        <f>SUM(R179:R180)</f>
        <v>441126</v>
      </c>
      <c r="S181" s="204">
        <f>SUM(D181:R181)</f>
        <v>776009267</v>
      </c>
      <c r="U181" s="245"/>
      <c r="V181" s="245"/>
      <c r="W181" s="245"/>
    </row>
    <row r="182" spans="1:36" ht="12.75" thickBot="1">
      <c r="A182" s="205"/>
      <c r="B182" s="205"/>
      <c r="C182" s="205"/>
      <c r="D182" s="206"/>
      <c r="E182" s="206"/>
      <c r="F182" s="206"/>
      <c r="G182" s="206"/>
      <c r="H182" s="206"/>
      <c r="I182" s="206"/>
      <c r="J182" s="206"/>
      <c r="K182" s="206"/>
      <c r="L182" s="206"/>
      <c r="M182" s="206"/>
      <c r="N182" s="206"/>
      <c r="O182" s="206"/>
      <c r="P182" s="206"/>
      <c r="Q182" s="206"/>
      <c r="R182" s="206"/>
      <c r="S182" s="206"/>
      <c r="U182" s="245"/>
      <c r="V182" s="245"/>
      <c r="W182" s="245"/>
    </row>
    <row r="183" spans="1:36" ht="12.75" thickBot="1">
      <c r="A183" s="207" t="s">
        <v>1225</v>
      </c>
      <c r="B183" s="208"/>
      <c r="C183" s="209"/>
      <c r="D183" s="210">
        <f>D180</f>
        <v>378000000</v>
      </c>
      <c r="E183" s="210">
        <f t="shared" ref="E183:P183" si="58">E181</f>
        <v>486000</v>
      </c>
      <c r="F183" s="210">
        <f t="shared" si="58"/>
        <v>7682970</v>
      </c>
      <c r="G183" s="210">
        <f t="shared" si="58"/>
        <v>0</v>
      </c>
      <c r="H183" s="210">
        <f t="shared" si="58"/>
        <v>267300</v>
      </c>
      <c r="I183" s="210">
        <f t="shared" si="58"/>
        <v>657450</v>
      </c>
      <c r="J183" s="210">
        <f t="shared" si="58"/>
        <v>580500</v>
      </c>
      <c r="K183" s="210">
        <f t="shared" si="58"/>
        <v>63000</v>
      </c>
      <c r="L183" s="210">
        <f t="shared" si="58"/>
        <v>802650</v>
      </c>
      <c r="M183" s="210">
        <f t="shared" si="58"/>
        <v>196380</v>
      </c>
      <c r="N183" s="210">
        <f t="shared" si="58"/>
        <v>848870</v>
      </c>
      <c r="O183" s="210">
        <f t="shared" si="58"/>
        <v>159410</v>
      </c>
      <c r="P183" s="210">
        <f t="shared" si="58"/>
        <v>64800</v>
      </c>
      <c r="Q183" s="212" t="s">
        <v>1226</v>
      </c>
      <c r="R183" s="210">
        <f>R180</f>
        <v>333840</v>
      </c>
      <c r="S183" s="213">
        <f>SUM(D183:R183)</f>
        <v>390143170</v>
      </c>
      <c r="U183" s="245"/>
      <c r="V183" s="245"/>
      <c r="W183" s="245"/>
    </row>
    <row r="184" spans="1:36">
      <c r="A184" s="237"/>
      <c r="B184" s="205"/>
      <c r="C184" s="205"/>
      <c r="D184" s="206"/>
      <c r="E184" s="206"/>
      <c r="F184" s="206"/>
      <c r="G184" s="206"/>
      <c r="H184" s="206"/>
      <c r="I184" s="206"/>
      <c r="J184" s="206"/>
      <c r="K184" s="206"/>
      <c r="L184" s="206"/>
      <c r="M184" s="206"/>
      <c r="N184" s="206"/>
      <c r="O184" s="206"/>
      <c r="P184" s="206"/>
      <c r="Q184" s="238"/>
      <c r="R184" s="206"/>
      <c r="S184" s="206"/>
      <c r="U184" s="245"/>
      <c r="V184" s="245"/>
      <c r="W184" s="245"/>
    </row>
    <row r="185" spans="1:36" ht="12.75" thickBot="1">
      <c r="A185" s="237"/>
      <c r="B185" s="205"/>
      <c r="C185" s="205"/>
      <c r="D185" s="206"/>
      <c r="E185" s="206"/>
      <c r="F185" s="206"/>
      <c r="G185" s="206"/>
      <c r="H185" s="206"/>
      <c r="I185" s="206"/>
      <c r="J185" s="206"/>
      <c r="K185" s="206"/>
      <c r="L185" s="206"/>
      <c r="M185" s="206"/>
      <c r="N185" s="206"/>
      <c r="O185" s="206"/>
      <c r="P185" s="206"/>
      <c r="Q185" s="238"/>
      <c r="R185" s="206"/>
      <c r="S185" s="206"/>
      <c r="U185" s="245"/>
      <c r="V185" s="245"/>
      <c r="W185" s="245"/>
    </row>
    <row r="186" spans="1:36" ht="12.75" thickBot="1">
      <c r="A186" s="164"/>
      <c r="B186" s="165">
        <v>42035</v>
      </c>
      <c r="C186" s="164"/>
      <c r="D186" s="166"/>
      <c r="E186" s="166"/>
      <c r="F186" s="166"/>
      <c r="G186" s="166"/>
      <c r="H186" s="166"/>
      <c r="I186" s="166"/>
      <c r="J186" s="166"/>
      <c r="K186" s="166"/>
      <c r="L186" s="166"/>
      <c r="M186" s="166"/>
      <c r="N186" s="166"/>
      <c r="O186" s="166"/>
      <c r="P186" s="430" t="s">
        <v>1227</v>
      </c>
      <c r="Q186" s="431"/>
      <c r="R186" s="166"/>
      <c r="S186" s="166"/>
      <c r="T186" s="164"/>
      <c r="U186" s="246"/>
      <c r="V186" s="246"/>
      <c r="W186" s="246"/>
      <c r="X186" s="167"/>
      <c r="Y186" s="167"/>
      <c r="Z186" s="167"/>
      <c r="AA186" s="168"/>
      <c r="AB186" s="168"/>
      <c r="AC186" s="167"/>
      <c r="AD186" s="168"/>
      <c r="AE186" s="167"/>
      <c r="AF186" s="167"/>
      <c r="AG186" s="167"/>
      <c r="AH186" s="164"/>
      <c r="AI186" s="164"/>
      <c r="AJ186" s="164"/>
    </row>
    <row r="187" spans="1:36" ht="24">
      <c r="A187" s="169" t="s">
        <v>722</v>
      </c>
      <c r="B187" s="169" t="s">
        <v>723</v>
      </c>
      <c r="C187" s="170" t="s">
        <v>724</v>
      </c>
      <c r="D187" s="171" t="s">
        <v>725</v>
      </c>
      <c r="E187" s="172" t="s">
        <v>726</v>
      </c>
      <c r="F187" s="172" t="s">
        <v>727</v>
      </c>
      <c r="G187" s="172" t="s">
        <v>728</v>
      </c>
      <c r="H187" s="172" t="s">
        <v>1260</v>
      </c>
      <c r="I187" s="172" t="s">
        <v>1247</v>
      </c>
      <c r="J187" s="172" t="s">
        <v>1065</v>
      </c>
      <c r="K187" s="172" t="s">
        <v>729</v>
      </c>
      <c r="L187" s="172" t="s">
        <v>730</v>
      </c>
      <c r="M187" s="172" t="s">
        <v>1261</v>
      </c>
      <c r="N187" s="172" t="s">
        <v>731</v>
      </c>
      <c r="O187" s="172" t="s">
        <v>732</v>
      </c>
      <c r="P187" s="172" t="s">
        <v>733</v>
      </c>
      <c r="Q187" s="172" t="s">
        <v>1230</v>
      </c>
      <c r="R187" s="172" t="s">
        <v>734</v>
      </c>
      <c r="S187" s="173" t="s">
        <v>799</v>
      </c>
      <c r="T187" s="167"/>
      <c r="U187" s="247"/>
      <c r="V187" s="247"/>
      <c r="W187" s="247" t="s">
        <v>357</v>
      </c>
      <c r="X187" s="174" t="s">
        <v>1068</v>
      </c>
      <c r="Y187" s="175" t="s">
        <v>1069</v>
      </c>
      <c r="Z187" s="175" t="s">
        <v>1070</v>
      </c>
      <c r="AA187" s="176" t="s">
        <v>1071</v>
      </c>
      <c r="AB187" s="172" t="s">
        <v>1072</v>
      </c>
      <c r="AC187" s="177" t="s">
        <v>1073</v>
      </c>
      <c r="AD187" s="172" t="s">
        <v>1074</v>
      </c>
      <c r="AE187" s="178" t="s">
        <v>1186</v>
      </c>
      <c r="AF187" s="179" t="s">
        <v>1075</v>
      </c>
      <c r="AG187" s="179" t="s">
        <v>1076</v>
      </c>
      <c r="AH187" s="167"/>
      <c r="AI187" s="167"/>
      <c r="AJ187" s="167"/>
    </row>
    <row r="188" spans="1:36" ht="12.75" thickBot="1">
      <c r="A188" s="438">
        <v>4060</v>
      </c>
      <c r="B188" s="441" t="s">
        <v>1262</v>
      </c>
      <c r="C188" s="229" t="s">
        <v>738</v>
      </c>
      <c r="D188" s="230">
        <v>199410000</v>
      </c>
      <c r="E188" s="182">
        <f>ROUND(E190*D188/D190,0)</f>
        <v>118440</v>
      </c>
      <c r="F188" s="182">
        <f>ROUND(F190*D188/D190,0)</f>
        <v>1965657</v>
      </c>
      <c r="G188" s="182">
        <f>ROUND(G190*D188/D190,0)</f>
        <v>0</v>
      </c>
      <c r="H188" s="182">
        <f>ROUND(H190*D188/D190,0)</f>
        <v>65142</v>
      </c>
      <c r="I188" s="182">
        <v>0</v>
      </c>
      <c r="J188" s="182">
        <v>0</v>
      </c>
      <c r="K188" s="182">
        <f>K190</f>
        <v>105000</v>
      </c>
      <c r="L188" s="182">
        <f>ROUND(L190*D188/D190,0)</f>
        <v>224195</v>
      </c>
      <c r="M188" s="182">
        <f>M190</f>
        <v>420880</v>
      </c>
      <c r="N188" s="182">
        <f>ROUND(N190*D188/D190,0)</f>
        <v>12398</v>
      </c>
      <c r="O188" s="182">
        <f>ROUND(O190*D188/D190,0)</f>
        <v>38849</v>
      </c>
      <c r="P188" s="182">
        <f>ROUND(P190*D188/D190,0)</f>
        <v>15792</v>
      </c>
      <c r="Q188" s="182">
        <f>ROUND(Q190*D188/D190,0)</f>
        <v>1432</v>
      </c>
      <c r="R188" s="231">
        <v>20085</v>
      </c>
      <c r="S188" s="185">
        <f>O188</f>
        <v>38849</v>
      </c>
      <c r="T188" s="186" t="s">
        <v>1322</v>
      </c>
      <c r="U188" s="245"/>
      <c r="V188" s="245"/>
      <c r="W188" s="245">
        <f>S188</f>
        <v>38849</v>
      </c>
      <c r="X188" s="187" t="s">
        <v>1078</v>
      </c>
      <c r="Y188" s="232">
        <v>38067</v>
      </c>
      <c r="Z188" s="232">
        <v>41977</v>
      </c>
      <c r="AA188" s="182">
        <f>IF(AND(YEAR(Y188)=YEAR(Z188),MONTH(Y188)=MONTH(Z188)),1,(YEAR(Z188)-YEAR(Y188))*12+MONTH(Z188)-MONTH(Y188))</f>
        <v>129</v>
      </c>
      <c r="AB188" s="184">
        <v>47</v>
      </c>
      <c r="AC188" s="190">
        <f>IF((AB188*12-AA188+AA188*0.2)/12&lt;2,2,ROUNDDOWN((AB188*12-AA188+AA188*0.2)/12,0))</f>
        <v>38</v>
      </c>
      <c r="AD188" s="191">
        <f>VLOOKUP($AC188,[83]償却率一覧!$A$3:$D$101,3,FALSE)</f>
        <v>1.3999999999999999E-2</v>
      </c>
      <c r="AE188" s="192">
        <f>ROUNDDOWN(S189*0.9*AD188*$AG188/6,0)</f>
        <v>506</v>
      </c>
      <c r="AF188" s="192">
        <f>ROUNDDOWN(S189*0.9*AD188/6,0)</f>
        <v>253</v>
      </c>
      <c r="AG188" s="192">
        <f>IF(MONTH($B$2)=1,(MONTH($B$2)+12)-MONTH($Z188)+1,MONTH($B$2)-MONTH($Z188)+1)</f>
        <v>2</v>
      </c>
      <c r="AH188" s="161" t="str">
        <f>A188&amp;"1"</f>
        <v>40601</v>
      </c>
      <c r="AI188" s="161" t="str">
        <f>C188</f>
        <v>信託土地</v>
      </c>
      <c r="AJ188" s="193">
        <f>(YEAR(Z188)-1988)*10000+MONTH(Z188)*100+DAY(Z188)</f>
        <v>261204</v>
      </c>
    </row>
    <row r="189" spans="1:36" ht="12.75" thickBot="1">
      <c r="A189" s="439"/>
      <c r="B189" s="442"/>
      <c r="C189" s="233" t="s">
        <v>1194</v>
      </c>
      <c r="D189" s="234">
        <f>573000000+45840000</f>
        <v>618840000</v>
      </c>
      <c r="E189" s="196">
        <f t="shared" ref="E189:J189" si="59">E190-E188</f>
        <v>367560</v>
      </c>
      <c r="F189" s="196">
        <f t="shared" si="59"/>
        <v>6100130</v>
      </c>
      <c r="G189" s="196">
        <f t="shared" si="59"/>
        <v>0</v>
      </c>
      <c r="H189" s="196">
        <f t="shared" si="59"/>
        <v>202158</v>
      </c>
      <c r="I189" s="196">
        <f t="shared" si="59"/>
        <v>654820</v>
      </c>
      <c r="J189" s="196">
        <f t="shared" si="59"/>
        <v>623700</v>
      </c>
      <c r="K189" s="196">
        <v>0</v>
      </c>
      <c r="L189" s="196">
        <f t="shared" ref="L189:Q189" si="60">L190-L188</f>
        <v>695755</v>
      </c>
      <c r="M189" s="196">
        <f t="shared" si="60"/>
        <v>0</v>
      </c>
      <c r="N189" s="196">
        <f t="shared" si="60"/>
        <v>38475</v>
      </c>
      <c r="O189" s="196">
        <f t="shared" si="60"/>
        <v>120561</v>
      </c>
      <c r="P189" s="196">
        <f t="shared" si="60"/>
        <v>49008</v>
      </c>
      <c r="Q189" s="196">
        <f t="shared" si="60"/>
        <v>4442</v>
      </c>
      <c r="R189" s="235">
        <v>386245</v>
      </c>
      <c r="S189" s="185">
        <f>O189</f>
        <v>120561</v>
      </c>
      <c r="T189" s="161" t="s">
        <v>1322</v>
      </c>
      <c r="U189" s="245"/>
      <c r="V189" s="245"/>
      <c r="W189" s="245">
        <f>S189</f>
        <v>120561</v>
      </c>
      <c r="AH189" s="161" t="str">
        <f>A188&amp;"2"</f>
        <v>40602</v>
      </c>
      <c r="AI189" s="161" t="str">
        <f>C189</f>
        <v>信託建物</v>
      </c>
      <c r="AJ189" s="199">
        <f>AJ188</f>
        <v>261204</v>
      </c>
    </row>
    <row r="190" spans="1:36" ht="12.75" thickBot="1">
      <c r="A190" s="440"/>
      <c r="B190" s="443"/>
      <c r="C190" s="200" t="s">
        <v>735</v>
      </c>
      <c r="D190" s="227">
        <f>SUM(D188:D189)</f>
        <v>818250000</v>
      </c>
      <c r="E190" s="218">
        <v>486000</v>
      </c>
      <c r="F190" s="227">
        <f>ROUNDDOWN(((D188+D189/1.08)*0.01-255778)*1.08,0)</f>
        <v>8065787</v>
      </c>
      <c r="G190" s="218"/>
      <c r="H190" s="218">
        <f>172800+94500</f>
        <v>267300</v>
      </c>
      <c r="I190" s="218">
        <f>356400+21670+262500+14250</f>
        <v>654820</v>
      </c>
      <c r="J190" s="218">
        <f>472500+108000+43200</f>
        <v>623700</v>
      </c>
      <c r="K190" s="218">
        <f>105000</f>
        <v>105000</v>
      </c>
      <c r="L190" s="218">
        <f>446250+52500+421200</f>
        <v>919950</v>
      </c>
      <c r="M190" s="218">
        <f>262500+25000+94500+38880</f>
        <v>420880</v>
      </c>
      <c r="N190" s="218">
        <f>50873</f>
        <v>50873</v>
      </c>
      <c r="O190" s="218">
        <f>150687+8723</f>
        <v>159410</v>
      </c>
      <c r="P190" s="218">
        <v>64800</v>
      </c>
      <c r="Q190" s="218">
        <v>5874</v>
      </c>
      <c r="R190" s="236">
        <f>SUM(R188:R189)</f>
        <v>406330</v>
      </c>
      <c r="S190" s="204">
        <f>SUM(D190:R190)</f>
        <v>830480724</v>
      </c>
      <c r="U190" s="245"/>
      <c r="V190" s="245"/>
      <c r="W190" s="245"/>
    </row>
    <row r="191" spans="1:36" ht="12.75" thickBot="1">
      <c r="A191" s="205"/>
      <c r="B191" s="205"/>
      <c r="C191" s="205"/>
      <c r="D191" s="206"/>
      <c r="E191" s="206"/>
      <c r="F191" s="206"/>
      <c r="G191" s="206"/>
      <c r="H191" s="206"/>
      <c r="I191" s="206"/>
      <c r="J191" s="206"/>
      <c r="K191" s="206"/>
      <c r="L191" s="206"/>
      <c r="M191" s="206"/>
      <c r="N191" s="206"/>
      <c r="O191" s="206"/>
      <c r="P191" s="206"/>
      <c r="Q191" s="206"/>
      <c r="R191" s="206"/>
      <c r="S191" s="206"/>
      <c r="U191" s="245"/>
      <c r="V191" s="245"/>
      <c r="W191" s="245"/>
    </row>
    <row r="192" spans="1:36" ht="12.75" thickBot="1">
      <c r="A192" s="207" t="s">
        <v>1225</v>
      </c>
      <c r="B192" s="208"/>
      <c r="C192" s="209"/>
      <c r="D192" s="210">
        <f>D189</f>
        <v>618840000</v>
      </c>
      <c r="E192" s="210">
        <f t="shared" ref="E192:P192" si="61">E190</f>
        <v>486000</v>
      </c>
      <c r="F192" s="210">
        <f t="shared" si="61"/>
        <v>8065787</v>
      </c>
      <c r="G192" s="210">
        <f t="shared" si="61"/>
        <v>0</v>
      </c>
      <c r="H192" s="210">
        <f t="shared" si="61"/>
        <v>267300</v>
      </c>
      <c r="I192" s="210">
        <f t="shared" si="61"/>
        <v>654820</v>
      </c>
      <c r="J192" s="210">
        <f t="shared" si="61"/>
        <v>623700</v>
      </c>
      <c r="K192" s="210">
        <f t="shared" si="61"/>
        <v>105000</v>
      </c>
      <c r="L192" s="210">
        <f t="shared" si="61"/>
        <v>919950</v>
      </c>
      <c r="M192" s="210">
        <f t="shared" si="61"/>
        <v>420880</v>
      </c>
      <c r="N192" s="210">
        <f t="shared" si="61"/>
        <v>50873</v>
      </c>
      <c r="O192" s="210">
        <f t="shared" si="61"/>
        <v>159410</v>
      </c>
      <c r="P192" s="210">
        <f t="shared" si="61"/>
        <v>64800</v>
      </c>
      <c r="Q192" s="212" t="s">
        <v>1226</v>
      </c>
      <c r="R192" s="210">
        <f>R189</f>
        <v>386245</v>
      </c>
      <c r="S192" s="213">
        <f>SUM(D192:R192)</f>
        <v>631044765</v>
      </c>
      <c r="U192" s="245"/>
      <c r="V192" s="245"/>
      <c r="W192" s="245"/>
    </row>
    <row r="193" spans="1:36">
      <c r="A193" s="237"/>
      <c r="B193" s="205"/>
      <c r="C193" s="205"/>
      <c r="D193" s="206"/>
      <c r="E193" s="206"/>
      <c r="F193" s="206"/>
      <c r="G193" s="206"/>
      <c r="H193" s="206"/>
      <c r="I193" s="206"/>
      <c r="J193" s="206"/>
      <c r="K193" s="206"/>
      <c r="L193" s="206"/>
      <c r="M193" s="206"/>
      <c r="N193" s="206"/>
      <c r="O193" s="206"/>
      <c r="P193" s="206"/>
      <c r="Q193" s="238"/>
      <c r="R193" s="206"/>
      <c r="S193" s="206"/>
      <c r="U193" s="245"/>
      <c r="V193" s="245"/>
      <c r="W193" s="245"/>
    </row>
    <row r="194" spans="1:36" ht="12.75" thickBot="1">
      <c r="A194" s="237"/>
      <c r="B194" s="205"/>
      <c r="C194" s="205"/>
      <c r="D194" s="206"/>
      <c r="E194" s="206"/>
      <c r="F194" s="206"/>
      <c r="G194" s="206"/>
      <c r="H194" s="206"/>
      <c r="I194" s="206"/>
      <c r="J194" s="206"/>
      <c r="K194" s="206"/>
      <c r="L194" s="206"/>
      <c r="M194" s="206"/>
      <c r="N194" s="206"/>
      <c r="O194" s="206"/>
      <c r="P194" s="206"/>
      <c r="Q194" s="238"/>
      <c r="R194" s="206"/>
      <c r="S194" s="206"/>
      <c r="U194" s="245"/>
      <c r="V194" s="245"/>
      <c r="W194" s="245"/>
    </row>
    <row r="195" spans="1:36" ht="12.75" thickBot="1">
      <c r="A195" s="164"/>
      <c r="B195" s="165">
        <v>42035</v>
      </c>
      <c r="C195" s="164"/>
      <c r="D195" s="166"/>
      <c r="E195" s="166"/>
      <c r="F195" s="166"/>
      <c r="G195" s="166"/>
      <c r="H195" s="166"/>
      <c r="I195" s="166"/>
      <c r="J195" s="166"/>
      <c r="K195" s="166"/>
      <c r="L195" s="166"/>
      <c r="M195" s="166"/>
      <c r="N195" s="166"/>
      <c r="O195" s="166"/>
      <c r="P195" s="430" t="s">
        <v>1227</v>
      </c>
      <c r="Q195" s="431"/>
      <c r="R195" s="166"/>
      <c r="S195" s="166"/>
      <c r="T195" s="164"/>
      <c r="U195" s="246"/>
      <c r="V195" s="246"/>
      <c r="W195" s="246"/>
      <c r="X195" s="167"/>
      <c r="Y195" s="167"/>
      <c r="Z195" s="167"/>
      <c r="AA195" s="168"/>
      <c r="AB195" s="168"/>
      <c r="AC195" s="167"/>
      <c r="AD195" s="168"/>
      <c r="AE195" s="167"/>
      <c r="AF195" s="167"/>
      <c r="AG195" s="167"/>
      <c r="AH195" s="164"/>
      <c r="AI195" s="164"/>
      <c r="AJ195" s="164"/>
    </row>
    <row r="196" spans="1:36" ht="24">
      <c r="A196" s="169" t="s">
        <v>722</v>
      </c>
      <c r="B196" s="169" t="s">
        <v>723</v>
      </c>
      <c r="C196" s="170" t="s">
        <v>724</v>
      </c>
      <c r="D196" s="171" t="s">
        <v>725</v>
      </c>
      <c r="E196" s="172" t="s">
        <v>726</v>
      </c>
      <c r="F196" s="172" t="s">
        <v>727</v>
      </c>
      <c r="G196" s="172" t="s">
        <v>728</v>
      </c>
      <c r="H196" s="172" t="s">
        <v>1206</v>
      </c>
      <c r="I196" s="172" t="s">
        <v>1207</v>
      </c>
      <c r="J196" s="172" t="s">
        <v>1065</v>
      </c>
      <c r="K196" s="172" t="s">
        <v>729</v>
      </c>
      <c r="L196" s="172" t="s">
        <v>730</v>
      </c>
      <c r="M196" s="172" t="s">
        <v>1185</v>
      </c>
      <c r="N196" s="172" t="s">
        <v>731</v>
      </c>
      <c r="O196" s="172" t="s">
        <v>732</v>
      </c>
      <c r="P196" s="172" t="s">
        <v>733</v>
      </c>
      <c r="Q196" s="172" t="s">
        <v>1192</v>
      </c>
      <c r="R196" s="172" t="s">
        <v>734</v>
      </c>
      <c r="S196" s="173" t="s">
        <v>799</v>
      </c>
      <c r="T196" s="167"/>
      <c r="U196" s="247"/>
      <c r="V196" s="247"/>
      <c r="W196" s="247" t="s">
        <v>357</v>
      </c>
      <c r="X196" s="174" t="s">
        <v>1068</v>
      </c>
      <c r="Y196" s="175" t="s">
        <v>1069</v>
      </c>
      <c r="Z196" s="175" t="s">
        <v>1070</v>
      </c>
      <c r="AA196" s="176" t="s">
        <v>1071</v>
      </c>
      <c r="AB196" s="172" t="s">
        <v>1072</v>
      </c>
      <c r="AC196" s="177" t="s">
        <v>1073</v>
      </c>
      <c r="AD196" s="172" t="s">
        <v>1074</v>
      </c>
      <c r="AE196" s="178" t="s">
        <v>1186</v>
      </c>
      <c r="AF196" s="179" t="s">
        <v>1075</v>
      </c>
      <c r="AG196" s="179" t="s">
        <v>1076</v>
      </c>
      <c r="AH196" s="167"/>
      <c r="AI196" s="167"/>
      <c r="AJ196" s="167"/>
    </row>
    <row r="197" spans="1:36" ht="12.75" thickBot="1">
      <c r="A197" s="438">
        <v>4061</v>
      </c>
      <c r="B197" s="441" t="s">
        <v>1263</v>
      </c>
      <c r="C197" s="229" t="s">
        <v>738</v>
      </c>
      <c r="D197" s="230">
        <v>123980000</v>
      </c>
      <c r="E197" s="182">
        <f>ROUND(E199*D197/D199,0)</f>
        <v>254991</v>
      </c>
      <c r="F197" s="182">
        <f>ROUND(F199*D197/D199,0)</f>
        <v>1249060</v>
      </c>
      <c r="G197" s="182">
        <f>ROUND(G199*D197/D199,0)</f>
        <v>0</v>
      </c>
      <c r="H197" s="182">
        <f>ROUND(H199*D197/D199,0)</f>
        <v>140245</v>
      </c>
      <c r="I197" s="182">
        <v>0</v>
      </c>
      <c r="J197" s="182">
        <v>0</v>
      </c>
      <c r="K197" s="182">
        <f>K199</f>
        <v>105000</v>
      </c>
      <c r="L197" s="182">
        <f>ROUND(L199*D197/D199,0)</f>
        <v>426794</v>
      </c>
      <c r="M197" s="182">
        <f>M199</f>
        <v>338060</v>
      </c>
      <c r="N197" s="182">
        <f>ROUND(N199*D197/D199,0)</f>
        <v>14103</v>
      </c>
      <c r="O197" s="182">
        <f>ROUND(O199*D197/D199,0)</f>
        <v>83638</v>
      </c>
      <c r="P197" s="182">
        <f>ROUND(P199*D197/D199,0)</f>
        <v>33999</v>
      </c>
      <c r="Q197" s="182">
        <f>ROUND(Q199*D197/D199,0)</f>
        <v>3082</v>
      </c>
      <c r="R197" s="231">
        <v>15215</v>
      </c>
      <c r="S197" s="185">
        <f>O197</f>
        <v>83638</v>
      </c>
      <c r="T197" s="186" t="s">
        <v>1323</v>
      </c>
      <c r="U197" s="245"/>
      <c r="V197" s="245"/>
      <c r="W197" s="245">
        <f>S197</f>
        <v>83638</v>
      </c>
      <c r="X197" s="187" t="s">
        <v>1078</v>
      </c>
      <c r="Y197" s="232">
        <v>38430</v>
      </c>
      <c r="Z197" s="232">
        <v>41977</v>
      </c>
      <c r="AA197" s="182">
        <f>IF(AND(YEAR(Y197)=YEAR(Z197),MONTH(Y197)=MONTH(Z197)),1,(YEAR(Z197)-YEAR(Y197))*12+MONTH(Z197)-MONTH(Y197))</f>
        <v>117</v>
      </c>
      <c r="AB197" s="184">
        <v>47</v>
      </c>
      <c r="AC197" s="190">
        <f>IF((AB197*12-AA197+AA197*0.2)/12&lt;2,2,ROUNDDOWN((AB197*12-AA197+AA197*0.2)/12,0))</f>
        <v>39</v>
      </c>
      <c r="AD197" s="191">
        <f>VLOOKUP($AC197,[83]償却率一覧!$A$3:$D$101,3,FALSE)</f>
        <v>1.2999999999999999E-2</v>
      </c>
      <c r="AE197" s="192">
        <f>ROUNDDOWN(S198*0.9*AD197*$AG197/6,0)</f>
        <v>295</v>
      </c>
      <c r="AF197" s="192">
        <f>ROUNDDOWN(S198*0.9*AD197/6,0)</f>
        <v>147</v>
      </c>
      <c r="AG197" s="192">
        <f>IF(MONTH($B$2)=1,(MONTH($B$2)+12)-MONTH($Z197)+1,MONTH($B$2)-MONTH($Z197)+1)</f>
        <v>2</v>
      </c>
      <c r="AH197" s="161" t="str">
        <f>A197&amp;"1"</f>
        <v>40611</v>
      </c>
      <c r="AI197" s="161" t="str">
        <f>C197</f>
        <v>信託土地</v>
      </c>
      <c r="AJ197" s="193">
        <f>(YEAR(Z197)-1988)*10000+MONTH(Z197)*100+DAY(Z197)</f>
        <v>261204</v>
      </c>
    </row>
    <row r="198" spans="1:36" ht="12.75" thickBot="1">
      <c r="A198" s="439"/>
      <c r="B198" s="442"/>
      <c r="C198" s="233" t="s">
        <v>1194</v>
      </c>
      <c r="D198" s="234">
        <f>104000000+8320000</f>
        <v>112320000</v>
      </c>
      <c r="E198" s="196">
        <f t="shared" ref="E198:J198" si="62">E199-E197</f>
        <v>231009</v>
      </c>
      <c r="F198" s="196">
        <f t="shared" si="62"/>
        <v>1131590</v>
      </c>
      <c r="G198" s="196">
        <f t="shared" si="62"/>
        <v>0</v>
      </c>
      <c r="H198" s="196">
        <f t="shared" si="62"/>
        <v>127055</v>
      </c>
      <c r="I198" s="196">
        <f t="shared" si="62"/>
        <v>662150</v>
      </c>
      <c r="J198" s="196">
        <f t="shared" si="62"/>
        <v>634500</v>
      </c>
      <c r="K198" s="196">
        <v>0</v>
      </c>
      <c r="L198" s="196">
        <f t="shared" ref="L198:Q198" si="63">L199-L197</f>
        <v>386656</v>
      </c>
      <c r="M198" s="196">
        <f t="shared" si="63"/>
        <v>0</v>
      </c>
      <c r="N198" s="196">
        <f t="shared" si="63"/>
        <v>12777</v>
      </c>
      <c r="O198" s="196">
        <f t="shared" si="63"/>
        <v>75772</v>
      </c>
      <c r="P198" s="196">
        <f t="shared" si="63"/>
        <v>30801</v>
      </c>
      <c r="Q198" s="196">
        <f t="shared" si="63"/>
        <v>2792</v>
      </c>
      <c r="R198" s="235">
        <v>77635</v>
      </c>
      <c r="S198" s="185">
        <f>O198</f>
        <v>75772</v>
      </c>
      <c r="T198" s="161" t="s">
        <v>1323</v>
      </c>
      <c r="U198" s="245"/>
      <c r="V198" s="245"/>
      <c r="W198" s="245">
        <f>S198</f>
        <v>75772</v>
      </c>
      <c r="AH198" s="161" t="str">
        <f>A197&amp;"2"</f>
        <v>40612</v>
      </c>
      <c r="AI198" s="161" t="str">
        <f>C198</f>
        <v>信託建物</v>
      </c>
      <c r="AJ198" s="199">
        <f>AJ197</f>
        <v>261204</v>
      </c>
    </row>
    <row r="199" spans="1:36" ht="12.75" thickBot="1">
      <c r="A199" s="440"/>
      <c r="B199" s="443"/>
      <c r="C199" s="200" t="s">
        <v>735</v>
      </c>
      <c r="D199" s="227">
        <f>SUM(D197:D198)</f>
        <v>236300000</v>
      </c>
      <c r="E199" s="218">
        <v>486000</v>
      </c>
      <c r="F199" s="227">
        <f>ROUNDDOWN(((D197+D198/1.08)*0.01-75494)*1.08,0)</f>
        <v>2380650</v>
      </c>
      <c r="G199" s="218"/>
      <c r="H199" s="218">
        <f>172800+94500</f>
        <v>267300</v>
      </c>
      <c r="I199" s="218">
        <f>356400+29000+262500+14250</f>
        <v>662150</v>
      </c>
      <c r="J199" s="218">
        <f>472500+108000+54000</f>
        <v>634500</v>
      </c>
      <c r="K199" s="218">
        <f>105000</f>
        <v>105000</v>
      </c>
      <c r="L199" s="218">
        <f>446250+367200</f>
        <v>813450</v>
      </c>
      <c r="M199" s="218">
        <f>262500+14000+61560</f>
        <v>338060</v>
      </c>
      <c r="N199" s="218">
        <f>26880</f>
        <v>26880</v>
      </c>
      <c r="O199" s="218">
        <f>150687+8723</f>
        <v>159410</v>
      </c>
      <c r="P199" s="218">
        <v>64800</v>
      </c>
      <c r="Q199" s="218">
        <v>5874</v>
      </c>
      <c r="R199" s="236">
        <f>SUM(R197:R198)</f>
        <v>92850</v>
      </c>
      <c r="S199" s="204">
        <f>SUM(D199:R199)</f>
        <v>242336924</v>
      </c>
      <c r="U199" s="245"/>
      <c r="V199" s="245"/>
      <c r="W199" s="245"/>
    </row>
    <row r="200" spans="1:36" ht="12.75" thickBot="1">
      <c r="A200" s="205"/>
      <c r="B200" s="205"/>
      <c r="C200" s="205"/>
      <c r="D200" s="206"/>
      <c r="E200" s="206"/>
      <c r="F200" s="206"/>
      <c r="G200" s="206"/>
      <c r="H200" s="206"/>
      <c r="I200" s="206"/>
      <c r="J200" s="206"/>
      <c r="K200" s="206"/>
      <c r="L200" s="206"/>
      <c r="M200" s="206"/>
      <c r="N200" s="206"/>
      <c r="O200" s="206"/>
      <c r="P200" s="206"/>
      <c r="Q200" s="206"/>
      <c r="R200" s="206"/>
      <c r="S200" s="206"/>
      <c r="U200" s="245"/>
      <c r="V200" s="245"/>
      <c r="W200" s="245"/>
    </row>
    <row r="201" spans="1:36" ht="12.75" thickBot="1">
      <c r="A201" s="207" t="s">
        <v>1221</v>
      </c>
      <c r="B201" s="208"/>
      <c r="C201" s="209"/>
      <c r="D201" s="210">
        <f>D198</f>
        <v>112320000</v>
      </c>
      <c r="E201" s="210">
        <f t="shared" ref="E201:P201" si="64">E199</f>
        <v>486000</v>
      </c>
      <c r="F201" s="210">
        <f t="shared" si="64"/>
        <v>2380650</v>
      </c>
      <c r="G201" s="210">
        <f t="shared" si="64"/>
        <v>0</v>
      </c>
      <c r="H201" s="210">
        <f t="shared" si="64"/>
        <v>267300</v>
      </c>
      <c r="I201" s="210">
        <f t="shared" si="64"/>
        <v>662150</v>
      </c>
      <c r="J201" s="210">
        <f t="shared" si="64"/>
        <v>634500</v>
      </c>
      <c r="K201" s="210">
        <f t="shared" si="64"/>
        <v>105000</v>
      </c>
      <c r="L201" s="210">
        <f t="shared" si="64"/>
        <v>813450</v>
      </c>
      <c r="M201" s="210">
        <f t="shared" si="64"/>
        <v>338060</v>
      </c>
      <c r="N201" s="210">
        <f t="shared" si="64"/>
        <v>26880</v>
      </c>
      <c r="O201" s="210">
        <f t="shared" si="64"/>
        <v>159410</v>
      </c>
      <c r="P201" s="210">
        <f t="shared" si="64"/>
        <v>64800</v>
      </c>
      <c r="Q201" s="212" t="s">
        <v>1264</v>
      </c>
      <c r="R201" s="210">
        <f>R198</f>
        <v>77635</v>
      </c>
      <c r="S201" s="213">
        <f>SUM(D201:R201)</f>
        <v>118335835</v>
      </c>
      <c r="U201" s="245"/>
      <c r="V201" s="245"/>
      <c r="W201" s="245"/>
    </row>
    <row r="202" spans="1:36">
      <c r="A202" s="237"/>
      <c r="B202" s="205"/>
      <c r="C202" s="205"/>
      <c r="D202" s="206"/>
      <c r="E202" s="206"/>
      <c r="F202" s="206"/>
      <c r="G202" s="206"/>
      <c r="H202" s="206"/>
      <c r="I202" s="206"/>
      <c r="J202" s="206"/>
      <c r="K202" s="206"/>
      <c r="L202" s="206"/>
      <c r="M202" s="206"/>
      <c r="N202" s="206"/>
      <c r="O202" s="206"/>
      <c r="P202" s="206"/>
      <c r="Q202" s="238"/>
      <c r="R202" s="206"/>
      <c r="S202" s="206"/>
      <c r="U202" s="245"/>
      <c r="V202" s="245"/>
      <c r="W202" s="245"/>
    </row>
    <row r="203" spans="1:36" ht="12.75" thickBot="1">
      <c r="A203" s="237"/>
      <c r="B203" s="205"/>
      <c r="C203" s="205"/>
      <c r="D203" s="206"/>
      <c r="E203" s="206"/>
      <c r="F203" s="206"/>
      <c r="G203" s="206"/>
      <c r="H203" s="206"/>
      <c r="I203" s="206"/>
      <c r="J203" s="206"/>
      <c r="K203" s="206"/>
      <c r="L203" s="206"/>
      <c r="M203" s="206"/>
      <c r="N203" s="206"/>
      <c r="O203" s="206"/>
      <c r="P203" s="206"/>
      <c r="Q203" s="238"/>
      <c r="R203" s="206"/>
      <c r="S203" s="206"/>
      <c r="U203" s="245"/>
      <c r="V203" s="245"/>
      <c r="W203" s="245"/>
    </row>
    <row r="204" spans="1:36" ht="12.75" thickBot="1">
      <c r="A204" s="164"/>
      <c r="B204" s="165">
        <v>42035</v>
      </c>
      <c r="C204" s="164"/>
      <c r="D204" s="166"/>
      <c r="E204" s="166"/>
      <c r="F204" s="166"/>
      <c r="G204" s="166"/>
      <c r="H204" s="166"/>
      <c r="I204" s="166"/>
      <c r="J204" s="166"/>
      <c r="K204" s="166"/>
      <c r="L204" s="166"/>
      <c r="M204" s="166"/>
      <c r="N204" s="166"/>
      <c r="O204" s="166"/>
      <c r="P204" s="430" t="s">
        <v>1265</v>
      </c>
      <c r="Q204" s="431"/>
      <c r="R204" s="166"/>
      <c r="S204" s="166"/>
      <c r="T204" s="164"/>
      <c r="U204" s="246"/>
      <c r="V204" s="246"/>
      <c r="W204" s="246"/>
      <c r="X204" s="167"/>
      <c r="Y204" s="167"/>
      <c r="Z204" s="167"/>
      <c r="AA204" s="168"/>
      <c r="AB204" s="168"/>
      <c r="AC204" s="167"/>
      <c r="AD204" s="168"/>
      <c r="AE204" s="167"/>
      <c r="AF204" s="167"/>
      <c r="AG204" s="167"/>
      <c r="AH204" s="164"/>
      <c r="AI204" s="164"/>
      <c r="AJ204" s="164"/>
    </row>
    <row r="205" spans="1:36" ht="24">
      <c r="A205" s="169" t="s">
        <v>722</v>
      </c>
      <c r="B205" s="169" t="s">
        <v>723</v>
      </c>
      <c r="C205" s="170" t="s">
        <v>724</v>
      </c>
      <c r="D205" s="171" t="s">
        <v>725</v>
      </c>
      <c r="E205" s="172" t="s">
        <v>726</v>
      </c>
      <c r="F205" s="172" t="s">
        <v>727</v>
      </c>
      <c r="G205" s="172" t="s">
        <v>728</v>
      </c>
      <c r="H205" s="172" t="s">
        <v>1266</v>
      </c>
      <c r="I205" s="172" t="s">
        <v>1207</v>
      </c>
      <c r="J205" s="172" t="s">
        <v>1065</v>
      </c>
      <c r="K205" s="172" t="s">
        <v>729</v>
      </c>
      <c r="L205" s="172" t="s">
        <v>730</v>
      </c>
      <c r="M205" s="172" t="s">
        <v>1185</v>
      </c>
      <c r="N205" s="172" t="s">
        <v>731</v>
      </c>
      <c r="O205" s="172" t="s">
        <v>732</v>
      </c>
      <c r="P205" s="172" t="s">
        <v>733</v>
      </c>
      <c r="Q205" s="172" t="s">
        <v>1192</v>
      </c>
      <c r="R205" s="172" t="s">
        <v>734</v>
      </c>
      <c r="S205" s="173" t="s">
        <v>799</v>
      </c>
      <c r="T205" s="167"/>
      <c r="U205" s="247"/>
      <c r="V205" s="247"/>
      <c r="W205" s="247" t="s">
        <v>357</v>
      </c>
      <c r="X205" s="174" t="s">
        <v>1068</v>
      </c>
      <c r="Y205" s="175" t="s">
        <v>1069</v>
      </c>
      <c r="Z205" s="175" t="s">
        <v>1070</v>
      </c>
      <c r="AA205" s="176" t="s">
        <v>1071</v>
      </c>
      <c r="AB205" s="172" t="s">
        <v>1072</v>
      </c>
      <c r="AC205" s="177" t="s">
        <v>1073</v>
      </c>
      <c r="AD205" s="172" t="s">
        <v>1074</v>
      </c>
      <c r="AE205" s="178" t="s">
        <v>1186</v>
      </c>
      <c r="AF205" s="179" t="s">
        <v>1075</v>
      </c>
      <c r="AG205" s="179" t="s">
        <v>1076</v>
      </c>
      <c r="AH205" s="167"/>
      <c r="AI205" s="167"/>
      <c r="AJ205" s="167"/>
    </row>
    <row r="206" spans="1:36" ht="12.75" thickBot="1">
      <c r="A206" s="438">
        <v>4062</v>
      </c>
      <c r="B206" s="441" t="s">
        <v>1267</v>
      </c>
      <c r="C206" s="229" t="s">
        <v>738</v>
      </c>
      <c r="D206" s="230">
        <v>438200000</v>
      </c>
      <c r="E206" s="182">
        <f>ROUND(E208*D206/D208,0)</f>
        <v>187668</v>
      </c>
      <c r="F206" s="182">
        <f>ROUND(F208*D206/D208,0)</f>
        <v>4367778</v>
      </c>
      <c r="G206" s="182">
        <f>ROUND(G208*D206/D208,0)</f>
        <v>0</v>
      </c>
      <c r="H206" s="182">
        <f>ROUND(H208*D206/D208,0)</f>
        <v>103217</v>
      </c>
      <c r="I206" s="182">
        <v>0</v>
      </c>
      <c r="J206" s="182">
        <v>0</v>
      </c>
      <c r="K206" s="182">
        <f>K208</f>
        <v>546000</v>
      </c>
      <c r="L206" s="182">
        <f>ROUND(L208*D206/D208,0)</f>
        <v>355236</v>
      </c>
      <c r="M206" s="182">
        <f>M208</f>
        <v>346060</v>
      </c>
      <c r="N206" s="182">
        <f>ROUND(N208*D206/D208,0)</f>
        <v>15446</v>
      </c>
      <c r="O206" s="182">
        <f>ROUND(O208*D206/D208,0)</f>
        <v>61556</v>
      </c>
      <c r="P206" s="182">
        <f>ROUND(P208*D206/D208,0)</f>
        <v>25022</v>
      </c>
      <c r="Q206" s="182">
        <f>ROUND(Q208*D206/D208,0)</f>
        <v>2268</v>
      </c>
      <c r="R206" s="231">
        <v>57393</v>
      </c>
      <c r="S206" s="185">
        <f>O206</f>
        <v>61556</v>
      </c>
      <c r="T206" s="186" t="s">
        <v>1324</v>
      </c>
      <c r="U206" s="245"/>
      <c r="V206" s="245"/>
      <c r="W206" s="245">
        <f>S206</f>
        <v>61556</v>
      </c>
      <c r="X206" s="187" t="s">
        <v>1078</v>
      </c>
      <c r="Y206" s="232">
        <v>38777</v>
      </c>
      <c r="Z206" s="232">
        <v>41977</v>
      </c>
      <c r="AA206" s="216">
        <v>106</v>
      </c>
      <c r="AB206" s="239">
        <v>47</v>
      </c>
      <c r="AC206" s="217">
        <f>IF((AB206*12-AA206+AA206*0.2)/12&lt;2,2,ROUNDDOWN((AB206*12-AA206+AA206*0.2)/12,0))</f>
        <v>39</v>
      </c>
      <c r="AD206" s="191">
        <f>VLOOKUP($AC206,[83]償却率一覧!$A$3:$D$101,3,FALSE)</f>
        <v>1.2999999999999999E-2</v>
      </c>
      <c r="AE206" s="192">
        <f>ROUNDDOWN(S207*0.9*AD206*$AG206/6,0)</f>
        <v>381</v>
      </c>
      <c r="AF206" s="192">
        <f>ROUNDDOWN(S207*0.9*AD206/6,0)</f>
        <v>190</v>
      </c>
      <c r="AG206" s="192">
        <f>IF(MONTH($B$2)=1,(MONTH($B$2)+12)-MONTH($Z206)+1,MONTH($B$2)-MONTH($Z206)+1)</f>
        <v>2</v>
      </c>
      <c r="AH206" s="161" t="str">
        <f>A206&amp;"1"</f>
        <v>40621</v>
      </c>
      <c r="AI206" s="161" t="str">
        <f>C206</f>
        <v>信託土地</v>
      </c>
      <c r="AJ206" s="193">
        <f>(YEAR(Z206)-1988)*10000+MONTH(Z206)*100+DAY(Z206)</f>
        <v>261204</v>
      </c>
    </row>
    <row r="207" spans="1:36" ht="12.75" thickBot="1">
      <c r="A207" s="439"/>
      <c r="B207" s="442"/>
      <c r="C207" s="233" t="s">
        <v>1194</v>
      </c>
      <c r="D207" s="234">
        <f>645000000+51600000</f>
        <v>696600000</v>
      </c>
      <c r="E207" s="196">
        <f t="shared" ref="E207:J207" si="65">E208-E206</f>
        <v>298332</v>
      </c>
      <c r="F207" s="196">
        <f t="shared" si="65"/>
        <v>6943392</v>
      </c>
      <c r="G207" s="196">
        <f t="shared" si="65"/>
        <v>0</v>
      </c>
      <c r="H207" s="196">
        <f t="shared" si="65"/>
        <v>164083</v>
      </c>
      <c r="I207" s="196">
        <f t="shared" si="65"/>
        <v>661900</v>
      </c>
      <c r="J207" s="196">
        <f t="shared" si="65"/>
        <v>645300</v>
      </c>
      <c r="K207" s="196">
        <v>0</v>
      </c>
      <c r="L207" s="196">
        <f t="shared" ref="L207:Q207" si="66">L208-L206</f>
        <v>564714</v>
      </c>
      <c r="M207" s="196">
        <f t="shared" si="66"/>
        <v>0</v>
      </c>
      <c r="N207" s="196">
        <f t="shared" si="66"/>
        <v>24555</v>
      </c>
      <c r="O207" s="196">
        <f t="shared" si="66"/>
        <v>97854</v>
      </c>
      <c r="P207" s="196">
        <f t="shared" si="66"/>
        <v>39778</v>
      </c>
      <c r="Q207" s="196">
        <f t="shared" si="66"/>
        <v>3606</v>
      </c>
      <c r="R207" s="235">
        <v>506248</v>
      </c>
      <c r="S207" s="185">
        <f>O207</f>
        <v>97854</v>
      </c>
      <c r="T207" s="161" t="s">
        <v>1324</v>
      </c>
      <c r="U207" s="245"/>
      <c r="V207" s="245"/>
      <c r="W207" s="245">
        <f>S207</f>
        <v>97854</v>
      </c>
      <c r="AH207" s="161" t="str">
        <f>A206&amp;"2"</f>
        <v>40622</v>
      </c>
      <c r="AI207" s="161" t="str">
        <f>C207</f>
        <v>信託建物</v>
      </c>
      <c r="AJ207" s="199">
        <f>AJ206</f>
        <v>261204</v>
      </c>
    </row>
    <row r="208" spans="1:36" ht="12.75" thickBot="1">
      <c r="A208" s="440"/>
      <c r="B208" s="443"/>
      <c r="C208" s="200" t="s">
        <v>735</v>
      </c>
      <c r="D208" s="227">
        <f>SUM(D206:D207)</f>
        <v>1134800000</v>
      </c>
      <c r="E208" s="218">
        <v>486000</v>
      </c>
      <c r="F208" s="227">
        <f>ROUNDDOWN(((D206+D207/1.08)*0.01-358694)*1.08,0)</f>
        <v>11311170</v>
      </c>
      <c r="G208" s="218"/>
      <c r="H208" s="218">
        <f>172800+94500</f>
        <v>267300</v>
      </c>
      <c r="I208" s="218">
        <f>356400+22000+262500+21000</f>
        <v>661900</v>
      </c>
      <c r="J208" s="218">
        <f>472500+108000+64800</f>
        <v>645300</v>
      </c>
      <c r="K208" s="218">
        <f>441000+105000</f>
        <v>546000</v>
      </c>
      <c r="L208" s="218">
        <f>446250+52500+421200</f>
        <v>919950</v>
      </c>
      <c r="M208" s="218">
        <f>262500+22000+61560</f>
        <v>346060</v>
      </c>
      <c r="N208" s="218">
        <f>40001</f>
        <v>40001</v>
      </c>
      <c r="O208" s="218">
        <f>150687+8723</f>
        <v>159410</v>
      </c>
      <c r="P208" s="218">
        <v>64800</v>
      </c>
      <c r="Q208" s="218">
        <v>5874</v>
      </c>
      <c r="R208" s="236">
        <f>SUM(R206:R207)</f>
        <v>563641</v>
      </c>
      <c r="S208" s="204">
        <f>SUM(D208:R208)</f>
        <v>1150817406</v>
      </c>
      <c r="U208" s="245"/>
      <c r="V208" s="245"/>
      <c r="W208" s="245"/>
    </row>
    <row r="209" spans="1:36" ht="12.75" thickBot="1">
      <c r="A209" s="205"/>
      <c r="B209" s="205"/>
      <c r="C209" s="205"/>
      <c r="D209" s="206"/>
      <c r="E209" s="206"/>
      <c r="F209" s="206"/>
      <c r="G209" s="206"/>
      <c r="H209" s="206"/>
      <c r="I209" s="206"/>
      <c r="J209" s="206"/>
      <c r="K209" s="206"/>
      <c r="L209" s="206"/>
      <c r="M209" s="206"/>
      <c r="N209" s="206"/>
      <c r="O209" s="206"/>
      <c r="P209" s="206"/>
      <c r="Q209" s="206"/>
      <c r="R209" s="206"/>
      <c r="S209" s="206"/>
      <c r="U209" s="245"/>
      <c r="V209" s="245"/>
      <c r="W209" s="245"/>
    </row>
    <row r="210" spans="1:36" ht="12.75" thickBot="1">
      <c r="A210" s="207" t="s">
        <v>1221</v>
      </c>
      <c r="B210" s="208"/>
      <c r="C210" s="209"/>
      <c r="D210" s="210">
        <f>D207</f>
        <v>696600000</v>
      </c>
      <c r="E210" s="210">
        <f t="shared" ref="E210:P210" si="67">E208</f>
        <v>486000</v>
      </c>
      <c r="F210" s="210">
        <f t="shared" si="67"/>
        <v>11311170</v>
      </c>
      <c r="G210" s="210">
        <f t="shared" si="67"/>
        <v>0</v>
      </c>
      <c r="H210" s="210">
        <f t="shared" si="67"/>
        <v>267300</v>
      </c>
      <c r="I210" s="210">
        <f t="shared" si="67"/>
        <v>661900</v>
      </c>
      <c r="J210" s="210">
        <f t="shared" si="67"/>
        <v>645300</v>
      </c>
      <c r="K210" s="210">
        <f t="shared" si="67"/>
        <v>546000</v>
      </c>
      <c r="L210" s="210">
        <f t="shared" si="67"/>
        <v>919950</v>
      </c>
      <c r="M210" s="210">
        <f t="shared" si="67"/>
        <v>346060</v>
      </c>
      <c r="N210" s="210">
        <f t="shared" si="67"/>
        <v>40001</v>
      </c>
      <c r="O210" s="210">
        <f t="shared" si="67"/>
        <v>159410</v>
      </c>
      <c r="P210" s="210">
        <f t="shared" si="67"/>
        <v>64800</v>
      </c>
      <c r="Q210" s="212" t="s">
        <v>1226</v>
      </c>
      <c r="R210" s="210">
        <f>R207</f>
        <v>506248</v>
      </c>
      <c r="S210" s="213">
        <f>SUM(D210:R210)</f>
        <v>712554139</v>
      </c>
      <c r="U210" s="245"/>
      <c r="V210" s="245"/>
      <c r="W210" s="245"/>
    </row>
    <row r="211" spans="1:36">
      <c r="A211" s="237"/>
      <c r="B211" s="205"/>
      <c r="C211" s="205"/>
      <c r="D211" s="206"/>
      <c r="E211" s="206"/>
      <c r="F211" s="206"/>
      <c r="G211" s="206"/>
      <c r="H211" s="206"/>
      <c r="I211" s="206"/>
      <c r="J211" s="206"/>
      <c r="K211" s="206"/>
      <c r="L211" s="206"/>
      <c r="M211" s="206"/>
      <c r="N211" s="206"/>
      <c r="O211" s="206"/>
      <c r="P211" s="206"/>
      <c r="Q211" s="238"/>
      <c r="R211" s="206"/>
      <c r="S211" s="206"/>
      <c r="U211" s="245"/>
      <c r="V211" s="245"/>
      <c r="W211" s="245"/>
    </row>
    <row r="212" spans="1:36" ht="12.75" thickBot="1">
      <c r="A212" s="237"/>
      <c r="B212" s="205"/>
      <c r="C212" s="205"/>
      <c r="D212" s="206"/>
      <c r="E212" s="206"/>
      <c r="F212" s="206"/>
      <c r="G212" s="206"/>
      <c r="H212" s="206"/>
      <c r="I212" s="206"/>
      <c r="J212" s="206"/>
      <c r="K212" s="206"/>
      <c r="L212" s="206"/>
      <c r="M212" s="206"/>
      <c r="N212" s="206"/>
      <c r="O212" s="206"/>
      <c r="P212" s="206"/>
      <c r="Q212" s="238"/>
      <c r="R212" s="206"/>
      <c r="S212" s="206"/>
      <c r="U212" s="245"/>
      <c r="V212" s="245"/>
      <c r="W212" s="245"/>
    </row>
    <row r="213" spans="1:36" ht="12.75" thickBot="1">
      <c r="A213" s="164"/>
      <c r="B213" s="165">
        <v>42035</v>
      </c>
      <c r="C213" s="164"/>
      <c r="D213" s="166"/>
      <c r="E213" s="166"/>
      <c r="F213" s="166"/>
      <c r="G213" s="166"/>
      <c r="H213" s="166"/>
      <c r="I213" s="166"/>
      <c r="J213" s="166"/>
      <c r="K213" s="166"/>
      <c r="L213" s="166"/>
      <c r="M213" s="166"/>
      <c r="N213" s="166"/>
      <c r="O213" s="166"/>
      <c r="P213" s="430" t="s">
        <v>1227</v>
      </c>
      <c r="Q213" s="431"/>
      <c r="R213" s="166"/>
      <c r="S213" s="166"/>
      <c r="T213" s="164"/>
      <c r="U213" s="246"/>
      <c r="V213" s="246"/>
      <c r="W213" s="246"/>
      <c r="X213" s="167"/>
      <c r="Y213" s="167"/>
      <c r="Z213" s="167"/>
      <c r="AA213" s="168"/>
      <c r="AB213" s="168"/>
      <c r="AC213" s="167"/>
      <c r="AD213" s="168"/>
      <c r="AE213" s="167"/>
      <c r="AF213" s="167"/>
      <c r="AG213" s="167"/>
      <c r="AH213" s="164"/>
      <c r="AI213" s="164"/>
      <c r="AJ213" s="164"/>
    </row>
    <row r="214" spans="1:36" ht="24">
      <c r="A214" s="169" t="s">
        <v>722</v>
      </c>
      <c r="B214" s="169" t="s">
        <v>723</v>
      </c>
      <c r="C214" s="170" t="s">
        <v>724</v>
      </c>
      <c r="D214" s="171" t="s">
        <v>725</v>
      </c>
      <c r="E214" s="172" t="s">
        <v>726</v>
      </c>
      <c r="F214" s="172" t="s">
        <v>727</v>
      </c>
      <c r="G214" s="172" t="s">
        <v>728</v>
      </c>
      <c r="H214" s="172" t="s">
        <v>1190</v>
      </c>
      <c r="I214" s="172" t="s">
        <v>1191</v>
      </c>
      <c r="J214" s="172" t="s">
        <v>1065</v>
      </c>
      <c r="K214" s="172" t="s">
        <v>729</v>
      </c>
      <c r="L214" s="172" t="s">
        <v>730</v>
      </c>
      <c r="M214" s="172" t="s">
        <v>1185</v>
      </c>
      <c r="N214" s="172" t="s">
        <v>731</v>
      </c>
      <c r="O214" s="172" t="s">
        <v>732</v>
      </c>
      <c r="P214" s="172" t="s">
        <v>733</v>
      </c>
      <c r="Q214" s="172" t="s">
        <v>1192</v>
      </c>
      <c r="R214" s="172" t="s">
        <v>734</v>
      </c>
      <c r="S214" s="173" t="s">
        <v>799</v>
      </c>
      <c r="T214" s="167"/>
      <c r="U214" s="247"/>
      <c r="V214" s="247"/>
      <c r="W214" s="247" t="s">
        <v>357</v>
      </c>
      <c r="X214" s="174" t="s">
        <v>1068</v>
      </c>
      <c r="Y214" s="175" t="s">
        <v>1069</v>
      </c>
      <c r="Z214" s="175" t="s">
        <v>1070</v>
      </c>
      <c r="AA214" s="176" t="s">
        <v>1071</v>
      </c>
      <c r="AB214" s="172" t="s">
        <v>1072</v>
      </c>
      <c r="AC214" s="177" t="s">
        <v>1073</v>
      </c>
      <c r="AD214" s="172" t="s">
        <v>1074</v>
      </c>
      <c r="AE214" s="178" t="s">
        <v>1186</v>
      </c>
      <c r="AF214" s="179" t="s">
        <v>1075</v>
      </c>
      <c r="AG214" s="179" t="s">
        <v>1076</v>
      </c>
      <c r="AH214" s="167"/>
      <c r="AI214" s="167"/>
      <c r="AJ214" s="167"/>
    </row>
    <row r="215" spans="1:36" ht="12.75" thickBot="1">
      <c r="A215" s="438">
        <v>4063</v>
      </c>
      <c r="B215" s="441" t="s">
        <v>1223</v>
      </c>
      <c r="C215" s="229" t="s">
        <v>738</v>
      </c>
      <c r="D215" s="230">
        <v>110610000</v>
      </c>
      <c r="E215" s="182">
        <f>ROUND(E217*D215/D217,0)</f>
        <v>93840</v>
      </c>
      <c r="F215" s="182">
        <f>ROUND(F217*D215/D217,0)</f>
        <v>1085992</v>
      </c>
      <c r="G215" s="182">
        <f>ROUND(G217*D215/D217,0)</f>
        <v>0</v>
      </c>
      <c r="H215" s="182">
        <f>ROUND(H217*D215/D217,0)</f>
        <v>51612</v>
      </c>
      <c r="I215" s="182">
        <v>0</v>
      </c>
      <c r="J215" s="182">
        <v>0</v>
      </c>
      <c r="K215" s="182">
        <f>K217</f>
        <v>157500</v>
      </c>
      <c r="L215" s="182">
        <f>ROUND(L217*D215/D217,0)</f>
        <v>154981</v>
      </c>
      <c r="M215" s="182">
        <f>M217</f>
        <v>360060</v>
      </c>
      <c r="N215" s="182">
        <f>ROUND(N217*D215/D217,0)</f>
        <v>0</v>
      </c>
      <c r="O215" s="182">
        <f>ROUND(O217*D215/D217,0)</f>
        <v>30780</v>
      </c>
      <c r="P215" s="182">
        <f>ROUND(P217*D215/D217,0)</f>
        <v>12512</v>
      </c>
      <c r="Q215" s="182">
        <f>ROUND(Q217*D215/D217,0)</f>
        <v>1701</v>
      </c>
      <c r="R215" s="231">
        <v>14506</v>
      </c>
      <c r="S215" s="185">
        <f>O215</f>
        <v>30780</v>
      </c>
      <c r="T215" s="186" t="s">
        <v>1335</v>
      </c>
      <c r="U215" s="245"/>
      <c r="V215" s="245"/>
      <c r="W215" s="245">
        <f>S215</f>
        <v>30780</v>
      </c>
      <c r="X215" s="187" t="s">
        <v>1078</v>
      </c>
      <c r="Y215" s="232">
        <v>39129</v>
      </c>
      <c r="Z215" s="232">
        <v>41977</v>
      </c>
      <c r="AA215" s="182">
        <f>IF(AND(YEAR(Y215)=YEAR(Z215),MONTH(Y215)=MONTH(Z215)),1,(YEAR(Z215)-YEAR(Y215))*12+MONTH(Z215)-MONTH(Y215))</f>
        <v>94</v>
      </c>
      <c r="AB215" s="184">
        <v>47</v>
      </c>
      <c r="AC215" s="190">
        <f>IF((AB215*12-AA215+AA215*0.2)/12&lt;2,2,ROUNDDOWN((AB215*12-AA215+AA215*0.2)/12,0))</f>
        <v>40</v>
      </c>
      <c r="AD215" s="191">
        <f>VLOOKUP($AC215,[83]償却率一覧!$A$3:$D$101,3,FALSE)</f>
        <v>1.3000000000000001E-2</v>
      </c>
      <c r="AE215" s="192">
        <f>ROUNDDOWN(S216*0.9*AD215*$AG215/6,0)</f>
        <v>501</v>
      </c>
      <c r="AF215" s="192">
        <f>ROUNDDOWN(S216*0.9*AD215/6,0)</f>
        <v>250</v>
      </c>
      <c r="AG215" s="192">
        <f>IF(MONTH($B$2)=1,(MONTH($B$2)+12)-MONTH($Z215)+1,MONTH($B$2)-MONTH($Z215)+1)</f>
        <v>2</v>
      </c>
      <c r="AH215" s="161" t="str">
        <f>A215&amp;"1"</f>
        <v>40631</v>
      </c>
      <c r="AI215" s="161" t="str">
        <f>C215</f>
        <v>信託土地</v>
      </c>
      <c r="AJ215" s="193">
        <f>(YEAR(Z215)-1988)*10000+MONTH(Z215)*100+DAY(Z215)</f>
        <v>261204</v>
      </c>
    </row>
    <row r="216" spans="1:36" ht="12.75" thickBot="1">
      <c r="A216" s="439"/>
      <c r="B216" s="442"/>
      <c r="C216" s="233" t="s">
        <v>1194</v>
      </c>
      <c r="D216" s="234">
        <f>428000000+34240000</f>
        <v>462240000</v>
      </c>
      <c r="E216" s="196">
        <f t="shared" ref="E216:J216" si="68">E217-E215</f>
        <v>392160</v>
      </c>
      <c r="F216" s="196">
        <f t="shared" si="68"/>
        <v>4538370</v>
      </c>
      <c r="G216" s="196">
        <f t="shared" si="68"/>
        <v>0</v>
      </c>
      <c r="H216" s="196">
        <f t="shared" si="68"/>
        <v>215688</v>
      </c>
      <c r="I216" s="196">
        <f t="shared" si="68"/>
        <v>801490</v>
      </c>
      <c r="J216" s="196">
        <f t="shared" si="68"/>
        <v>572700</v>
      </c>
      <c r="K216" s="196">
        <v>0</v>
      </c>
      <c r="L216" s="196">
        <f t="shared" ref="L216:Q216" si="69">L217-L215</f>
        <v>647669</v>
      </c>
      <c r="M216" s="196">
        <f t="shared" si="69"/>
        <v>0</v>
      </c>
      <c r="N216" s="196">
        <f t="shared" si="69"/>
        <v>0</v>
      </c>
      <c r="O216" s="196">
        <f t="shared" si="69"/>
        <v>128629</v>
      </c>
      <c r="P216" s="196">
        <f t="shared" si="69"/>
        <v>52288</v>
      </c>
      <c r="Q216" s="196">
        <f t="shared" si="69"/>
        <v>7110</v>
      </c>
      <c r="R216" s="235">
        <v>325954</v>
      </c>
      <c r="S216" s="185">
        <f>O216</f>
        <v>128629</v>
      </c>
      <c r="T216" s="161" t="s">
        <v>1335</v>
      </c>
      <c r="U216" s="245"/>
      <c r="V216" s="245"/>
      <c r="W216" s="245">
        <f>S216</f>
        <v>128629</v>
      </c>
      <c r="AH216" s="161" t="str">
        <f>A215&amp;"2"</f>
        <v>40632</v>
      </c>
      <c r="AI216" s="161" t="str">
        <f>C216</f>
        <v>信託建物</v>
      </c>
      <c r="AJ216" s="199">
        <f>AJ215</f>
        <v>261204</v>
      </c>
    </row>
    <row r="217" spans="1:36" ht="12.75" thickBot="1">
      <c r="A217" s="440"/>
      <c r="B217" s="443"/>
      <c r="C217" s="200" t="s">
        <v>735</v>
      </c>
      <c r="D217" s="227">
        <f>SUM(D215:D216)</f>
        <v>572850000</v>
      </c>
      <c r="E217" s="218">
        <v>486000</v>
      </c>
      <c r="F217" s="227">
        <f>ROUNDDOWN(((D215+D216/1.08)*0.01-178357)*1.08,0)</f>
        <v>5624362</v>
      </c>
      <c r="G217" s="218"/>
      <c r="H217" s="218">
        <f>172800+94500</f>
        <v>267300</v>
      </c>
      <c r="I217" s="218">
        <f>421200+59540+288750+32000</f>
        <v>801490</v>
      </c>
      <c r="J217" s="218">
        <f>367500+108000+97200</f>
        <v>572700</v>
      </c>
      <c r="K217" s="218">
        <f>157500</f>
        <v>157500</v>
      </c>
      <c r="L217" s="218">
        <f>446250+356400</f>
        <v>802650</v>
      </c>
      <c r="M217" s="218">
        <f>262500+36000+61560</f>
        <v>360060</v>
      </c>
      <c r="N217" s="218">
        <v>0</v>
      </c>
      <c r="O217" s="218">
        <f>150686+8723</f>
        <v>159409</v>
      </c>
      <c r="P217" s="218">
        <v>64800</v>
      </c>
      <c r="Q217" s="218">
        <v>8811</v>
      </c>
      <c r="R217" s="236">
        <f>SUM(R215:R216)</f>
        <v>340460</v>
      </c>
      <c r="S217" s="204">
        <f>SUM(D217:R217)</f>
        <v>582495542</v>
      </c>
      <c r="U217" s="245"/>
      <c r="V217" s="245"/>
      <c r="W217" s="245"/>
    </row>
    <row r="218" spans="1:36" ht="12.75" thickBot="1">
      <c r="A218" s="205"/>
      <c r="B218" s="205"/>
      <c r="C218" s="205"/>
      <c r="D218" s="206"/>
      <c r="E218" s="206"/>
      <c r="F218" s="206"/>
      <c r="G218" s="206"/>
      <c r="H218" s="206"/>
      <c r="I218" s="206"/>
      <c r="J218" s="206"/>
      <c r="K218" s="206"/>
      <c r="L218" s="206"/>
      <c r="M218" s="206"/>
      <c r="N218" s="206"/>
      <c r="O218" s="206"/>
      <c r="P218" s="206"/>
      <c r="Q218" s="206"/>
      <c r="R218" s="206"/>
      <c r="S218" s="206"/>
      <c r="U218" s="245"/>
      <c r="V218" s="245"/>
      <c r="W218" s="245"/>
    </row>
    <row r="219" spans="1:36" ht="12.75" thickBot="1">
      <c r="A219" s="207" t="s">
        <v>1268</v>
      </c>
      <c r="B219" s="208"/>
      <c r="C219" s="209"/>
      <c r="D219" s="210">
        <f>D216</f>
        <v>462240000</v>
      </c>
      <c r="E219" s="210">
        <f t="shared" ref="E219:P219" si="70">E217</f>
        <v>486000</v>
      </c>
      <c r="F219" s="210">
        <f t="shared" si="70"/>
        <v>5624362</v>
      </c>
      <c r="G219" s="210">
        <f t="shared" si="70"/>
        <v>0</v>
      </c>
      <c r="H219" s="210">
        <f t="shared" si="70"/>
        <v>267300</v>
      </c>
      <c r="I219" s="210">
        <f t="shared" si="70"/>
        <v>801490</v>
      </c>
      <c r="J219" s="210">
        <f t="shared" si="70"/>
        <v>572700</v>
      </c>
      <c r="K219" s="210">
        <f t="shared" si="70"/>
        <v>157500</v>
      </c>
      <c r="L219" s="210">
        <f t="shared" si="70"/>
        <v>802650</v>
      </c>
      <c r="M219" s="210">
        <f t="shared" si="70"/>
        <v>360060</v>
      </c>
      <c r="N219" s="210">
        <f t="shared" si="70"/>
        <v>0</v>
      </c>
      <c r="O219" s="210">
        <f t="shared" si="70"/>
        <v>159409</v>
      </c>
      <c r="P219" s="210">
        <f t="shared" si="70"/>
        <v>64800</v>
      </c>
      <c r="Q219" s="212" t="s">
        <v>1264</v>
      </c>
      <c r="R219" s="210">
        <f>R216</f>
        <v>325954</v>
      </c>
      <c r="S219" s="213">
        <f>SUM(D219:R219)</f>
        <v>471862225</v>
      </c>
      <c r="U219" s="245"/>
      <c r="V219" s="245"/>
      <c r="W219" s="245"/>
    </row>
    <row r="220" spans="1:36">
      <c r="A220" s="237"/>
      <c r="B220" s="205"/>
      <c r="C220" s="205"/>
      <c r="D220" s="206"/>
      <c r="E220" s="206"/>
      <c r="F220" s="206"/>
      <c r="G220" s="206"/>
      <c r="H220" s="206"/>
      <c r="I220" s="206"/>
      <c r="J220" s="206"/>
      <c r="K220" s="206"/>
      <c r="L220" s="206"/>
      <c r="M220" s="206"/>
      <c r="N220" s="206"/>
      <c r="O220" s="206"/>
      <c r="P220" s="206"/>
      <c r="Q220" s="238"/>
      <c r="R220" s="206"/>
      <c r="S220" s="206"/>
      <c r="U220" s="245"/>
      <c r="V220" s="245"/>
      <c r="W220" s="245"/>
    </row>
    <row r="221" spans="1:36" ht="12.75" thickBot="1">
      <c r="A221" s="237"/>
      <c r="B221" s="205"/>
      <c r="C221" s="205"/>
      <c r="D221" s="206"/>
      <c r="E221" s="206"/>
      <c r="F221" s="206"/>
      <c r="G221" s="206"/>
      <c r="H221" s="206"/>
      <c r="I221" s="206"/>
      <c r="J221" s="206"/>
      <c r="K221" s="206"/>
      <c r="L221" s="206"/>
      <c r="M221" s="206"/>
      <c r="N221" s="206"/>
      <c r="O221" s="206"/>
      <c r="P221" s="206"/>
      <c r="Q221" s="238"/>
      <c r="R221" s="206"/>
      <c r="S221" s="206"/>
      <c r="U221" s="245"/>
      <c r="V221" s="245"/>
      <c r="W221" s="245"/>
    </row>
    <row r="222" spans="1:36" ht="12.75" thickBot="1">
      <c r="A222" s="164"/>
      <c r="B222" s="165">
        <v>42035</v>
      </c>
      <c r="C222" s="164"/>
      <c r="D222" s="166"/>
      <c r="E222" s="166"/>
      <c r="F222" s="166"/>
      <c r="G222" s="166"/>
      <c r="H222" s="166"/>
      <c r="I222" s="166"/>
      <c r="J222" s="166"/>
      <c r="K222" s="166"/>
      <c r="L222" s="166"/>
      <c r="M222" s="166"/>
      <c r="N222" s="166"/>
      <c r="O222" s="166"/>
      <c r="P222" s="430" t="s">
        <v>1269</v>
      </c>
      <c r="Q222" s="431"/>
      <c r="R222" s="166"/>
      <c r="S222" s="166"/>
      <c r="T222" s="164"/>
      <c r="U222" s="246"/>
      <c r="V222" s="246"/>
      <c r="W222" s="246"/>
      <c r="X222" s="167"/>
      <c r="Y222" s="167"/>
      <c r="Z222" s="167"/>
      <c r="AA222" s="168"/>
      <c r="AB222" s="168"/>
      <c r="AC222" s="167"/>
      <c r="AD222" s="168"/>
      <c r="AE222" s="167"/>
      <c r="AF222" s="167"/>
      <c r="AG222" s="167"/>
      <c r="AH222" s="164"/>
      <c r="AI222" s="164"/>
      <c r="AJ222" s="164"/>
    </row>
    <row r="223" spans="1:36" ht="24">
      <c r="A223" s="169" t="s">
        <v>722</v>
      </c>
      <c r="B223" s="169" t="s">
        <v>723</v>
      </c>
      <c r="C223" s="170" t="s">
        <v>724</v>
      </c>
      <c r="D223" s="171" t="s">
        <v>725</v>
      </c>
      <c r="E223" s="172" t="s">
        <v>726</v>
      </c>
      <c r="F223" s="172" t="s">
        <v>727</v>
      </c>
      <c r="G223" s="172" t="s">
        <v>728</v>
      </c>
      <c r="H223" s="172" t="s">
        <v>1190</v>
      </c>
      <c r="I223" s="172" t="s">
        <v>1191</v>
      </c>
      <c r="J223" s="172" t="s">
        <v>1065</v>
      </c>
      <c r="K223" s="172" t="s">
        <v>729</v>
      </c>
      <c r="L223" s="172" t="s">
        <v>730</v>
      </c>
      <c r="M223" s="172" t="s">
        <v>1185</v>
      </c>
      <c r="N223" s="172" t="s">
        <v>731</v>
      </c>
      <c r="O223" s="172" t="s">
        <v>732</v>
      </c>
      <c r="P223" s="172" t="s">
        <v>733</v>
      </c>
      <c r="Q223" s="172" t="s">
        <v>1192</v>
      </c>
      <c r="R223" s="172" t="s">
        <v>734</v>
      </c>
      <c r="S223" s="173" t="s">
        <v>799</v>
      </c>
      <c r="T223" s="167"/>
      <c r="U223" s="247"/>
      <c r="V223" s="247"/>
      <c r="W223" s="247" t="s">
        <v>357</v>
      </c>
      <c r="X223" s="174" t="s">
        <v>1068</v>
      </c>
      <c r="Y223" s="175" t="s">
        <v>1069</v>
      </c>
      <c r="Z223" s="175" t="s">
        <v>1070</v>
      </c>
      <c r="AA223" s="176" t="s">
        <v>1071</v>
      </c>
      <c r="AB223" s="172" t="s">
        <v>1072</v>
      </c>
      <c r="AC223" s="177" t="s">
        <v>1073</v>
      </c>
      <c r="AD223" s="172" t="s">
        <v>1074</v>
      </c>
      <c r="AE223" s="178" t="s">
        <v>1186</v>
      </c>
      <c r="AF223" s="179" t="s">
        <v>1075</v>
      </c>
      <c r="AG223" s="179" t="s">
        <v>1076</v>
      </c>
      <c r="AH223" s="167"/>
      <c r="AI223" s="167"/>
      <c r="AJ223" s="167"/>
    </row>
    <row r="224" spans="1:36" ht="12.75" thickBot="1">
      <c r="A224" s="438">
        <v>4064</v>
      </c>
      <c r="B224" s="441" t="s">
        <v>1224</v>
      </c>
      <c r="C224" s="229" t="s">
        <v>738</v>
      </c>
      <c r="D224" s="230">
        <v>262570000</v>
      </c>
      <c r="E224" s="182">
        <f>ROUND(E226*D224/D226,0)</f>
        <v>251868</v>
      </c>
      <c r="F224" s="182">
        <f>ROUND(F226*D224/D226,0)</f>
        <v>2651051</v>
      </c>
      <c r="G224" s="182">
        <f>ROUND(G226*D224/D226,0)</f>
        <v>0</v>
      </c>
      <c r="H224" s="182">
        <f>ROUND(H226*D224/D226,0)</f>
        <v>57137</v>
      </c>
      <c r="I224" s="182">
        <v>0</v>
      </c>
      <c r="J224" s="182">
        <v>0</v>
      </c>
      <c r="K224" s="182">
        <f>K226</f>
        <v>105000</v>
      </c>
      <c r="L224" s="182">
        <f>ROUND(L226*D224/D226,0)</f>
        <v>375159</v>
      </c>
      <c r="M224" s="182">
        <f>M226</f>
        <v>359640</v>
      </c>
      <c r="N224" s="182">
        <f>ROUND((41735+100872)*D224/D226,0)+94500</f>
        <v>168406</v>
      </c>
      <c r="O224" s="182">
        <f>ROUND(O226*D224/D226,0)</f>
        <v>82614</v>
      </c>
      <c r="P224" s="182">
        <f>ROUND(P226*D224/D226,0)</f>
        <v>33582</v>
      </c>
      <c r="Q224" s="182">
        <f>ROUND(Q226*D224/D226,0)</f>
        <v>4566</v>
      </c>
      <c r="R224" s="231">
        <v>22161</v>
      </c>
      <c r="S224" s="185">
        <f>O224</f>
        <v>82614</v>
      </c>
      <c r="T224" s="186" t="s">
        <v>1336</v>
      </c>
      <c r="U224" s="245"/>
      <c r="V224" s="245"/>
      <c r="W224" s="245">
        <f>S224</f>
        <v>82614</v>
      </c>
      <c r="X224" s="187" t="s">
        <v>1078</v>
      </c>
      <c r="Y224" s="232">
        <v>39124</v>
      </c>
      <c r="Z224" s="232">
        <v>41977</v>
      </c>
      <c r="AA224" s="182">
        <f>IF(AND(YEAR(Y224)=YEAR(Z224),MONTH(Y224)=MONTH(Z224)),1,(YEAR(Z224)-YEAR(Y224))*12+MONTH(Z224)-MONTH(Y224))</f>
        <v>94</v>
      </c>
      <c r="AB224" s="184">
        <v>47</v>
      </c>
      <c r="AC224" s="190">
        <f>IF((AB224*12-AA224+AA224*0.2)/12&lt;2,2,ROUNDDOWN((AB224*12-AA224+AA224*0.2)/12,0))</f>
        <v>40</v>
      </c>
      <c r="AD224" s="191">
        <f>VLOOKUP($AC224,[83]償却率一覧!$A$3:$D$101,3,FALSE)</f>
        <v>1.3000000000000001E-2</v>
      </c>
      <c r="AE224" s="192">
        <f>ROUNDDOWN(S225*0.9*AD224*$AG224/6,0)</f>
        <v>299</v>
      </c>
      <c r="AF224" s="192">
        <f>ROUNDDOWN(S225*0.9*AD224/6,0)</f>
        <v>149</v>
      </c>
      <c r="AG224" s="192">
        <f>IF(MONTH($B$2)=1,(MONTH($B$2)+12)-MONTH($Z224)+1,MONTH($B$2)-MONTH($Z224)+1)</f>
        <v>2</v>
      </c>
      <c r="AH224" s="161" t="str">
        <f>A224&amp;"1"</f>
        <v>40641</v>
      </c>
      <c r="AI224" s="161" t="str">
        <f>C224</f>
        <v>信託土地</v>
      </c>
      <c r="AJ224" s="193">
        <f>(YEAR(Z224)-1988)*10000+MONTH(Z224)*100+DAY(Z224)</f>
        <v>261204</v>
      </c>
    </row>
    <row r="225" spans="1:36" ht="12.75" thickBot="1">
      <c r="A225" s="439"/>
      <c r="B225" s="442"/>
      <c r="C225" s="233" t="s">
        <v>1194</v>
      </c>
      <c r="D225" s="234">
        <f>226000000+18080000</f>
        <v>244080000</v>
      </c>
      <c r="E225" s="196">
        <f t="shared" ref="E225:J225" si="71">E226-E224</f>
        <v>234132</v>
      </c>
      <c r="F225" s="196">
        <f t="shared" si="71"/>
        <v>2464365</v>
      </c>
      <c r="G225" s="196">
        <f t="shared" si="71"/>
        <v>0</v>
      </c>
      <c r="H225" s="196">
        <f t="shared" si="71"/>
        <v>53113</v>
      </c>
      <c r="I225" s="196">
        <f t="shared" si="71"/>
        <v>661407</v>
      </c>
      <c r="J225" s="196">
        <f t="shared" si="71"/>
        <v>546000</v>
      </c>
      <c r="K225" s="196">
        <v>0</v>
      </c>
      <c r="L225" s="196">
        <f t="shared" ref="L225:Q225" si="72">L226-L224</f>
        <v>348741</v>
      </c>
      <c r="M225" s="196">
        <f t="shared" si="72"/>
        <v>0</v>
      </c>
      <c r="N225" s="182">
        <f>ROUND((41735+100872)*D225/D226,0)</f>
        <v>68701</v>
      </c>
      <c r="O225" s="196">
        <f t="shared" si="72"/>
        <v>76796</v>
      </c>
      <c r="P225" s="196">
        <f t="shared" si="72"/>
        <v>31218</v>
      </c>
      <c r="Q225" s="196">
        <f t="shared" si="72"/>
        <v>4245</v>
      </c>
      <c r="R225" s="235">
        <v>205486</v>
      </c>
      <c r="S225" s="185">
        <f>O225</f>
        <v>76796</v>
      </c>
      <c r="T225" s="161" t="s">
        <v>1336</v>
      </c>
      <c r="U225" s="245"/>
      <c r="V225" s="245"/>
      <c r="W225" s="245">
        <f>S225</f>
        <v>76796</v>
      </c>
      <c r="AH225" s="161" t="str">
        <f>A224&amp;"2"</f>
        <v>40642</v>
      </c>
      <c r="AI225" s="161" t="str">
        <f>C225</f>
        <v>信託建物</v>
      </c>
      <c r="AJ225" s="199">
        <f>AJ224</f>
        <v>261204</v>
      </c>
    </row>
    <row r="226" spans="1:36" ht="12.75" thickBot="1">
      <c r="A226" s="440"/>
      <c r="B226" s="443"/>
      <c r="C226" s="200" t="s">
        <v>735</v>
      </c>
      <c r="D226" s="227">
        <f>SUM(D224:D225)</f>
        <v>506650000</v>
      </c>
      <c r="E226" s="218">
        <v>486000</v>
      </c>
      <c r="F226" s="227">
        <f>ROUNDDOWN(((D224+D225/1.08)*0.01-149203)*1.08,0)</f>
        <v>5115416</v>
      </c>
      <c r="G226" s="218"/>
      <c r="H226" s="218">
        <f>110250</f>
        <v>110250</v>
      </c>
      <c r="I226" s="218">
        <f>356400+33600+252000+19407</f>
        <v>661407</v>
      </c>
      <c r="J226" s="218">
        <f>73500+472500</f>
        <v>546000</v>
      </c>
      <c r="K226" s="218">
        <f>105000</f>
        <v>105000</v>
      </c>
      <c r="L226" s="218">
        <f>356400+367500</f>
        <v>723900</v>
      </c>
      <c r="M226" s="218">
        <f>338640+1021+19979</f>
        <v>359640</v>
      </c>
      <c r="N226" s="223">
        <f>41735+94500+100872</f>
        <v>237107</v>
      </c>
      <c r="O226" s="218">
        <f>150687+8723</f>
        <v>159410</v>
      </c>
      <c r="P226" s="218">
        <v>64800</v>
      </c>
      <c r="Q226" s="218">
        <v>8811</v>
      </c>
      <c r="R226" s="236">
        <f>SUM(R224:R225)</f>
        <v>227647</v>
      </c>
      <c r="S226" s="204">
        <f>SUM(D226:R226)</f>
        <v>515455388</v>
      </c>
      <c r="U226" s="245"/>
      <c r="V226" s="245"/>
      <c r="W226" s="245"/>
    </row>
    <row r="227" spans="1:36" ht="12.75" thickBot="1">
      <c r="A227" s="205"/>
      <c r="B227" s="205"/>
      <c r="C227" s="205"/>
      <c r="D227" s="206"/>
      <c r="E227" s="206"/>
      <c r="F227" s="206"/>
      <c r="G227" s="206"/>
      <c r="H227" s="206"/>
      <c r="I227" s="206"/>
      <c r="J227" s="206"/>
      <c r="K227" s="206"/>
      <c r="L227" s="206"/>
      <c r="M227" s="206"/>
      <c r="N227" s="206"/>
      <c r="O227" s="206"/>
      <c r="P227" s="206"/>
      <c r="Q227" s="206"/>
      <c r="R227" s="206"/>
      <c r="S227" s="206"/>
      <c r="U227" s="245"/>
      <c r="V227" s="245"/>
      <c r="W227" s="245"/>
    </row>
    <row r="228" spans="1:36" ht="12.75" thickBot="1">
      <c r="A228" s="207" t="s">
        <v>1225</v>
      </c>
      <c r="B228" s="208"/>
      <c r="C228" s="209"/>
      <c r="D228" s="210">
        <f>D225</f>
        <v>244080000</v>
      </c>
      <c r="E228" s="210">
        <f t="shared" ref="E228:P228" si="73">E226</f>
        <v>486000</v>
      </c>
      <c r="F228" s="210">
        <f t="shared" si="73"/>
        <v>5115416</v>
      </c>
      <c r="G228" s="210">
        <f t="shared" si="73"/>
        <v>0</v>
      </c>
      <c r="H228" s="210">
        <f t="shared" si="73"/>
        <v>110250</v>
      </c>
      <c r="I228" s="210">
        <f t="shared" si="73"/>
        <v>661407</v>
      </c>
      <c r="J228" s="210">
        <f t="shared" si="73"/>
        <v>546000</v>
      </c>
      <c r="K228" s="210">
        <f t="shared" si="73"/>
        <v>105000</v>
      </c>
      <c r="L228" s="210">
        <f t="shared" si="73"/>
        <v>723900</v>
      </c>
      <c r="M228" s="210">
        <f t="shared" si="73"/>
        <v>359640</v>
      </c>
      <c r="N228" s="210">
        <f t="shared" si="73"/>
        <v>237107</v>
      </c>
      <c r="O228" s="210">
        <f t="shared" si="73"/>
        <v>159410</v>
      </c>
      <c r="P228" s="210">
        <f t="shared" si="73"/>
        <v>64800</v>
      </c>
      <c r="Q228" s="212" t="s">
        <v>1226</v>
      </c>
      <c r="R228" s="210">
        <f>R225</f>
        <v>205486</v>
      </c>
      <c r="S228" s="213">
        <f>SUM(D228:R228)</f>
        <v>252854416</v>
      </c>
      <c r="U228" s="245"/>
      <c r="V228" s="245"/>
      <c r="W228" s="245"/>
    </row>
    <row r="229" spans="1:36">
      <c r="A229" s="237"/>
      <c r="B229" s="205"/>
      <c r="C229" s="205"/>
      <c r="D229" s="206"/>
      <c r="E229" s="206"/>
      <c r="F229" s="206"/>
      <c r="G229" s="206"/>
      <c r="H229" s="206"/>
      <c r="I229" s="206"/>
      <c r="J229" s="206"/>
      <c r="K229" s="206"/>
      <c r="L229" s="206"/>
      <c r="M229" s="206"/>
      <c r="N229" s="206"/>
      <c r="O229" s="206"/>
      <c r="P229" s="206"/>
      <c r="Q229" s="238"/>
      <c r="R229" s="206"/>
      <c r="S229" s="206"/>
      <c r="U229" s="245"/>
      <c r="V229" s="245"/>
      <c r="W229" s="245"/>
    </row>
    <row r="230" spans="1:36" ht="12.75" thickBot="1">
      <c r="A230" s="237"/>
      <c r="B230" s="205"/>
      <c r="C230" s="205"/>
      <c r="D230" s="206"/>
      <c r="E230" s="206"/>
      <c r="F230" s="206"/>
      <c r="G230" s="206"/>
      <c r="H230" s="206"/>
      <c r="I230" s="206"/>
      <c r="J230" s="206"/>
      <c r="K230" s="206"/>
      <c r="L230" s="206"/>
      <c r="M230" s="206"/>
      <c r="N230" s="206"/>
      <c r="O230" s="206"/>
      <c r="P230" s="206"/>
      <c r="Q230" s="238"/>
      <c r="R230" s="206"/>
      <c r="S230" s="206"/>
      <c r="U230" s="245"/>
      <c r="V230" s="245"/>
      <c r="W230" s="245"/>
    </row>
    <row r="231" spans="1:36" ht="12.75" thickBot="1">
      <c r="A231" s="164"/>
      <c r="B231" s="165">
        <v>42035</v>
      </c>
      <c r="C231" s="164"/>
      <c r="D231" s="166"/>
      <c r="E231" s="166"/>
      <c r="F231" s="166"/>
      <c r="G231" s="166"/>
      <c r="H231" s="166"/>
      <c r="I231" s="166"/>
      <c r="J231" s="166"/>
      <c r="K231" s="166"/>
      <c r="L231" s="166"/>
      <c r="M231" s="166"/>
      <c r="N231" s="166"/>
      <c r="O231" s="166"/>
      <c r="P231" s="430" t="s">
        <v>1270</v>
      </c>
      <c r="Q231" s="431"/>
      <c r="R231" s="166"/>
      <c r="S231" s="166"/>
      <c r="T231" s="164"/>
      <c r="U231" s="246"/>
      <c r="V231" s="246"/>
      <c r="W231" s="246"/>
      <c r="X231" s="167"/>
      <c r="Y231" s="167"/>
      <c r="Z231" s="167"/>
      <c r="AA231" s="168"/>
      <c r="AB231" s="168"/>
      <c r="AC231" s="167"/>
      <c r="AD231" s="168"/>
      <c r="AE231" s="167"/>
      <c r="AF231" s="167"/>
      <c r="AG231" s="167"/>
      <c r="AH231" s="164"/>
      <c r="AI231" s="164"/>
      <c r="AJ231" s="164"/>
    </row>
    <row r="232" spans="1:36" ht="24">
      <c r="A232" s="169" t="s">
        <v>722</v>
      </c>
      <c r="B232" s="169" t="s">
        <v>723</v>
      </c>
      <c r="C232" s="170" t="s">
        <v>724</v>
      </c>
      <c r="D232" s="171" t="s">
        <v>725</v>
      </c>
      <c r="E232" s="172" t="s">
        <v>726</v>
      </c>
      <c r="F232" s="172" t="s">
        <v>727</v>
      </c>
      <c r="G232" s="172" t="s">
        <v>728</v>
      </c>
      <c r="H232" s="172" t="s">
        <v>1190</v>
      </c>
      <c r="I232" s="172" t="s">
        <v>1247</v>
      </c>
      <c r="J232" s="172" t="s">
        <v>1065</v>
      </c>
      <c r="K232" s="172" t="s">
        <v>729</v>
      </c>
      <c r="L232" s="172" t="s">
        <v>730</v>
      </c>
      <c r="M232" s="172" t="s">
        <v>1185</v>
      </c>
      <c r="N232" s="172" t="s">
        <v>731</v>
      </c>
      <c r="O232" s="172" t="s">
        <v>732</v>
      </c>
      <c r="P232" s="172" t="s">
        <v>733</v>
      </c>
      <c r="Q232" s="172" t="s">
        <v>1271</v>
      </c>
      <c r="R232" s="172" t="s">
        <v>734</v>
      </c>
      <c r="S232" s="173" t="s">
        <v>799</v>
      </c>
      <c r="T232" s="167"/>
      <c r="U232" s="247"/>
      <c r="V232" s="247"/>
      <c r="W232" s="247" t="s">
        <v>357</v>
      </c>
      <c r="X232" s="174" t="s">
        <v>1068</v>
      </c>
      <c r="Y232" s="175" t="s">
        <v>1069</v>
      </c>
      <c r="Z232" s="175" t="s">
        <v>1070</v>
      </c>
      <c r="AA232" s="176" t="s">
        <v>1071</v>
      </c>
      <c r="AB232" s="172" t="s">
        <v>1072</v>
      </c>
      <c r="AC232" s="177" t="s">
        <v>1073</v>
      </c>
      <c r="AD232" s="172" t="s">
        <v>1074</v>
      </c>
      <c r="AE232" s="178" t="s">
        <v>1186</v>
      </c>
      <c r="AF232" s="179" t="s">
        <v>1075</v>
      </c>
      <c r="AG232" s="179" t="s">
        <v>1076</v>
      </c>
      <c r="AH232" s="167"/>
      <c r="AI232" s="167"/>
      <c r="AJ232" s="167"/>
    </row>
    <row r="233" spans="1:36" ht="12.75" thickBot="1">
      <c r="A233" s="438">
        <v>4065</v>
      </c>
      <c r="B233" s="441" t="s">
        <v>1272</v>
      </c>
      <c r="C233" s="229" t="s">
        <v>738</v>
      </c>
      <c r="D233" s="230">
        <v>54550000</v>
      </c>
      <c r="E233" s="182">
        <f>ROUND(E235*D233/D235,0)</f>
        <v>64512</v>
      </c>
      <c r="F233" s="182">
        <f>ROUND(F235*D233/D235,0)</f>
        <v>533037</v>
      </c>
      <c r="G233" s="182">
        <f>ROUND(G235*D233/D235,0)</f>
        <v>0</v>
      </c>
      <c r="H233" s="182">
        <f>ROUND(H235*D233/D235,0)</f>
        <v>35482</v>
      </c>
      <c r="I233" s="182">
        <v>0</v>
      </c>
      <c r="J233" s="182">
        <v>0</v>
      </c>
      <c r="K233" s="182">
        <f>K235</f>
        <v>122500</v>
      </c>
      <c r="L233" s="182">
        <f>ROUND(L235*D233/D235,0)</f>
        <v>106545</v>
      </c>
      <c r="M233" s="182">
        <f>M235</f>
        <v>373380</v>
      </c>
      <c r="N233" s="182">
        <f>ROUND(N235*D233/D235,0)</f>
        <v>0</v>
      </c>
      <c r="O233" s="182">
        <f>ROUND(O235*D233/D235,0)</f>
        <v>21160</v>
      </c>
      <c r="P233" s="182">
        <f>ROUND(P235*D233/D235,0)</f>
        <v>8602</v>
      </c>
      <c r="Q233" s="182">
        <f>ROUND(Q235*D233/D235,0)</f>
        <v>780</v>
      </c>
      <c r="R233" s="231">
        <v>8937</v>
      </c>
      <c r="S233" s="185">
        <f>O233</f>
        <v>21160</v>
      </c>
      <c r="T233" s="186" t="s">
        <v>1327</v>
      </c>
      <c r="U233" s="245"/>
      <c r="V233" s="245"/>
      <c r="W233" s="245">
        <f>S233</f>
        <v>21160</v>
      </c>
      <c r="X233" s="187" t="s">
        <v>1078</v>
      </c>
      <c r="Y233" s="232">
        <v>39127</v>
      </c>
      <c r="Z233" s="232">
        <v>41977</v>
      </c>
      <c r="AA233" s="182">
        <f>IF(AND(YEAR(Y233)=YEAR(Z233),MONTH(Y233)=MONTH(Z233)),1,(YEAR(Z233)-YEAR(Y233))*12+MONTH(Z233)-MONTH(Y233))</f>
        <v>94</v>
      </c>
      <c r="AB233" s="184">
        <v>47</v>
      </c>
      <c r="AC233" s="190">
        <f>IF((AB233*12-AA233+AA233*0.2)/12&lt;2,2,ROUNDDOWN((AB233*12-AA233+AA233*0.2)/12,0))</f>
        <v>40</v>
      </c>
      <c r="AD233" s="191">
        <f>VLOOKUP($AC233,[83]償却率一覧!$A$3:$D$101,3,FALSE)</f>
        <v>1.3000000000000001E-2</v>
      </c>
      <c r="AE233" s="192">
        <f>ROUNDDOWN(S234*0.9*AD233*$AG233/6,0)</f>
        <v>539</v>
      </c>
      <c r="AF233" s="192">
        <f>ROUNDDOWN(S234*0.9*AD233/6,0)</f>
        <v>269</v>
      </c>
      <c r="AG233" s="192">
        <f>IF(MONTH($B$2)=1,(MONTH($B$2)+12)-MONTH($Z233)+1,MONTH($B$2)-MONTH($Z233)+1)</f>
        <v>2</v>
      </c>
      <c r="AH233" s="161" t="str">
        <f>A233&amp;"1"</f>
        <v>40651</v>
      </c>
      <c r="AI233" s="161" t="str">
        <f>C233</f>
        <v>信託土地</v>
      </c>
      <c r="AJ233" s="193">
        <f>(YEAR(Z233)-1988)*10000+MONTH(Z233)*100+DAY(Z233)</f>
        <v>261204</v>
      </c>
    </row>
    <row r="234" spans="1:36" ht="12.75" thickBot="1">
      <c r="A234" s="439"/>
      <c r="B234" s="442"/>
      <c r="C234" s="233" t="s">
        <v>1194</v>
      </c>
      <c r="D234" s="234">
        <f>330000000+26400000</f>
        <v>356400000</v>
      </c>
      <c r="E234" s="196">
        <f t="shared" ref="E234:J234" si="74">E235-E233</f>
        <v>421488</v>
      </c>
      <c r="F234" s="196">
        <f t="shared" si="74"/>
        <v>3482574</v>
      </c>
      <c r="G234" s="196">
        <f t="shared" si="74"/>
        <v>0</v>
      </c>
      <c r="H234" s="196">
        <f t="shared" si="74"/>
        <v>231818</v>
      </c>
      <c r="I234" s="196">
        <f t="shared" si="74"/>
        <v>748990</v>
      </c>
      <c r="J234" s="196">
        <f t="shared" si="74"/>
        <v>520200</v>
      </c>
      <c r="K234" s="196">
        <v>0</v>
      </c>
      <c r="L234" s="196">
        <f t="shared" ref="L234:Q234" si="75">L235-L233</f>
        <v>696105</v>
      </c>
      <c r="M234" s="196">
        <f t="shared" si="75"/>
        <v>0</v>
      </c>
      <c r="N234" s="196">
        <f t="shared" si="75"/>
        <v>0</v>
      </c>
      <c r="O234" s="196">
        <f t="shared" si="75"/>
        <v>138249</v>
      </c>
      <c r="P234" s="196">
        <f t="shared" si="75"/>
        <v>56198</v>
      </c>
      <c r="Q234" s="196">
        <f t="shared" si="75"/>
        <v>5094</v>
      </c>
      <c r="R234" s="235">
        <v>308863</v>
      </c>
      <c r="S234" s="185">
        <f>O234</f>
        <v>138249</v>
      </c>
      <c r="T234" s="161" t="s">
        <v>1327</v>
      </c>
      <c r="U234" s="245"/>
      <c r="V234" s="245"/>
      <c r="W234" s="245">
        <f>S234</f>
        <v>138249</v>
      </c>
      <c r="AH234" s="161" t="str">
        <f>A233&amp;"2"</f>
        <v>40652</v>
      </c>
      <c r="AI234" s="161" t="str">
        <f>C234</f>
        <v>信託建物</v>
      </c>
      <c r="AJ234" s="199">
        <f>AJ233</f>
        <v>261204</v>
      </c>
    </row>
    <row r="235" spans="1:36" ht="12.75" thickBot="1">
      <c r="A235" s="440"/>
      <c r="B235" s="443"/>
      <c r="C235" s="200" t="s">
        <v>735</v>
      </c>
      <c r="D235" s="227">
        <f>SUM(D233:D234)</f>
        <v>410950000</v>
      </c>
      <c r="E235" s="218">
        <v>486000</v>
      </c>
      <c r="F235" s="227">
        <f>ROUNDDOWN(((D233+D234/1.08)*0.01-127341)*1.08,0)</f>
        <v>4015611</v>
      </c>
      <c r="G235" s="218"/>
      <c r="H235" s="218">
        <f>172800+94500</f>
        <v>267300</v>
      </c>
      <c r="I235" s="218">
        <f>421200+236250+32000+59540</f>
        <v>748990</v>
      </c>
      <c r="J235" s="218">
        <f>315000+108000+97200</f>
        <v>520200</v>
      </c>
      <c r="K235" s="218">
        <f>105000+17500</f>
        <v>122500</v>
      </c>
      <c r="L235" s="218">
        <f>446250+356400</f>
        <v>802650</v>
      </c>
      <c r="M235" s="218">
        <f>262500+72000+38880</f>
        <v>373380</v>
      </c>
      <c r="N235" s="218">
        <v>0</v>
      </c>
      <c r="O235" s="218">
        <f>150686+8723</f>
        <v>159409</v>
      </c>
      <c r="P235" s="218">
        <v>64800</v>
      </c>
      <c r="Q235" s="218">
        <v>5874</v>
      </c>
      <c r="R235" s="236">
        <f>SUM(R233:R234)</f>
        <v>317800</v>
      </c>
      <c r="S235" s="204">
        <f>SUM(D235:R235)</f>
        <v>418834514</v>
      </c>
      <c r="U235" s="245"/>
      <c r="V235" s="245"/>
      <c r="W235" s="245"/>
    </row>
    <row r="236" spans="1:36" ht="12.75" thickBot="1">
      <c r="A236" s="205"/>
      <c r="B236" s="205"/>
      <c r="C236" s="205"/>
      <c r="D236" s="206"/>
      <c r="E236" s="206"/>
      <c r="F236" s="206"/>
      <c r="G236" s="206"/>
      <c r="H236" s="206"/>
      <c r="I236" s="206"/>
      <c r="J236" s="206"/>
      <c r="K236" s="206"/>
      <c r="L236" s="206"/>
      <c r="M236" s="206"/>
      <c r="N236" s="206"/>
      <c r="O236" s="206"/>
      <c r="P236" s="206"/>
      <c r="Q236" s="206"/>
      <c r="R236" s="206"/>
      <c r="S236" s="206"/>
      <c r="U236" s="245"/>
      <c r="V236" s="245"/>
      <c r="W236" s="245"/>
    </row>
    <row r="237" spans="1:36" ht="12.75" thickBot="1">
      <c r="A237" s="207" t="s">
        <v>1273</v>
      </c>
      <c r="B237" s="208"/>
      <c r="C237" s="209"/>
      <c r="D237" s="210">
        <f>D234</f>
        <v>356400000</v>
      </c>
      <c r="E237" s="210">
        <f t="shared" ref="E237:P237" si="76">E235</f>
        <v>486000</v>
      </c>
      <c r="F237" s="210">
        <f t="shared" si="76"/>
        <v>4015611</v>
      </c>
      <c r="G237" s="210">
        <f t="shared" si="76"/>
        <v>0</v>
      </c>
      <c r="H237" s="210">
        <f t="shared" si="76"/>
        <v>267300</v>
      </c>
      <c r="I237" s="210">
        <f t="shared" si="76"/>
        <v>748990</v>
      </c>
      <c r="J237" s="210">
        <f t="shared" si="76"/>
        <v>520200</v>
      </c>
      <c r="K237" s="210">
        <f t="shared" si="76"/>
        <v>122500</v>
      </c>
      <c r="L237" s="210">
        <f t="shared" si="76"/>
        <v>802650</v>
      </c>
      <c r="M237" s="210">
        <f t="shared" si="76"/>
        <v>373380</v>
      </c>
      <c r="N237" s="210">
        <f t="shared" si="76"/>
        <v>0</v>
      </c>
      <c r="O237" s="210">
        <f t="shared" si="76"/>
        <v>159409</v>
      </c>
      <c r="P237" s="210">
        <f t="shared" si="76"/>
        <v>64800</v>
      </c>
      <c r="Q237" s="212" t="s">
        <v>1264</v>
      </c>
      <c r="R237" s="210">
        <f>R234</f>
        <v>308863</v>
      </c>
      <c r="S237" s="213">
        <f>SUM(D237:R237)</f>
        <v>364269703</v>
      </c>
      <c r="U237" s="245"/>
      <c r="V237" s="245"/>
      <c r="W237" s="245"/>
    </row>
    <row r="238" spans="1:36">
      <c r="A238" s="237"/>
      <c r="B238" s="205"/>
      <c r="C238" s="205"/>
      <c r="D238" s="206"/>
      <c r="E238" s="206"/>
      <c r="F238" s="206"/>
      <c r="G238" s="206"/>
      <c r="H238" s="206"/>
      <c r="I238" s="206"/>
      <c r="J238" s="206"/>
      <c r="K238" s="206"/>
      <c r="L238" s="206"/>
      <c r="M238" s="206"/>
      <c r="N238" s="206"/>
      <c r="O238" s="206"/>
      <c r="P238" s="206"/>
      <c r="Q238" s="238"/>
      <c r="R238" s="206"/>
      <c r="S238" s="206"/>
      <c r="U238" s="245"/>
      <c r="V238" s="245"/>
      <c r="W238" s="245"/>
    </row>
    <row r="239" spans="1:36" ht="12.75" thickBot="1">
      <c r="A239" s="237"/>
      <c r="B239" s="205"/>
      <c r="C239" s="205"/>
      <c r="D239" s="206"/>
      <c r="E239" s="206"/>
      <c r="F239" s="206"/>
      <c r="G239" s="206"/>
      <c r="H239" s="206"/>
      <c r="I239" s="206"/>
      <c r="J239" s="206"/>
      <c r="K239" s="206"/>
      <c r="L239" s="206"/>
      <c r="M239" s="206"/>
      <c r="N239" s="206"/>
      <c r="O239" s="206"/>
      <c r="P239" s="206"/>
      <c r="Q239" s="238"/>
      <c r="R239" s="206"/>
      <c r="S239" s="206"/>
      <c r="U239" s="245"/>
      <c r="V239" s="245"/>
      <c r="W239" s="245"/>
    </row>
    <row r="240" spans="1:36" ht="12.75" thickBot="1">
      <c r="A240" s="164"/>
      <c r="B240" s="165">
        <v>42035</v>
      </c>
      <c r="C240" s="164"/>
      <c r="D240" s="166"/>
      <c r="E240" s="166"/>
      <c r="F240" s="166"/>
      <c r="G240" s="166"/>
      <c r="H240" s="166"/>
      <c r="I240" s="166"/>
      <c r="J240" s="166"/>
      <c r="K240" s="166"/>
      <c r="L240" s="166"/>
      <c r="M240" s="166"/>
      <c r="N240" s="166"/>
      <c r="O240" s="166"/>
      <c r="P240" s="430" t="s">
        <v>1209</v>
      </c>
      <c r="Q240" s="431"/>
      <c r="R240" s="166"/>
      <c r="S240" s="166"/>
      <c r="T240" s="164"/>
      <c r="U240" s="246"/>
      <c r="V240" s="246"/>
      <c r="W240" s="246"/>
      <c r="X240" s="167"/>
      <c r="Y240" s="167"/>
      <c r="Z240" s="167"/>
      <c r="AA240" s="168"/>
      <c r="AB240" s="168"/>
      <c r="AC240" s="167"/>
      <c r="AD240" s="168"/>
      <c r="AE240" s="167"/>
      <c r="AF240" s="167"/>
      <c r="AG240" s="167"/>
      <c r="AH240" s="164"/>
      <c r="AI240" s="164"/>
      <c r="AJ240" s="164"/>
    </row>
    <row r="241" spans="1:36" ht="24">
      <c r="A241" s="169" t="s">
        <v>722</v>
      </c>
      <c r="B241" s="169" t="s">
        <v>723</v>
      </c>
      <c r="C241" s="170" t="s">
        <v>724</v>
      </c>
      <c r="D241" s="171" t="s">
        <v>725</v>
      </c>
      <c r="E241" s="172" t="s">
        <v>726</v>
      </c>
      <c r="F241" s="172" t="s">
        <v>727</v>
      </c>
      <c r="G241" s="172" t="s">
        <v>728</v>
      </c>
      <c r="H241" s="172" t="s">
        <v>1190</v>
      </c>
      <c r="I241" s="172" t="s">
        <v>1274</v>
      </c>
      <c r="J241" s="172" t="s">
        <v>1065</v>
      </c>
      <c r="K241" s="172" t="s">
        <v>729</v>
      </c>
      <c r="L241" s="172" t="s">
        <v>730</v>
      </c>
      <c r="M241" s="172" t="s">
        <v>1217</v>
      </c>
      <c r="N241" s="172" t="s">
        <v>731</v>
      </c>
      <c r="O241" s="172" t="s">
        <v>732</v>
      </c>
      <c r="P241" s="172" t="s">
        <v>733</v>
      </c>
      <c r="Q241" s="172" t="s">
        <v>1211</v>
      </c>
      <c r="R241" s="172" t="s">
        <v>734</v>
      </c>
      <c r="S241" s="173" t="s">
        <v>799</v>
      </c>
      <c r="T241" s="167"/>
      <c r="U241" s="247"/>
      <c r="V241" s="247"/>
      <c r="W241" s="247" t="s">
        <v>357</v>
      </c>
      <c r="X241" s="174" t="s">
        <v>1068</v>
      </c>
      <c r="Y241" s="175" t="s">
        <v>1069</v>
      </c>
      <c r="Z241" s="175" t="s">
        <v>1070</v>
      </c>
      <c r="AA241" s="176" t="s">
        <v>1071</v>
      </c>
      <c r="AB241" s="172" t="s">
        <v>1072</v>
      </c>
      <c r="AC241" s="177" t="s">
        <v>1073</v>
      </c>
      <c r="AD241" s="172" t="s">
        <v>1074</v>
      </c>
      <c r="AE241" s="178" t="s">
        <v>1186</v>
      </c>
      <c r="AF241" s="179" t="s">
        <v>1075</v>
      </c>
      <c r="AG241" s="179" t="s">
        <v>1076</v>
      </c>
      <c r="AH241" s="167"/>
      <c r="AI241" s="167"/>
      <c r="AJ241" s="167"/>
    </row>
    <row r="242" spans="1:36" ht="12.75" thickBot="1">
      <c r="A242" s="438">
        <v>4066</v>
      </c>
      <c r="B242" s="441" t="s">
        <v>1275</v>
      </c>
      <c r="C242" s="229" t="s">
        <v>738</v>
      </c>
      <c r="D242" s="230">
        <v>623790000</v>
      </c>
      <c r="E242" s="182">
        <f>ROUND(E244*D242/D244,0)</f>
        <v>260737</v>
      </c>
      <c r="F242" s="182">
        <f>ROUND(F244*D242/D244,0)</f>
        <v>6306956</v>
      </c>
      <c r="G242" s="182">
        <f>ROUND(G244*D242/D244,0)</f>
        <v>0</v>
      </c>
      <c r="H242" s="182">
        <f>ROUND(H244*D242/D244,0)</f>
        <v>59149</v>
      </c>
      <c r="I242" s="182">
        <v>0</v>
      </c>
      <c r="J242" s="182">
        <v>0</v>
      </c>
      <c r="K242" s="182">
        <f>K244</f>
        <v>105000</v>
      </c>
      <c r="L242" s="182">
        <f>ROUND(L244*D242/D244,0)</f>
        <v>446312</v>
      </c>
      <c r="M242" s="182">
        <f>M244</f>
        <v>262500</v>
      </c>
      <c r="N242" s="182">
        <f>ROUND((50735+123120)*D242/D244,0)+94500</f>
        <v>187773</v>
      </c>
      <c r="O242" s="182">
        <f>ROUND(O244*D242/D244,0)</f>
        <v>85523</v>
      </c>
      <c r="P242" s="182">
        <f>ROUND(P244*D242/D244,0)</f>
        <v>34765</v>
      </c>
      <c r="Q242" s="182">
        <f>ROUND(Q244*D242/D244,0)</f>
        <v>3151</v>
      </c>
      <c r="R242" s="231">
        <v>52437</v>
      </c>
      <c r="S242" s="185">
        <f>O242</f>
        <v>85523</v>
      </c>
      <c r="T242" s="186" t="s">
        <v>1329</v>
      </c>
      <c r="U242" s="245"/>
      <c r="V242" s="245"/>
      <c r="W242" s="245">
        <f>S242</f>
        <v>85523</v>
      </c>
      <c r="X242" s="187" t="s">
        <v>1078</v>
      </c>
      <c r="Y242" s="232">
        <v>39218</v>
      </c>
      <c r="Z242" s="232">
        <v>41977</v>
      </c>
      <c r="AA242" s="182">
        <f>IF(AND(YEAR(Y242)=YEAR(Z242),MONTH(Y242)=MONTH(Z242)),1,(YEAR(Z242)-YEAR(Y242))*12+MONTH(Z242)-MONTH(Y242))</f>
        <v>91</v>
      </c>
      <c r="AB242" s="184">
        <v>47</v>
      </c>
      <c r="AC242" s="190">
        <f>IF((AB242*12-AA242+AA242*0.2)/12&lt;2,2,ROUNDDOWN((AB242*12-AA242+AA242*0.2)/12,0))</f>
        <v>40</v>
      </c>
      <c r="AD242" s="191">
        <f>VLOOKUP($AC242,[83]償却率一覧!$A$3:$D$101,3,FALSE)</f>
        <v>1.3000000000000001E-2</v>
      </c>
      <c r="AE242" s="192">
        <f>ROUNDDOWN(S243*0.9*AD242*$AG242/6,0)</f>
        <v>288</v>
      </c>
      <c r="AF242" s="192">
        <f>ROUNDDOWN(S243*0.9*AD242/6,0)</f>
        <v>144</v>
      </c>
      <c r="AG242" s="192">
        <f>IF(MONTH($B$2)=1,(MONTH($B$2)+12)-MONTH($Z242)+1,MONTH($B$2)-MONTH($Z242)+1)</f>
        <v>2</v>
      </c>
      <c r="AH242" s="161" t="str">
        <f>A242&amp;"1"</f>
        <v>40661</v>
      </c>
      <c r="AI242" s="161" t="str">
        <f>C242</f>
        <v>信託土地</v>
      </c>
      <c r="AJ242" s="193">
        <f>(YEAR(Z242)-1988)*10000+MONTH(Z242)*100+DAY(Z242)</f>
        <v>261204</v>
      </c>
    </row>
    <row r="243" spans="1:36" ht="12.75" thickBot="1">
      <c r="A243" s="439"/>
      <c r="B243" s="442"/>
      <c r="C243" s="233" t="s">
        <v>1194</v>
      </c>
      <c r="D243" s="234">
        <f>499000000+39920000</f>
        <v>538920000</v>
      </c>
      <c r="E243" s="196">
        <f t="shared" ref="E243:J243" si="77">E244-E242</f>
        <v>225263</v>
      </c>
      <c r="F243" s="196">
        <f t="shared" si="77"/>
        <v>5448860</v>
      </c>
      <c r="G243" s="196">
        <f t="shared" si="77"/>
        <v>0</v>
      </c>
      <c r="H243" s="196">
        <f t="shared" si="77"/>
        <v>51101</v>
      </c>
      <c r="I243" s="196">
        <f t="shared" si="77"/>
        <v>661406</v>
      </c>
      <c r="J243" s="196">
        <f t="shared" si="77"/>
        <v>546000</v>
      </c>
      <c r="K243" s="196">
        <v>0</v>
      </c>
      <c r="L243" s="196">
        <f t="shared" ref="L243:Q243" si="78">L244-L242</f>
        <v>385588</v>
      </c>
      <c r="M243" s="196">
        <f t="shared" si="78"/>
        <v>0</v>
      </c>
      <c r="N243" s="182">
        <f>ROUND((50735+123120)*D243/D244,0)</f>
        <v>80582</v>
      </c>
      <c r="O243" s="196">
        <f t="shared" si="78"/>
        <v>73887</v>
      </c>
      <c r="P243" s="196">
        <f t="shared" si="78"/>
        <v>30035</v>
      </c>
      <c r="Q243" s="196">
        <f t="shared" si="78"/>
        <v>2723</v>
      </c>
      <c r="R243" s="235">
        <v>390149</v>
      </c>
      <c r="S243" s="185">
        <f>O243</f>
        <v>73887</v>
      </c>
      <c r="T243" s="161" t="s">
        <v>1328</v>
      </c>
      <c r="U243" s="245"/>
      <c r="V243" s="245"/>
      <c r="W243" s="245">
        <f>S243</f>
        <v>73887</v>
      </c>
      <c r="AH243" s="161" t="str">
        <f>A242&amp;"2"</f>
        <v>40662</v>
      </c>
      <c r="AI243" s="161" t="str">
        <f>C243</f>
        <v>信託建物</v>
      </c>
      <c r="AJ243" s="199">
        <f>AJ242</f>
        <v>261204</v>
      </c>
    </row>
    <row r="244" spans="1:36" ht="12.75" thickBot="1">
      <c r="A244" s="440"/>
      <c r="B244" s="443"/>
      <c r="C244" s="200" t="s">
        <v>735</v>
      </c>
      <c r="D244" s="227">
        <f>SUM(D242:D243)</f>
        <v>1162710000</v>
      </c>
      <c r="E244" s="218">
        <v>486000</v>
      </c>
      <c r="F244" s="227">
        <f>ROUNDDOWN(((D242+D243/1.08)*0.01-342885)*1.08,0)</f>
        <v>11755816</v>
      </c>
      <c r="G244" s="218"/>
      <c r="H244" s="218">
        <f>110250</f>
        <v>110250</v>
      </c>
      <c r="I244" s="218">
        <f>356400+33600+252000+19406</f>
        <v>661406</v>
      </c>
      <c r="J244" s="218">
        <f>73500+472500</f>
        <v>546000</v>
      </c>
      <c r="K244" s="218">
        <f>105000</f>
        <v>105000</v>
      </c>
      <c r="L244" s="218">
        <f>367500+464400</f>
        <v>831900</v>
      </c>
      <c r="M244" s="218">
        <f>262500</f>
        <v>262500</v>
      </c>
      <c r="N244" s="223">
        <f>50735+94500+123120</f>
        <v>268355</v>
      </c>
      <c r="O244" s="218">
        <f>150687+8723</f>
        <v>159410</v>
      </c>
      <c r="P244" s="218">
        <v>64800</v>
      </c>
      <c r="Q244" s="218">
        <v>5874</v>
      </c>
      <c r="R244" s="236">
        <f>SUM(R242:R243)</f>
        <v>442586</v>
      </c>
      <c r="S244" s="204">
        <f>SUM(D244:R244)</f>
        <v>1178409897</v>
      </c>
      <c r="U244" s="245"/>
      <c r="V244" s="245"/>
      <c r="W244" s="245"/>
    </row>
    <row r="245" spans="1:36" ht="12.75" thickBot="1">
      <c r="A245" s="205"/>
      <c r="B245" s="205"/>
      <c r="C245" s="205"/>
      <c r="D245" s="206"/>
      <c r="E245" s="206"/>
      <c r="F245" s="206"/>
      <c r="G245" s="206"/>
      <c r="H245" s="206"/>
      <c r="I245" s="206"/>
      <c r="J245" s="206"/>
      <c r="K245" s="206"/>
      <c r="L245" s="206"/>
      <c r="M245" s="206"/>
      <c r="N245" s="206"/>
      <c r="O245" s="206"/>
      <c r="P245" s="206"/>
      <c r="Q245" s="206"/>
      <c r="R245" s="206"/>
      <c r="S245" s="206"/>
      <c r="U245" s="245"/>
      <c r="V245" s="245"/>
      <c r="W245" s="245"/>
    </row>
    <row r="246" spans="1:36" ht="12.75" thickBot="1">
      <c r="A246" s="207" t="s">
        <v>1225</v>
      </c>
      <c r="B246" s="208"/>
      <c r="C246" s="209"/>
      <c r="D246" s="210">
        <f>D243</f>
        <v>538920000</v>
      </c>
      <c r="E246" s="210">
        <f t="shared" ref="E246:P246" si="79">E244</f>
        <v>486000</v>
      </c>
      <c r="F246" s="210">
        <f t="shared" si="79"/>
        <v>11755816</v>
      </c>
      <c r="G246" s="210">
        <f t="shared" si="79"/>
        <v>0</v>
      </c>
      <c r="H246" s="210">
        <f t="shared" si="79"/>
        <v>110250</v>
      </c>
      <c r="I246" s="210">
        <f t="shared" si="79"/>
        <v>661406</v>
      </c>
      <c r="J246" s="210">
        <f t="shared" si="79"/>
        <v>546000</v>
      </c>
      <c r="K246" s="210">
        <f t="shared" si="79"/>
        <v>105000</v>
      </c>
      <c r="L246" s="210">
        <f t="shared" si="79"/>
        <v>831900</v>
      </c>
      <c r="M246" s="210">
        <f t="shared" si="79"/>
        <v>262500</v>
      </c>
      <c r="N246" s="210">
        <f t="shared" si="79"/>
        <v>268355</v>
      </c>
      <c r="O246" s="210">
        <f t="shared" si="79"/>
        <v>159410</v>
      </c>
      <c r="P246" s="210">
        <f t="shared" si="79"/>
        <v>64800</v>
      </c>
      <c r="Q246" s="212" t="s">
        <v>1226</v>
      </c>
      <c r="R246" s="210">
        <f>R243</f>
        <v>390149</v>
      </c>
      <c r="S246" s="213">
        <f>SUM(D246:R246)</f>
        <v>554561586</v>
      </c>
      <c r="U246" s="245"/>
      <c r="V246" s="245"/>
      <c r="W246" s="245"/>
    </row>
    <row r="247" spans="1:36">
      <c r="A247" s="237"/>
      <c r="B247" s="205"/>
      <c r="C247" s="205"/>
      <c r="D247" s="206"/>
      <c r="E247" s="206"/>
      <c r="F247" s="206"/>
      <c r="G247" s="206"/>
      <c r="H247" s="206"/>
      <c r="I247" s="206"/>
      <c r="J247" s="206"/>
      <c r="K247" s="206"/>
      <c r="L247" s="206"/>
      <c r="M247" s="206"/>
      <c r="N247" s="206"/>
      <c r="O247" s="206"/>
      <c r="P247" s="206"/>
      <c r="Q247" s="238"/>
      <c r="R247" s="206"/>
      <c r="S247" s="206"/>
      <c r="U247" s="245"/>
      <c r="V247" s="245"/>
      <c r="W247" s="245"/>
    </row>
    <row r="248" spans="1:36" ht="12.75" thickBot="1">
      <c r="A248" s="237"/>
      <c r="B248" s="205"/>
      <c r="C248" s="205"/>
      <c r="D248" s="206"/>
      <c r="E248" s="206"/>
      <c r="F248" s="206"/>
      <c r="G248" s="206"/>
      <c r="H248" s="206"/>
      <c r="I248" s="206"/>
      <c r="J248" s="206"/>
      <c r="K248" s="206"/>
      <c r="L248" s="206"/>
      <c r="M248" s="206"/>
      <c r="N248" s="206"/>
      <c r="O248" s="206"/>
      <c r="P248" s="206"/>
      <c r="Q248" s="238"/>
      <c r="R248" s="206"/>
      <c r="S248" s="206"/>
      <c r="U248" s="245"/>
      <c r="V248" s="245"/>
      <c r="W248" s="245"/>
    </row>
    <row r="249" spans="1:36" ht="12.75" thickBot="1">
      <c r="A249" s="164"/>
      <c r="B249" s="165">
        <v>42035</v>
      </c>
      <c r="C249" s="164"/>
      <c r="D249" s="166"/>
      <c r="E249" s="166"/>
      <c r="F249" s="166"/>
      <c r="G249" s="166"/>
      <c r="H249" s="166"/>
      <c r="I249" s="166"/>
      <c r="J249" s="166"/>
      <c r="K249" s="166"/>
      <c r="L249" s="166"/>
      <c r="M249" s="166"/>
      <c r="N249" s="166"/>
      <c r="O249" s="166"/>
      <c r="P249" s="430" t="s">
        <v>1209</v>
      </c>
      <c r="Q249" s="431"/>
      <c r="R249" s="166"/>
      <c r="S249" s="166"/>
      <c r="T249" s="164"/>
      <c r="U249" s="246"/>
      <c r="V249" s="246"/>
      <c r="W249" s="246"/>
      <c r="X249" s="167"/>
      <c r="Y249" s="167"/>
      <c r="Z249" s="167"/>
      <c r="AA249" s="168"/>
      <c r="AB249" s="168"/>
      <c r="AC249" s="167"/>
      <c r="AD249" s="168"/>
      <c r="AE249" s="167"/>
      <c r="AF249" s="167"/>
      <c r="AG249" s="167"/>
      <c r="AH249" s="164"/>
      <c r="AI249" s="164"/>
      <c r="AJ249" s="164"/>
    </row>
    <row r="250" spans="1:36" ht="24">
      <c r="A250" s="169" t="s">
        <v>722</v>
      </c>
      <c r="B250" s="169" t="s">
        <v>723</v>
      </c>
      <c r="C250" s="170" t="s">
        <v>724</v>
      </c>
      <c r="D250" s="171" t="s">
        <v>725</v>
      </c>
      <c r="E250" s="172" t="s">
        <v>726</v>
      </c>
      <c r="F250" s="172" t="s">
        <v>727</v>
      </c>
      <c r="G250" s="172" t="s">
        <v>728</v>
      </c>
      <c r="H250" s="172" t="s">
        <v>1190</v>
      </c>
      <c r="I250" s="172" t="s">
        <v>1191</v>
      </c>
      <c r="J250" s="172" t="s">
        <v>1065</v>
      </c>
      <c r="K250" s="172" t="s">
        <v>729</v>
      </c>
      <c r="L250" s="172" t="s">
        <v>730</v>
      </c>
      <c r="M250" s="172" t="s">
        <v>1185</v>
      </c>
      <c r="N250" s="172" t="s">
        <v>731</v>
      </c>
      <c r="O250" s="172" t="s">
        <v>732</v>
      </c>
      <c r="P250" s="172" t="s">
        <v>733</v>
      </c>
      <c r="Q250" s="172" t="s">
        <v>1276</v>
      </c>
      <c r="R250" s="172" t="s">
        <v>734</v>
      </c>
      <c r="S250" s="173" t="s">
        <v>799</v>
      </c>
      <c r="T250" s="167"/>
      <c r="U250" s="247"/>
      <c r="V250" s="247"/>
      <c r="W250" s="247" t="s">
        <v>357</v>
      </c>
      <c r="X250" s="174" t="s">
        <v>1068</v>
      </c>
      <c r="Y250" s="175" t="s">
        <v>1069</v>
      </c>
      <c r="Z250" s="175" t="s">
        <v>1070</v>
      </c>
      <c r="AA250" s="176" t="s">
        <v>1071</v>
      </c>
      <c r="AB250" s="172" t="s">
        <v>1072</v>
      </c>
      <c r="AC250" s="177" t="s">
        <v>1073</v>
      </c>
      <c r="AD250" s="172" t="s">
        <v>1074</v>
      </c>
      <c r="AE250" s="178" t="s">
        <v>1186</v>
      </c>
      <c r="AF250" s="179" t="s">
        <v>1075</v>
      </c>
      <c r="AG250" s="179" t="s">
        <v>1076</v>
      </c>
      <c r="AH250" s="167"/>
      <c r="AI250" s="167"/>
      <c r="AJ250" s="167"/>
    </row>
    <row r="251" spans="1:36" ht="12.75" thickBot="1">
      <c r="A251" s="438">
        <v>4067</v>
      </c>
      <c r="B251" s="441" t="s">
        <v>1277</v>
      </c>
      <c r="C251" s="229" t="s">
        <v>738</v>
      </c>
      <c r="D251" s="230">
        <v>687230000</v>
      </c>
      <c r="E251" s="182">
        <f>ROUND(E253*D251/D253,0)</f>
        <v>288396</v>
      </c>
      <c r="F251" s="182">
        <f>ROUND(F253*D251/D253,0)</f>
        <v>6978711</v>
      </c>
      <c r="G251" s="182">
        <f>ROUND(G253*D251/D253,0)</f>
        <v>0</v>
      </c>
      <c r="H251" s="182">
        <f>ROUND(H253*D251/D253,0)</f>
        <v>65423</v>
      </c>
      <c r="I251" s="182">
        <v>0</v>
      </c>
      <c r="J251" s="182">
        <v>0</v>
      </c>
      <c r="K251" s="182">
        <f>K253</f>
        <v>105000</v>
      </c>
      <c r="L251" s="182">
        <f>ROUND(L253*D251/D253,0)</f>
        <v>493655</v>
      </c>
      <c r="M251" s="182">
        <f>M253</f>
        <v>372100</v>
      </c>
      <c r="N251" s="182">
        <f>ROUND((48736+88668)*D251/D253,0)+94500</f>
        <v>176036</v>
      </c>
      <c r="O251" s="182">
        <f>ROUND(O253*D251/D253,0)</f>
        <v>94596</v>
      </c>
      <c r="P251" s="182">
        <f>ROUND(P253*D251/D253,0)</f>
        <v>38453</v>
      </c>
      <c r="Q251" s="182">
        <f>ROUND(Q253*D251/D253,0)</f>
        <v>3486</v>
      </c>
      <c r="R251" s="231">
        <v>78241</v>
      </c>
      <c r="S251" s="185">
        <f>O251</f>
        <v>94596</v>
      </c>
      <c r="T251" s="186" t="s">
        <v>1337</v>
      </c>
      <c r="U251" s="245"/>
      <c r="V251" s="245"/>
      <c r="W251" s="245">
        <f>S251</f>
        <v>94596</v>
      </c>
      <c r="X251" s="187" t="s">
        <v>1078</v>
      </c>
      <c r="Y251" s="232">
        <v>39248</v>
      </c>
      <c r="Z251" s="232">
        <v>41977</v>
      </c>
      <c r="AA251" s="182">
        <f>IF(AND(YEAR(Y251)=YEAR(Z251),MONTH(Y251)=MONTH(Z251)),1,(YEAR(Z251)-YEAR(Y251))*12+MONTH(Z251)-MONTH(Y251))</f>
        <v>90</v>
      </c>
      <c r="AB251" s="184">
        <v>47</v>
      </c>
      <c r="AC251" s="190">
        <f>IF((AB251*12-AA251+AA251*0.2)/12&lt;2,2,ROUNDDOWN((AB251*12-AA251+AA251*0.2)/12,0))</f>
        <v>41</v>
      </c>
      <c r="AD251" s="191">
        <f>VLOOKUP($AC251,[83]償却率一覧!$A$3:$D$101,3,FALSE)</f>
        <v>1.3000000000000001E-2</v>
      </c>
      <c r="AE251" s="192">
        <f>ROUNDDOWN(S252*0.9*AD251*$AG251/6,0)</f>
        <v>252</v>
      </c>
      <c r="AF251" s="192">
        <f>ROUNDDOWN(S252*0.9*AD251/6,0)</f>
        <v>126</v>
      </c>
      <c r="AG251" s="192">
        <f>IF(MONTH($B$2)=1,(MONTH($B$2)+12)-MONTH($Z251)+1,MONTH($B$2)-MONTH($Z251)+1)</f>
        <v>2</v>
      </c>
      <c r="AH251" s="161" t="str">
        <f>A251&amp;"1"</f>
        <v>40671</v>
      </c>
      <c r="AI251" s="161" t="str">
        <f>C251</f>
        <v>信託土地</v>
      </c>
      <c r="AJ251" s="193">
        <f>(YEAR(Z251)-1988)*10000+MONTH(Z251)*100+DAY(Z251)</f>
        <v>261204</v>
      </c>
    </row>
    <row r="252" spans="1:36" ht="12.75" thickBot="1">
      <c r="A252" s="439"/>
      <c r="B252" s="442"/>
      <c r="C252" s="233" t="s">
        <v>1194</v>
      </c>
      <c r="D252" s="234">
        <f>436000000+34880000</f>
        <v>470880000</v>
      </c>
      <c r="E252" s="196">
        <f t="shared" ref="E252:J252" si="80">E253-E251</f>
        <v>197604</v>
      </c>
      <c r="F252" s="196">
        <f t="shared" si="80"/>
        <v>4781711</v>
      </c>
      <c r="G252" s="196">
        <f t="shared" si="80"/>
        <v>0</v>
      </c>
      <c r="H252" s="196">
        <f t="shared" si="80"/>
        <v>44827</v>
      </c>
      <c r="I252" s="196">
        <f t="shared" si="80"/>
        <v>661406</v>
      </c>
      <c r="J252" s="196">
        <f t="shared" si="80"/>
        <v>546000</v>
      </c>
      <c r="K252" s="196">
        <v>0</v>
      </c>
      <c r="L252" s="196">
        <f t="shared" ref="L252:Q252" si="81">L253-L251</f>
        <v>338245</v>
      </c>
      <c r="M252" s="196">
        <f t="shared" si="81"/>
        <v>0</v>
      </c>
      <c r="N252" s="182">
        <f>ROUND((48736+88668)*D252/D253,0)</f>
        <v>55868</v>
      </c>
      <c r="O252" s="196">
        <f t="shared" si="81"/>
        <v>64815</v>
      </c>
      <c r="P252" s="196">
        <f t="shared" si="81"/>
        <v>26347</v>
      </c>
      <c r="Q252" s="196">
        <f t="shared" si="81"/>
        <v>2388</v>
      </c>
      <c r="R252" s="235">
        <v>506966</v>
      </c>
      <c r="S252" s="185">
        <f>O252</f>
        <v>64815</v>
      </c>
      <c r="T252" s="161" t="s">
        <v>1330</v>
      </c>
      <c r="U252" s="245"/>
      <c r="V252" s="245"/>
      <c r="W252" s="245">
        <f>S252</f>
        <v>64815</v>
      </c>
      <c r="AH252" s="161" t="str">
        <f>A251&amp;"2"</f>
        <v>40672</v>
      </c>
      <c r="AI252" s="161" t="str">
        <f>C252</f>
        <v>信託建物</v>
      </c>
      <c r="AJ252" s="199">
        <f>AJ251</f>
        <v>261204</v>
      </c>
    </row>
    <row r="253" spans="1:36" ht="12.75" thickBot="1">
      <c r="A253" s="440"/>
      <c r="B253" s="443"/>
      <c r="C253" s="200" t="s">
        <v>735</v>
      </c>
      <c r="D253" s="227">
        <f>SUM(D251:D252)</f>
        <v>1158110000</v>
      </c>
      <c r="E253" s="218">
        <v>486000</v>
      </c>
      <c r="F253" s="227">
        <f>ROUNDDOWN(((D251+D252/1.08)*0.01-343020)*1.08,0)</f>
        <v>11760422</v>
      </c>
      <c r="G253" s="218"/>
      <c r="H253" s="218">
        <f>110250</f>
        <v>110250</v>
      </c>
      <c r="I253" s="218">
        <f>356400+33600+252000+19406</f>
        <v>661406</v>
      </c>
      <c r="J253" s="218">
        <f>73500+472500</f>
        <v>546000</v>
      </c>
      <c r="K253" s="218">
        <f>105000</f>
        <v>105000</v>
      </c>
      <c r="L253" s="218">
        <f>367500+464400</f>
        <v>831900</v>
      </c>
      <c r="M253" s="218">
        <f>262500+34000+75600</f>
        <v>372100</v>
      </c>
      <c r="N253" s="223">
        <f>48736+94500+88668</f>
        <v>231904</v>
      </c>
      <c r="O253" s="218">
        <f>150687+8724</f>
        <v>159411</v>
      </c>
      <c r="P253" s="218">
        <v>64800</v>
      </c>
      <c r="Q253" s="218">
        <v>5874</v>
      </c>
      <c r="R253" s="236">
        <f>SUM(R251:R252)</f>
        <v>585207</v>
      </c>
      <c r="S253" s="204">
        <f>SUM(D253:R253)</f>
        <v>1174030274</v>
      </c>
      <c r="U253" s="245"/>
      <c r="V253" s="245"/>
      <c r="W253" s="245"/>
    </row>
    <row r="254" spans="1:36" ht="12.75" thickBot="1">
      <c r="A254" s="205"/>
      <c r="B254" s="205"/>
      <c r="C254" s="205"/>
      <c r="D254" s="206"/>
      <c r="E254" s="206"/>
      <c r="F254" s="206"/>
      <c r="G254" s="206"/>
      <c r="H254" s="206"/>
      <c r="I254" s="206"/>
      <c r="J254" s="206"/>
      <c r="K254" s="206"/>
      <c r="L254" s="206"/>
      <c r="M254" s="206"/>
      <c r="N254" s="206"/>
      <c r="O254" s="206"/>
      <c r="P254" s="206"/>
      <c r="Q254" s="206"/>
      <c r="R254" s="206"/>
      <c r="S254" s="206"/>
      <c r="U254" s="245"/>
      <c r="V254" s="245"/>
      <c r="W254" s="245"/>
    </row>
    <row r="255" spans="1:36" ht="12.75" thickBot="1">
      <c r="A255" s="207" t="s">
        <v>1225</v>
      </c>
      <c r="B255" s="208"/>
      <c r="C255" s="209"/>
      <c r="D255" s="210">
        <f>D252</f>
        <v>470880000</v>
      </c>
      <c r="E255" s="210">
        <f t="shared" ref="E255:P255" si="82">E253</f>
        <v>486000</v>
      </c>
      <c r="F255" s="210">
        <f t="shared" si="82"/>
        <v>11760422</v>
      </c>
      <c r="G255" s="210">
        <f t="shared" si="82"/>
        <v>0</v>
      </c>
      <c r="H255" s="210">
        <f t="shared" si="82"/>
        <v>110250</v>
      </c>
      <c r="I255" s="210">
        <f t="shared" si="82"/>
        <v>661406</v>
      </c>
      <c r="J255" s="210">
        <f t="shared" si="82"/>
        <v>546000</v>
      </c>
      <c r="K255" s="210">
        <f t="shared" si="82"/>
        <v>105000</v>
      </c>
      <c r="L255" s="210">
        <f t="shared" si="82"/>
        <v>831900</v>
      </c>
      <c r="M255" s="210">
        <f t="shared" si="82"/>
        <v>372100</v>
      </c>
      <c r="N255" s="210">
        <f t="shared" si="82"/>
        <v>231904</v>
      </c>
      <c r="O255" s="210">
        <f t="shared" si="82"/>
        <v>159411</v>
      </c>
      <c r="P255" s="210">
        <f t="shared" si="82"/>
        <v>64800</v>
      </c>
      <c r="Q255" s="212" t="s">
        <v>1278</v>
      </c>
      <c r="R255" s="210">
        <f>R252</f>
        <v>506966</v>
      </c>
      <c r="S255" s="213">
        <f>SUM(D255:R255)</f>
        <v>486716159</v>
      </c>
      <c r="U255" s="245"/>
      <c r="V255" s="245"/>
      <c r="W255" s="245"/>
    </row>
    <row r="256" spans="1:36">
      <c r="A256" s="237"/>
      <c r="B256" s="205"/>
      <c r="C256" s="205"/>
      <c r="D256" s="206"/>
      <c r="E256" s="206"/>
      <c r="F256" s="206"/>
      <c r="G256" s="206"/>
      <c r="H256" s="206"/>
      <c r="I256" s="206"/>
      <c r="J256" s="206"/>
      <c r="K256" s="206"/>
      <c r="L256" s="206"/>
      <c r="M256" s="206"/>
      <c r="N256" s="206"/>
      <c r="O256" s="206"/>
      <c r="P256" s="206"/>
      <c r="Q256" s="238"/>
      <c r="R256" s="206"/>
      <c r="S256" s="206"/>
      <c r="U256" s="245"/>
      <c r="V256" s="245"/>
      <c r="W256" s="245"/>
    </row>
    <row r="257" spans="1:36" ht="12.75" thickBot="1">
      <c r="A257" s="237"/>
      <c r="B257" s="205"/>
      <c r="C257" s="205"/>
      <c r="D257" s="206"/>
      <c r="E257" s="206"/>
      <c r="F257" s="206"/>
      <c r="G257" s="206"/>
      <c r="H257" s="206"/>
      <c r="I257" s="206"/>
      <c r="J257" s="206"/>
      <c r="K257" s="206"/>
      <c r="L257" s="206"/>
      <c r="M257" s="206"/>
      <c r="N257" s="206"/>
      <c r="O257" s="206"/>
      <c r="P257" s="206"/>
      <c r="Q257" s="238"/>
      <c r="R257" s="206"/>
      <c r="S257" s="206"/>
      <c r="U257" s="245"/>
      <c r="V257" s="245"/>
      <c r="W257" s="245"/>
    </row>
    <row r="258" spans="1:36" ht="12.75" thickBot="1">
      <c r="A258" s="164"/>
      <c r="B258" s="165">
        <v>42035</v>
      </c>
      <c r="C258" s="164"/>
      <c r="D258" s="166"/>
      <c r="E258" s="166"/>
      <c r="F258" s="166"/>
      <c r="G258" s="166"/>
      <c r="H258" s="166"/>
      <c r="I258" s="166"/>
      <c r="J258" s="166"/>
      <c r="K258" s="166"/>
      <c r="L258" s="166"/>
      <c r="M258" s="166"/>
      <c r="N258" s="166"/>
      <c r="O258" s="166"/>
      <c r="P258" s="430" t="s">
        <v>1227</v>
      </c>
      <c r="Q258" s="431"/>
      <c r="R258" s="166"/>
      <c r="S258" s="166"/>
      <c r="T258" s="164"/>
      <c r="U258" s="246"/>
      <c r="V258" s="246"/>
      <c r="W258" s="246"/>
      <c r="X258" s="167"/>
      <c r="Y258" s="167"/>
      <c r="Z258" s="167"/>
      <c r="AA258" s="168"/>
      <c r="AB258" s="168"/>
      <c r="AC258" s="167"/>
      <c r="AD258" s="168"/>
      <c r="AE258" s="167"/>
      <c r="AF258" s="167"/>
      <c r="AG258" s="167"/>
      <c r="AH258" s="164"/>
      <c r="AI258" s="164"/>
      <c r="AJ258" s="164"/>
    </row>
    <row r="259" spans="1:36" ht="24">
      <c r="A259" s="169" t="s">
        <v>722</v>
      </c>
      <c r="B259" s="169" t="s">
        <v>723</v>
      </c>
      <c r="C259" s="170" t="s">
        <v>724</v>
      </c>
      <c r="D259" s="171" t="s">
        <v>725</v>
      </c>
      <c r="E259" s="172" t="s">
        <v>726</v>
      </c>
      <c r="F259" s="172" t="s">
        <v>727</v>
      </c>
      <c r="G259" s="172" t="s">
        <v>728</v>
      </c>
      <c r="H259" s="172" t="s">
        <v>1279</v>
      </c>
      <c r="I259" s="172" t="s">
        <v>1207</v>
      </c>
      <c r="J259" s="172" t="s">
        <v>1065</v>
      </c>
      <c r="K259" s="172" t="s">
        <v>729</v>
      </c>
      <c r="L259" s="172" t="s">
        <v>730</v>
      </c>
      <c r="M259" s="172" t="s">
        <v>1185</v>
      </c>
      <c r="N259" s="172" t="s">
        <v>731</v>
      </c>
      <c r="O259" s="172" t="s">
        <v>732</v>
      </c>
      <c r="P259" s="172" t="s">
        <v>733</v>
      </c>
      <c r="Q259" s="172" t="s">
        <v>1230</v>
      </c>
      <c r="R259" s="172" t="s">
        <v>734</v>
      </c>
      <c r="S259" s="173" t="s">
        <v>799</v>
      </c>
      <c r="T259" s="167"/>
      <c r="U259" s="247"/>
      <c r="V259" s="247"/>
      <c r="W259" s="247" t="s">
        <v>357</v>
      </c>
      <c r="X259" s="174" t="s">
        <v>1068</v>
      </c>
      <c r="Y259" s="175" t="s">
        <v>1069</v>
      </c>
      <c r="Z259" s="175" t="s">
        <v>1070</v>
      </c>
      <c r="AA259" s="176" t="s">
        <v>1071</v>
      </c>
      <c r="AB259" s="172" t="s">
        <v>1072</v>
      </c>
      <c r="AC259" s="177" t="s">
        <v>1073</v>
      </c>
      <c r="AD259" s="172" t="s">
        <v>1074</v>
      </c>
      <c r="AE259" s="178" t="s">
        <v>1186</v>
      </c>
      <c r="AF259" s="179" t="s">
        <v>1075</v>
      </c>
      <c r="AG259" s="179" t="s">
        <v>1076</v>
      </c>
      <c r="AH259" s="167"/>
      <c r="AI259" s="167"/>
      <c r="AJ259" s="167"/>
    </row>
    <row r="260" spans="1:36" ht="12.75" thickBot="1">
      <c r="A260" s="438">
        <v>4068</v>
      </c>
      <c r="B260" s="441" t="s">
        <v>1280</v>
      </c>
      <c r="C260" s="229" t="s">
        <v>738</v>
      </c>
      <c r="D260" s="230">
        <v>748580000</v>
      </c>
      <c r="E260" s="182">
        <f>ROUND(E262*D260/D262,0)</f>
        <v>258502</v>
      </c>
      <c r="F260" s="182">
        <f>ROUND(F262*D260/D262,0)</f>
        <v>7565999</v>
      </c>
      <c r="G260" s="182">
        <f>ROUND(G262*D260/D262,0)</f>
        <v>0</v>
      </c>
      <c r="H260" s="182">
        <f>ROUND(H262*D260/D262,0)</f>
        <v>58642</v>
      </c>
      <c r="I260" s="182">
        <v>0</v>
      </c>
      <c r="J260" s="182">
        <v>0</v>
      </c>
      <c r="K260" s="182">
        <f>K262</f>
        <v>105000</v>
      </c>
      <c r="L260" s="182">
        <f>ROUND(L262*D260/D262,0)</f>
        <v>442484</v>
      </c>
      <c r="M260" s="182">
        <f>M262</f>
        <v>262500</v>
      </c>
      <c r="N260" s="182">
        <f>ROUND((58289+84456)*D260/D262,0)+94500</f>
        <v>170426</v>
      </c>
      <c r="O260" s="182">
        <f>ROUND(O262*D260/D262,0)</f>
        <v>84790</v>
      </c>
      <c r="P260" s="182">
        <f>ROUND(P262*D260/D262,0)</f>
        <v>34467</v>
      </c>
      <c r="Q260" s="182">
        <f>ROUND(Q262*D260/D262,0)</f>
        <v>4687</v>
      </c>
      <c r="R260" s="231">
        <v>47876</v>
      </c>
      <c r="S260" s="185">
        <f>O260</f>
        <v>84790</v>
      </c>
      <c r="T260" s="186" t="s">
        <v>1331</v>
      </c>
      <c r="U260" s="245"/>
      <c r="V260" s="245"/>
      <c r="W260" s="245">
        <f>S260</f>
        <v>84790</v>
      </c>
      <c r="X260" s="187" t="s">
        <v>1078</v>
      </c>
      <c r="Y260" s="232">
        <v>39335</v>
      </c>
      <c r="Z260" s="232">
        <v>41977</v>
      </c>
      <c r="AA260" s="182">
        <f>IF(AND(YEAR(Y260)=YEAR(Z260),MONTH(Y260)=MONTH(Z260)),1,(YEAR(Z260)-YEAR(Y260))*12+MONTH(Z260)-MONTH(Y260))</f>
        <v>87</v>
      </c>
      <c r="AB260" s="184">
        <v>47</v>
      </c>
      <c r="AC260" s="190">
        <f>IF((AB260*12-AA260+AA260*0.2)/12&lt;2,2,ROUNDDOWN((AB260*12-AA260+AA260*0.2)/12,0))</f>
        <v>41</v>
      </c>
      <c r="AD260" s="191">
        <f>VLOOKUP($AC260,[83]償却率一覧!$A$3:$D$101,3,FALSE)</f>
        <v>1.3000000000000001E-2</v>
      </c>
      <c r="AE260" s="192">
        <f>ROUNDDOWN(S261*0.9*AD260*$AG260/6,0)</f>
        <v>291</v>
      </c>
      <c r="AF260" s="192">
        <f>ROUNDDOWN(S261*0.9*AD260/6,0)</f>
        <v>145</v>
      </c>
      <c r="AG260" s="192">
        <f>IF(MONTH($B$2)=1,(MONTH($B$2)+12)-MONTH($Z260)+1,MONTH($B$2)-MONTH($Z260)+1)</f>
        <v>2</v>
      </c>
      <c r="AH260" s="161" t="str">
        <f>A260&amp;"1"</f>
        <v>40681</v>
      </c>
      <c r="AI260" s="161" t="str">
        <f>C260</f>
        <v>信託土地</v>
      </c>
      <c r="AJ260" s="193">
        <f>(YEAR(Z260)-1988)*10000+MONTH(Z260)*100+DAY(Z260)</f>
        <v>261204</v>
      </c>
    </row>
    <row r="261" spans="1:36" ht="12.75" thickBot="1">
      <c r="A261" s="439"/>
      <c r="B261" s="442"/>
      <c r="C261" s="233" t="s">
        <v>1194</v>
      </c>
      <c r="D261" s="234">
        <f>610000000+48800000</f>
        <v>658800000</v>
      </c>
      <c r="E261" s="196">
        <f t="shared" ref="E261:J261" si="83">E262-E260</f>
        <v>227498</v>
      </c>
      <c r="F261" s="196">
        <f t="shared" si="83"/>
        <v>6658581</v>
      </c>
      <c r="G261" s="196">
        <f t="shared" si="83"/>
        <v>0</v>
      </c>
      <c r="H261" s="196">
        <f t="shared" si="83"/>
        <v>51608</v>
      </c>
      <c r="I261" s="196">
        <f t="shared" si="83"/>
        <v>687656</v>
      </c>
      <c r="J261" s="196">
        <f t="shared" si="83"/>
        <v>546000</v>
      </c>
      <c r="K261" s="196">
        <v>0</v>
      </c>
      <c r="L261" s="196">
        <f t="shared" ref="L261:Q261" si="84">L262-L260</f>
        <v>389416</v>
      </c>
      <c r="M261" s="196">
        <f t="shared" si="84"/>
        <v>0</v>
      </c>
      <c r="N261" s="182">
        <f>ROUND((58289+84456)*D261/D262,0)</f>
        <v>66819</v>
      </c>
      <c r="O261" s="196">
        <f t="shared" si="84"/>
        <v>74620</v>
      </c>
      <c r="P261" s="196">
        <f t="shared" si="84"/>
        <v>30333</v>
      </c>
      <c r="Q261" s="196">
        <f t="shared" si="84"/>
        <v>4124</v>
      </c>
      <c r="R261" s="235">
        <v>482177</v>
      </c>
      <c r="S261" s="185">
        <f>O261</f>
        <v>74620</v>
      </c>
      <c r="T261" s="161" t="s">
        <v>1331</v>
      </c>
      <c r="U261" s="245"/>
      <c r="V261" s="245"/>
      <c r="W261" s="245">
        <f>S261</f>
        <v>74620</v>
      </c>
      <c r="AH261" s="161" t="str">
        <f>A260&amp;"2"</f>
        <v>40682</v>
      </c>
      <c r="AI261" s="161" t="str">
        <f>C261</f>
        <v>信託建物</v>
      </c>
      <c r="AJ261" s="199">
        <f>AJ260</f>
        <v>261204</v>
      </c>
    </row>
    <row r="262" spans="1:36" ht="12.75" thickBot="1">
      <c r="A262" s="440"/>
      <c r="B262" s="443"/>
      <c r="C262" s="200" t="s">
        <v>735</v>
      </c>
      <c r="D262" s="227">
        <f>SUM(D260:D261)</f>
        <v>1407380000</v>
      </c>
      <c r="E262" s="218">
        <v>486000</v>
      </c>
      <c r="F262" s="227">
        <f>ROUNDDOWN(((D260+D261/1.08)*0.01-414892)*1.08,0)</f>
        <v>14224580</v>
      </c>
      <c r="G262" s="218"/>
      <c r="H262" s="218">
        <f>110250</f>
        <v>110250</v>
      </c>
      <c r="I262" s="218">
        <f>356400+33600+278250+19406</f>
        <v>687656</v>
      </c>
      <c r="J262" s="218">
        <f>73500+472500</f>
        <v>546000</v>
      </c>
      <c r="K262" s="218">
        <f>105000</f>
        <v>105000</v>
      </c>
      <c r="L262" s="218">
        <f>367500+464400</f>
        <v>831900</v>
      </c>
      <c r="M262" s="218">
        <f>262500</f>
        <v>262500</v>
      </c>
      <c r="N262" s="223">
        <f>58289+94500+84456</f>
        <v>237245</v>
      </c>
      <c r="O262" s="218">
        <f>150687+8723</f>
        <v>159410</v>
      </c>
      <c r="P262" s="218">
        <v>64800</v>
      </c>
      <c r="Q262" s="218">
        <v>8811</v>
      </c>
      <c r="R262" s="236">
        <f>SUM(R260:R261)</f>
        <v>530053</v>
      </c>
      <c r="S262" s="204">
        <f>SUM(D262:R262)</f>
        <v>1425634205</v>
      </c>
      <c r="U262" s="245"/>
      <c r="V262" s="245"/>
      <c r="W262" s="245"/>
    </row>
    <row r="263" spans="1:36" ht="12.75" thickBot="1">
      <c r="A263" s="205"/>
      <c r="B263" s="205"/>
      <c r="C263" s="205"/>
      <c r="D263" s="206"/>
      <c r="E263" s="206"/>
      <c r="F263" s="206"/>
      <c r="G263" s="206"/>
      <c r="H263" s="206"/>
      <c r="I263" s="206"/>
      <c r="J263" s="206"/>
      <c r="K263" s="206"/>
      <c r="L263" s="206"/>
      <c r="M263" s="206"/>
      <c r="N263" s="206"/>
      <c r="O263" s="206"/>
      <c r="P263" s="206"/>
      <c r="Q263" s="206"/>
      <c r="R263" s="206"/>
      <c r="S263" s="206"/>
      <c r="U263" s="245"/>
      <c r="V263" s="245"/>
      <c r="W263" s="245"/>
    </row>
    <row r="264" spans="1:36" ht="12.75" thickBot="1">
      <c r="A264" s="207" t="s">
        <v>1281</v>
      </c>
      <c r="B264" s="208"/>
      <c r="C264" s="209"/>
      <c r="D264" s="210">
        <f>D261</f>
        <v>658800000</v>
      </c>
      <c r="E264" s="210">
        <f t="shared" ref="E264:P264" si="85">E262</f>
        <v>486000</v>
      </c>
      <c r="F264" s="210">
        <f t="shared" si="85"/>
        <v>14224580</v>
      </c>
      <c r="G264" s="210">
        <f t="shared" si="85"/>
        <v>0</v>
      </c>
      <c r="H264" s="210">
        <f t="shared" si="85"/>
        <v>110250</v>
      </c>
      <c r="I264" s="210">
        <f t="shared" si="85"/>
        <v>687656</v>
      </c>
      <c r="J264" s="210">
        <f t="shared" si="85"/>
        <v>546000</v>
      </c>
      <c r="K264" s="210">
        <f t="shared" si="85"/>
        <v>105000</v>
      </c>
      <c r="L264" s="210">
        <f t="shared" si="85"/>
        <v>831900</v>
      </c>
      <c r="M264" s="210">
        <f t="shared" si="85"/>
        <v>262500</v>
      </c>
      <c r="N264" s="210">
        <f t="shared" si="85"/>
        <v>237245</v>
      </c>
      <c r="O264" s="210">
        <f t="shared" si="85"/>
        <v>159410</v>
      </c>
      <c r="P264" s="210">
        <f t="shared" si="85"/>
        <v>64800</v>
      </c>
      <c r="Q264" s="212" t="s">
        <v>1215</v>
      </c>
      <c r="R264" s="210">
        <f>R261</f>
        <v>482177</v>
      </c>
      <c r="S264" s="213">
        <f>SUM(D264:R264)</f>
        <v>676997518</v>
      </c>
      <c r="U264" s="245"/>
      <c r="V264" s="245"/>
      <c r="W264" s="245"/>
    </row>
    <row r="265" spans="1:36">
      <c r="A265" s="237"/>
      <c r="B265" s="205"/>
      <c r="C265" s="205"/>
      <c r="D265" s="206"/>
      <c r="E265" s="206"/>
      <c r="F265" s="206"/>
      <c r="G265" s="206"/>
      <c r="H265" s="206"/>
      <c r="I265" s="206"/>
      <c r="J265" s="206"/>
      <c r="K265" s="206"/>
      <c r="L265" s="206"/>
      <c r="M265" s="206"/>
      <c r="N265" s="206"/>
      <c r="O265" s="206"/>
      <c r="P265" s="206"/>
      <c r="Q265" s="238"/>
      <c r="R265" s="206"/>
      <c r="S265" s="206"/>
      <c r="U265" s="245"/>
      <c r="V265" s="245"/>
      <c r="W265" s="245"/>
    </row>
    <row r="266" spans="1:36" ht="12.75" thickBot="1">
      <c r="A266" s="237"/>
      <c r="B266" s="205"/>
      <c r="C266" s="205"/>
      <c r="D266" s="206"/>
      <c r="E266" s="206"/>
      <c r="F266" s="206"/>
      <c r="G266" s="206"/>
      <c r="H266" s="206"/>
      <c r="I266" s="206"/>
      <c r="J266" s="206"/>
      <c r="K266" s="206"/>
      <c r="L266" s="206"/>
      <c r="M266" s="206"/>
      <c r="N266" s="206"/>
      <c r="O266" s="206"/>
      <c r="P266" s="206"/>
      <c r="Q266" s="238"/>
      <c r="R266" s="206"/>
      <c r="S266" s="206"/>
      <c r="U266" s="245"/>
      <c r="V266" s="245"/>
      <c r="W266" s="245"/>
    </row>
    <row r="267" spans="1:36" ht="12.75" thickBot="1">
      <c r="A267" s="164"/>
      <c r="B267" s="165">
        <v>42035</v>
      </c>
      <c r="C267" s="164"/>
      <c r="D267" s="166"/>
      <c r="E267" s="166"/>
      <c r="F267" s="166"/>
      <c r="G267" s="166"/>
      <c r="H267" s="166"/>
      <c r="I267" s="166"/>
      <c r="J267" s="166"/>
      <c r="K267" s="166"/>
      <c r="L267" s="166"/>
      <c r="M267" s="166"/>
      <c r="N267" s="166"/>
      <c r="O267" s="166"/>
      <c r="P267" s="430" t="s">
        <v>1270</v>
      </c>
      <c r="Q267" s="431"/>
      <c r="R267" s="166"/>
      <c r="S267" s="166"/>
      <c r="T267" s="164"/>
      <c r="U267" s="246"/>
      <c r="V267" s="246"/>
      <c r="W267" s="246"/>
      <c r="X267" s="167"/>
      <c r="Y267" s="167"/>
      <c r="Z267" s="167"/>
      <c r="AA267" s="168"/>
      <c r="AB267" s="168"/>
      <c r="AC267" s="167"/>
      <c r="AD267" s="168"/>
      <c r="AE267" s="167"/>
      <c r="AF267" s="167"/>
      <c r="AG267" s="167"/>
      <c r="AH267" s="164"/>
      <c r="AI267" s="164"/>
      <c r="AJ267" s="164"/>
    </row>
    <row r="268" spans="1:36" ht="24">
      <c r="A268" s="169" t="s">
        <v>722</v>
      </c>
      <c r="B268" s="169" t="s">
        <v>723</v>
      </c>
      <c r="C268" s="170" t="s">
        <v>724</v>
      </c>
      <c r="D268" s="171" t="s">
        <v>725</v>
      </c>
      <c r="E268" s="172" t="s">
        <v>726</v>
      </c>
      <c r="F268" s="172" t="s">
        <v>727</v>
      </c>
      <c r="G268" s="172" t="s">
        <v>728</v>
      </c>
      <c r="H268" s="172" t="s">
        <v>1190</v>
      </c>
      <c r="I268" s="172" t="s">
        <v>1191</v>
      </c>
      <c r="J268" s="172" t="s">
        <v>1065</v>
      </c>
      <c r="K268" s="172" t="s">
        <v>729</v>
      </c>
      <c r="L268" s="172" t="s">
        <v>730</v>
      </c>
      <c r="M268" s="172" t="s">
        <v>1185</v>
      </c>
      <c r="N268" s="172" t="s">
        <v>731</v>
      </c>
      <c r="O268" s="172" t="s">
        <v>732</v>
      </c>
      <c r="P268" s="172" t="s">
        <v>733</v>
      </c>
      <c r="Q268" s="172" t="s">
        <v>1218</v>
      </c>
      <c r="R268" s="172" t="s">
        <v>734</v>
      </c>
      <c r="S268" s="173" t="s">
        <v>799</v>
      </c>
      <c r="T268" s="167"/>
      <c r="U268" s="247"/>
      <c r="V268" s="247"/>
      <c r="W268" s="247" t="s">
        <v>357</v>
      </c>
      <c r="X268" s="174" t="s">
        <v>1068</v>
      </c>
      <c r="Y268" s="175" t="s">
        <v>1069</v>
      </c>
      <c r="Z268" s="175" t="s">
        <v>1070</v>
      </c>
      <c r="AA268" s="176" t="s">
        <v>1071</v>
      </c>
      <c r="AB268" s="172" t="s">
        <v>1072</v>
      </c>
      <c r="AC268" s="177" t="s">
        <v>1073</v>
      </c>
      <c r="AD268" s="172" t="s">
        <v>1074</v>
      </c>
      <c r="AE268" s="178" t="s">
        <v>1186</v>
      </c>
      <c r="AF268" s="179" t="s">
        <v>1075</v>
      </c>
      <c r="AG268" s="179" t="s">
        <v>1076</v>
      </c>
      <c r="AH268" s="167"/>
      <c r="AI268" s="167"/>
      <c r="AJ268" s="167"/>
    </row>
    <row r="269" spans="1:36" ht="12.75" thickBot="1">
      <c r="A269" s="438">
        <v>4069</v>
      </c>
      <c r="B269" s="441" t="s">
        <v>1282</v>
      </c>
      <c r="C269" s="229" t="s">
        <v>738</v>
      </c>
      <c r="D269" s="230">
        <v>297390000</v>
      </c>
      <c r="E269" s="182">
        <f>ROUND(E271*D269/D271,0)</f>
        <v>164736</v>
      </c>
      <c r="F269" s="182">
        <f>ROUND(F271*D269/D271,0)</f>
        <v>2953394</v>
      </c>
      <c r="G269" s="182">
        <f>ROUND(G271*D269/D271,0)</f>
        <v>0</v>
      </c>
      <c r="H269" s="182">
        <f>ROUND(H271*D269/D271,0)</f>
        <v>90605</v>
      </c>
      <c r="I269" s="182">
        <v>0</v>
      </c>
      <c r="J269" s="182">
        <v>0</v>
      </c>
      <c r="K269" s="182">
        <f>K271</f>
        <v>122500</v>
      </c>
      <c r="L269" s="182">
        <f>ROUND(L271*D269/D271,0)</f>
        <v>272069</v>
      </c>
      <c r="M269" s="182">
        <f>M271</f>
        <v>400060</v>
      </c>
      <c r="N269" s="182">
        <f>ROUND((546000+11900)*D269/D271,0)+105000</f>
        <v>294108</v>
      </c>
      <c r="O269" s="182">
        <f>ROUND(O271*D269/D271,0)</f>
        <v>54034</v>
      </c>
      <c r="P269" s="182">
        <f>ROUND(P271*D269/D271,0)</f>
        <v>21965</v>
      </c>
      <c r="Q269" s="182">
        <f>ROUND(Q271*D269/D271,0)</f>
        <v>1991</v>
      </c>
      <c r="R269" s="231">
        <v>29956</v>
      </c>
      <c r="S269" s="185">
        <f>O269</f>
        <v>54034</v>
      </c>
      <c r="T269" s="186" t="s">
        <v>1333</v>
      </c>
      <c r="U269" s="245"/>
      <c r="V269" s="245"/>
      <c r="W269" s="245">
        <f>S269</f>
        <v>54034</v>
      </c>
      <c r="X269" s="187" t="s">
        <v>1078</v>
      </c>
      <c r="Y269" s="232">
        <v>39457</v>
      </c>
      <c r="Z269" s="232">
        <v>41977</v>
      </c>
      <c r="AA269" s="182">
        <f>IF(AND(YEAR(Y269)=YEAR(Z269),MONTH(Y269)=MONTH(Z269)),1,(YEAR(Z269)-YEAR(Y269))*12+MONTH(Z269)-MONTH(Y269))</f>
        <v>83</v>
      </c>
      <c r="AB269" s="184">
        <v>47</v>
      </c>
      <c r="AC269" s="190">
        <f>IF((AB269*12-AA269+AA269*0.2)/12&lt;2,2,ROUNDDOWN((AB269*12-AA269+AA269*0.2)/12,0))</f>
        <v>41</v>
      </c>
      <c r="AD269" s="191">
        <f>VLOOKUP($AC269,[83]償却率一覧!$A$3:$D$101,3,FALSE)</f>
        <v>1.3000000000000001E-2</v>
      </c>
      <c r="AE269" s="192">
        <f>ROUNDDOWN(S270*0.9*AD269*$AG269/6,0)</f>
        <v>410</v>
      </c>
      <c r="AF269" s="192">
        <f>ROUNDDOWN(S270*0.9*AD269/6,0)</f>
        <v>205</v>
      </c>
      <c r="AG269" s="192">
        <f>IF(MONTH($B$2)=1,(MONTH($B$2)+12)-MONTH($Z269)+1,MONTH($B$2)-MONTH($Z269)+1)</f>
        <v>2</v>
      </c>
      <c r="AH269" s="161" t="str">
        <f>A269&amp;"1"</f>
        <v>40691</v>
      </c>
      <c r="AI269" s="161" t="str">
        <f>C269</f>
        <v>信託土地</v>
      </c>
      <c r="AJ269" s="193">
        <f>(YEAR(Z269)-1988)*10000+MONTH(Z269)*100+DAY(Z269)</f>
        <v>261204</v>
      </c>
    </row>
    <row r="270" spans="1:36" ht="12.75" thickBot="1">
      <c r="A270" s="439"/>
      <c r="B270" s="442"/>
      <c r="C270" s="233" t="s">
        <v>1194</v>
      </c>
      <c r="D270" s="234">
        <f>537000000+42960000</f>
        <v>579960000</v>
      </c>
      <c r="E270" s="196">
        <f t="shared" ref="E270:J270" si="86">E271-E269</f>
        <v>321264</v>
      </c>
      <c r="F270" s="196">
        <f t="shared" si="86"/>
        <v>5759611</v>
      </c>
      <c r="G270" s="196">
        <f t="shared" si="86"/>
        <v>0</v>
      </c>
      <c r="H270" s="196">
        <f t="shared" si="86"/>
        <v>176695</v>
      </c>
      <c r="I270" s="196">
        <f t="shared" si="86"/>
        <v>759050</v>
      </c>
      <c r="J270" s="196">
        <f t="shared" si="86"/>
        <v>856800</v>
      </c>
      <c r="K270" s="196">
        <v>0</v>
      </c>
      <c r="L270" s="196">
        <f t="shared" ref="L270:Q270" si="87">L271-L269</f>
        <v>530581</v>
      </c>
      <c r="M270" s="196">
        <f t="shared" si="87"/>
        <v>0</v>
      </c>
      <c r="N270" s="182">
        <f>ROUND((546000+11900)*D270/D271,0)</f>
        <v>368792</v>
      </c>
      <c r="O270" s="196">
        <f t="shared" si="87"/>
        <v>105374</v>
      </c>
      <c r="P270" s="196">
        <f t="shared" si="87"/>
        <v>42835</v>
      </c>
      <c r="Q270" s="196">
        <f t="shared" si="87"/>
        <v>3883</v>
      </c>
      <c r="R270" s="235">
        <v>320035</v>
      </c>
      <c r="S270" s="185">
        <f>O270</f>
        <v>105374</v>
      </c>
      <c r="T270" s="161" t="s">
        <v>1333</v>
      </c>
      <c r="U270" s="245"/>
      <c r="V270" s="245"/>
      <c r="W270" s="245">
        <f>S270</f>
        <v>105374</v>
      </c>
      <c r="AH270" s="161" t="str">
        <f>A269&amp;"2"</f>
        <v>40692</v>
      </c>
      <c r="AI270" s="161" t="str">
        <f>C270</f>
        <v>信託建物</v>
      </c>
      <c r="AJ270" s="199">
        <f>AJ269</f>
        <v>261204</v>
      </c>
    </row>
    <row r="271" spans="1:36" ht="12.75" thickBot="1">
      <c r="A271" s="440"/>
      <c r="B271" s="443"/>
      <c r="C271" s="200" t="s">
        <v>735</v>
      </c>
      <c r="D271" s="227">
        <f>SUM(D269:D270)</f>
        <v>877350000</v>
      </c>
      <c r="E271" s="218">
        <v>486000</v>
      </c>
      <c r="F271" s="227">
        <f>ROUNDDOWN(((D269+D270/1.08)*0.01-276302)*1.08,0)</f>
        <v>8713005</v>
      </c>
      <c r="G271" s="218"/>
      <c r="H271" s="218">
        <f>172800+94500</f>
        <v>267300</v>
      </c>
      <c r="I271" s="218">
        <f>421200+33600+236250+68000</f>
        <v>759050</v>
      </c>
      <c r="J271" s="218">
        <f>630000+108000+118800</f>
        <v>856800</v>
      </c>
      <c r="K271" s="218">
        <f>105000+17500</f>
        <v>122500</v>
      </c>
      <c r="L271" s="218">
        <f>446250+356400</f>
        <v>802650</v>
      </c>
      <c r="M271" s="218">
        <f>262500+76000+61560</f>
        <v>400060</v>
      </c>
      <c r="N271" s="218">
        <f>546000+11900+105000</f>
        <v>662900</v>
      </c>
      <c r="O271" s="218">
        <f>150686+8722</f>
        <v>159408</v>
      </c>
      <c r="P271" s="218">
        <v>64800</v>
      </c>
      <c r="Q271" s="218">
        <v>5874</v>
      </c>
      <c r="R271" s="236">
        <f>SUM(R269:R270)</f>
        <v>349991</v>
      </c>
      <c r="S271" s="204">
        <f>SUM(D271:R271)</f>
        <v>891000338</v>
      </c>
      <c r="U271" s="245"/>
      <c r="V271" s="245"/>
      <c r="W271" s="245"/>
    </row>
    <row r="272" spans="1:36" ht="12.75" thickBot="1">
      <c r="A272" s="205"/>
      <c r="B272" s="205"/>
      <c r="C272" s="205"/>
      <c r="D272" s="206"/>
      <c r="E272" s="206"/>
      <c r="F272" s="206"/>
      <c r="G272" s="206"/>
      <c r="H272" s="206"/>
      <c r="I272" s="206"/>
      <c r="J272" s="206"/>
      <c r="K272" s="206"/>
      <c r="L272" s="206"/>
      <c r="M272" s="206"/>
      <c r="N272" s="206"/>
      <c r="O272" s="206"/>
      <c r="P272" s="206"/>
      <c r="Q272" s="206"/>
      <c r="R272" s="206"/>
      <c r="S272" s="206"/>
      <c r="U272" s="245"/>
      <c r="V272" s="245"/>
      <c r="W272" s="245"/>
    </row>
    <row r="273" spans="1:36" ht="12.75" thickBot="1">
      <c r="A273" s="207" t="s">
        <v>1225</v>
      </c>
      <c r="B273" s="208"/>
      <c r="C273" s="209"/>
      <c r="D273" s="210">
        <f>D270</f>
        <v>579960000</v>
      </c>
      <c r="E273" s="210">
        <f t="shared" ref="E273:P273" si="88">E271</f>
        <v>486000</v>
      </c>
      <c r="F273" s="210">
        <f t="shared" si="88"/>
        <v>8713005</v>
      </c>
      <c r="G273" s="210">
        <f t="shared" si="88"/>
        <v>0</v>
      </c>
      <c r="H273" s="210">
        <f t="shared" si="88"/>
        <v>267300</v>
      </c>
      <c r="I273" s="210">
        <f t="shared" si="88"/>
        <v>759050</v>
      </c>
      <c r="J273" s="210">
        <f t="shared" si="88"/>
        <v>856800</v>
      </c>
      <c r="K273" s="210">
        <f t="shared" si="88"/>
        <v>122500</v>
      </c>
      <c r="L273" s="210">
        <f t="shared" si="88"/>
        <v>802650</v>
      </c>
      <c r="M273" s="210">
        <f t="shared" si="88"/>
        <v>400060</v>
      </c>
      <c r="N273" s="210">
        <f t="shared" si="88"/>
        <v>662900</v>
      </c>
      <c r="O273" s="210">
        <f t="shared" si="88"/>
        <v>159408</v>
      </c>
      <c r="P273" s="210">
        <f t="shared" si="88"/>
        <v>64800</v>
      </c>
      <c r="Q273" s="212" t="s">
        <v>1264</v>
      </c>
      <c r="R273" s="210">
        <f>R270</f>
        <v>320035</v>
      </c>
      <c r="S273" s="213">
        <f>SUM(D273:R273)</f>
        <v>593574508</v>
      </c>
      <c r="U273" s="245"/>
      <c r="V273" s="245"/>
      <c r="W273" s="245"/>
    </row>
    <row r="274" spans="1:36" ht="12.75" thickBot="1">
      <c r="U274" s="245"/>
      <c r="V274" s="245"/>
      <c r="W274" s="245"/>
    </row>
    <row r="275" spans="1:36" ht="12.75" thickBot="1">
      <c r="A275" s="164"/>
      <c r="B275" s="165">
        <v>42035</v>
      </c>
      <c r="C275" s="164"/>
      <c r="D275" s="166"/>
      <c r="E275" s="166"/>
      <c r="F275" s="166"/>
      <c r="G275" s="166"/>
      <c r="H275" s="166"/>
      <c r="I275" s="166"/>
      <c r="J275" s="166"/>
      <c r="K275" s="166"/>
      <c r="L275" s="166"/>
      <c r="M275" s="166"/>
      <c r="N275" s="166"/>
      <c r="O275" s="166"/>
      <c r="P275" s="430" t="s">
        <v>1283</v>
      </c>
      <c r="Q275" s="431"/>
      <c r="R275" s="166"/>
      <c r="S275" s="166"/>
      <c r="T275" s="164"/>
      <c r="U275" s="246"/>
      <c r="V275" s="246"/>
      <c r="W275" s="246"/>
      <c r="X275" s="167"/>
      <c r="Y275" s="167"/>
      <c r="Z275" s="167"/>
      <c r="AA275" s="168"/>
      <c r="AB275" s="168"/>
      <c r="AC275" s="167"/>
      <c r="AD275" s="168"/>
      <c r="AE275" s="167"/>
      <c r="AF275" s="167"/>
      <c r="AG275" s="167"/>
      <c r="AH275" s="164"/>
      <c r="AI275" s="164"/>
      <c r="AJ275" s="164"/>
    </row>
    <row r="276" spans="1:36" ht="24">
      <c r="A276" s="169" t="s">
        <v>722</v>
      </c>
      <c r="B276" s="169" t="s">
        <v>723</v>
      </c>
      <c r="C276" s="170" t="s">
        <v>724</v>
      </c>
      <c r="D276" s="171" t="s">
        <v>725</v>
      </c>
      <c r="E276" s="172" t="s">
        <v>726</v>
      </c>
      <c r="F276" s="172" t="s">
        <v>727</v>
      </c>
      <c r="G276" s="172" t="s">
        <v>728</v>
      </c>
      <c r="H276" s="172" t="s">
        <v>1284</v>
      </c>
      <c r="I276" s="172" t="s">
        <v>1191</v>
      </c>
      <c r="J276" s="172" t="s">
        <v>1065</v>
      </c>
      <c r="K276" s="172" t="s">
        <v>729</v>
      </c>
      <c r="L276" s="172" t="s">
        <v>730</v>
      </c>
      <c r="M276" s="172" t="s">
        <v>1261</v>
      </c>
      <c r="N276" s="172" t="s">
        <v>731</v>
      </c>
      <c r="O276" s="172" t="s">
        <v>732</v>
      </c>
      <c r="P276" s="172" t="s">
        <v>733</v>
      </c>
      <c r="Q276" s="172" t="s">
        <v>1067</v>
      </c>
      <c r="R276" s="172" t="s">
        <v>734</v>
      </c>
      <c r="S276" s="173" t="s">
        <v>799</v>
      </c>
      <c r="T276" s="167"/>
      <c r="U276" s="247" t="s">
        <v>736</v>
      </c>
      <c r="V276" s="247" t="s">
        <v>1309</v>
      </c>
      <c r="W276" s="247" t="s">
        <v>1308</v>
      </c>
      <c r="X276" s="174" t="s">
        <v>1068</v>
      </c>
      <c r="Y276" s="175" t="s">
        <v>1069</v>
      </c>
      <c r="Z276" s="175" t="s">
        <v>1070</v>
      </c>
      <c r="AA276" s="176" t="s">
        <v>1071</v>
      </c>
      <c r="AB276" s="172" t="s">
        <v>1072</v>
      </c>
      <c r="AC276" s="177" t="s">
        <v>1073</v>
      </c>
      <c r="AD276" s="172" t="s">
        <v>1074</v>
      </c>
      <c r="AE276" s="178" t="s">
        <v>1186</v>
      </c>
      <c r="AF276" s="179" t="s">
        <v>1075</v>
      </c>
      <c r="AG276" s="179" t="s">
        <v>1076</v>
      </c>
      <c r="AH276" s="167"/>
      <c r="AI276" s="167"/>
      <c r="AJ276" s="167"/>
    </row>
    <row r="277" spans="1:36" ht="12.75" thickBot="1">
      <c r="A277" s="438">
        <v>1100</v>
      </c>
      <c r="B277" s="441" t="s">
        <v>1285</v>
      </c>
      <c r="C277" s="229" t="s">
        <v>738</v>
      </c>
      <c r="D277" s="181">
        <v>688500000</v>
      </c>
      <c r="E277" s="182">
        <f>ROUND(E279*D277/D279,0)</f>
        <v>364929</v>
      </c>
      <c r="F277" s="182">
        <f>ROUND(F279*D277/D279,0)</f>
        <v>7298587</v>
      </c>
      <c r="G277" s="182">
        <f>ROUND(G279*D277/D279,0)</f>
        <v>21895760</v>
      </c>
      <c r="H277" s="182">
        <f>ROUND(H279*D277/D279,0)</f>
        <v>129753</v>
      </c>
      <c r="I277" s="182">
        <v>0</v>
      </c>
      <c r="J277" s="182">
        <v>0</v>
      </c>
      <c r="K277" s="182">
        <f>K279</f>
        <v>162000</v>
      </c>
      <c r="L277" s="182">
        <f>ROUND(L279*D277/D279,0)</f>
        <v>486572</v>
      </c>
      <c r="M277" s="182">
        <f>M279</f>
        <v>200880</v>
      </c>
      <c r="N277" s="182">
        <f>ROUND(N279*D277/D279,0)</f>
        <v>37304</v>
      </c>
      <c r="O277" s="182">
        <f>ROUND(O279*D277/D279,0)</f>
        <v>893798</v>
      </c>
      <c r="P277" s="182">
        <f>ROUND(P279*D277/D279,0)</f>
        <v>85444</v>
      </c>
      <c r="Q277" s="182">
        <f>ROUND(Q279*D277/D279,0)</f>
        <v>932651</v>
      </c>
      <c r="R277" s="220">
        <v>18495</v>
      </c>
      <c r="S277" s="185">
        <f>SUM(D277:R277)</f>
        <v>721006173</v>
      </c>
      <c r="T277" s="186" t="s">
        <v>1338</v>
      </c>
      <c r="U277" s="245">
        <f>D277</f>
        <v>688500000</v>
      </c>
      <c r="V277" s="245"/>
      <c r="W277" s="245">
        <f>S277-U277</f>
        <v>32506173</v>
      </c>
      <c r="X277" s="187" t="s">
        <v>1078</v>
      </c>
      <c r="Y277" s="189">
        <v>38783</v>
      </c>
      <c r="Z277" s="189">
        <v>41992</v>
      </c>
      <c r="AA277" s="216">
        <f>IF(AND(YEAR(Y277)=YEAR(Z277),MONTH(Y277)=MONTH(Z277)),1,(YEAR(Z277)-YEAR(Y277))*12+MONTH(Z277)-MONTH(Y277))+1</f>
        <v>106</v>
      </c>
      <c r="AB277" s="184">
        <v>47</v>
      </c>
      <c r="AC277" s="217">
        <f>IF((AB277*12-AA277+AA277*0.2)/12&lt;2,2,ROUNDDOWN((AB277*12-AA277+AA277*0.2)/12,0))</f>
        <v>39</v>
      </c>
      <c r="AD277" s="191">
        <f>VLOOKUP($AC277,[84]償却率一覧!$A$3:$D$101,3,FALSE)</f>
        <v>1.2999999999999999E-2</v>
      </c>
      <c r="AE277" s="192">
        <f>ROUNDDOWN(S278*0.9*AD277*$AG277/6,0)</f>
        <v>936538</v>
      </c>
      <c r="AF277" s="192">
        <f>ROUNDDOWN(S278*0.9*AD277/6,0)</f>
        <v>468269</v>
      </c>
      <c r="AG277" s="192">
        <f>IF(MONTH($B$2)=1,(MONTH($B$2)+12)-MONTH($Z277)+1,MONTH($B$2)-MONTH($Z277)+1)</f>
        <v>2</v>
      </c>
      <c r="AH277" s="161" t="str">
        <f>A277&amp;"1"</f>
        <v>11001</v>
      </c>
      <c r="AI277" s="161" t="str">
        <f>C277</f>
        <v>信託土地</v>
      </c>
      <c r="AJ277" s="193">
        <f>(YEAR(Z277)-1988)*10000+MONTH(Z277)*100+DAY(Z277)</f>
        <v>261219</v>
      </c>
    </row>
    <row r="278" spans="1:36" ht="12.75" thickBot="1">
      <c r="A278" s="439"/>
      <c r="B278" s="442"/>
      <c r="C278" s="233" t="s">
        <v>1194</v>
      </c>
      <c r="D278" s="195">
        <f>211500000+16920000</f>
        <v>228420000</v>
      </c>
      <c r="E278" s="196">
        <f t="shared" ref="E278:J278" si="89">E279-E277</f>
        <v>121071</v>
      </c>
      <c r="F278" s="196">
        <f t="shared" si="89"/>
        <v>2421413</v>
      </c>
      <c r="G278" s="196">
        <f t="shared" si="89"/>
        <v>7264240</v>
      </c>
      <c r="H278" s="196">
        <f t="shared" si="89"/>
        <v>43047</v>
      </c>
      <c r="I278" s="196">
        <f t="shared" si="89"/>
        <v>518400</v>
      </c>
      <c r="J278" s="196">
        <f t="shared" si="89"/>
        <v>432000</v>
      </c>
      <c r="K278" s="196">
        <v>0</v>
      </c>
      <c r="L278" s="196">
        <f t="shared" ref="L278:Q278" si="90">L279-L277</f>
        <v>161428</v>
      </c>
      <c r="M278" s="196">
        <f t="shared" si="90"/>
        <v>0</v>
      </c>
      <c r="N278" s="196">
        <f t="shared" si="90"/>
        <v>12376</v>
      </c>
      <c r="O278" s="196">
        <f t="shared" si="90"/>
        <v>296531</v>
      </c>
      <c r="P278" s="196">
        <f t="shared" si="90"/>
        <v>28347</v>
      </c>
      <c r="Q278" s="196">
        <f t="shared" si="90"/>
        <v>309421</v>
      </c>
      <c r="R278" s="221">
        <v>109688</v>
      </c>
      <c r="S278" s="198">
        <f>SUM(D278:R278)</f>
        <v>240137962</v>
      </c>
      <c r="T278" s="161" t="s">
        <v>1339</v>
      </c>
      <c r="U278" s="245"/>
      <c r="V278" s="245">
        <f>D278/1.08</f>
        <v>211500000</v>
      </c>
      <c r="W278" s="245">
        <f>S278-V278</f>
        <v>28637962</v>
      </c>
      <c r="AH278" s="161" t="str">
        <f>A277&amp;"2"</f>
        <v>11002</v>
      </c>
      <c r="AI278" s="161" t="str">
        <f>C278</f>
        <v>信託建物</v>
      </c>
      <c r="AJ278" s="199">
        <f>AJ277</f>
        <v>261219</v>
      </c>
    </row>
    <row r="279" spans="1:36" ht="12.75" thickBot="1">
      <c r="A279" s="440"/>
      <c r="B279" s="443"/>
      <c r="C279" s="200" t="s">
        <v>735</v>
      </c>
      <c r="D279" s="227">
        <f>SUM(D277:D278)</f>
        <v>916920000</v>
      </c>
      <c r="E279" s="201">
        <v>486000</v>
      </c>
      <c r="F279" s="227">
        <f>ROUNDDOWN(((D277+D278/1.08)*0.01)*1.08,0)</f>
        <v>9720000</v>
      </c>
      <c r="G279" s="201">
        <v>29160000</v>
      </c>
      <c r="H279" s="218">
        <v>172800</v>
      </c>
      <c r="I279" s="218">
        <v>518400</v>
      </c>
      <c r="J279" s="218">
        <f>324000+108000</f>
        <v>432000</v>
      </c>
      <c r="K279" s="218">
        <v>162000</v>
      </c>
      <c r="L279" s="218">
        <f>648000</f>
        <v>648000</v>
      </c>
      <c r="M279" s="218">
        <v>200880</v>
      </c>
      <c r="N279" s="218">
        <f>49680</f>
        <v>49680</v>
      </c>
      <c r="O279" s="240">
        <f>178200+319+728460+282960+106+284</f>
        <v>1190329</v>
      </c>
      <c r="P279" s="201">
        <f>113790+1</f>
        <v>113791</v>
      </c>
      <c r="Q279" s="201">
        <v>1242072</v>
      </c>
      <c r="R279" s="236">
        <f>SUM(R277:R278)</f>
        <v>128183</v>
      </c>
      <c r="S279" s="204">
        <f>SUM(D279:R279)</f>
        <v>961144135</v>
      </c>
      <c r="U279" s="245"/>
      <c r="V279" s="245"/>
      <c r="W279" s="245"/>
    </row>
    <row r="280" spans="1:36" ht="12.75" thickBot="1">
      <c r="A280" s="205"/>
      <c r="B280" s="205"/>
      <c r="C280" s="205"/>
      <c r="D280" s="206"/>
      <c r="E280" s="206"/>
      <c r="F280" s="206"/>
      <c r="G280" s="206"/>
      <c r="H280" s="206"/>
      <c r="I280" s="206"/>
      <c r="J280" s="206"/>
      <c r="K280" s="206"/>
      <c r="L280" s="206"/>
      <c r="M280" s="206"/>
      <c r="N280" s="206"/>
      <c r="O280" s="206"/>
      <c r="P280" s="206"/>
      <c r="Q280" s="206"/>
      <c r="R280" s="206"/>
      <c r="S280" s="206"/>
      <c r="U280" s="245"/>
      <c r="V280" s="245"/>
      <c r="W280" s="245"/>
    </row>
    <row r="281" spans="1:36" ht="12.75" thickBot="1">
      <c r="A281" s="207" t="s">
        <v>1281</v>
      </c>
      <c r="B281" s="208"/>
      <c r="C281" s="209"/>
      <c r="D281" s="210">
        <f>D278</f>
        <v>228420000</v>
      </c>
      <c r="E281" s="210">
        <f t="shared" ref="E281:P281" si="91">E279</f>
        <v>486000</v>
      </c>
      <c r="F281" s="210">
        <f t="shared" si="91"/>
        <v>9720000</v>
      </c>
      <c r="G281" s="210">
        <f t="shared" si="91"/>
        <v>29160000</v>
      </c>
      <c r="H281" s="210">
        <f t="shared" si="91"/>
        <v>172800</v>
      </c>
      <c r="I281" s="210">
        <f t="shared" si="91"/>
        <v>518400</v>
      </c>
      <c r="J281" s="210">
        <f t="shared" si="91"/>
        <v>432000</v>
      </c>
      <c r="K281" s="210">
        <f t="shared" si="91"/>
        <v>162000</v>
      </c>
      <c r="L281" s="210">
        <f t="shared" si="91"/>
        <v>648000</v>
      </c>
      <c r="M281" s="210">
        <f t="shared" si="91"/>
        <v>200880</v>
      </c>
      <c r="N281" s="210">
        <f t="shared" si="91"/>
        <v>49680</v>
      </c>
      <c r="O281" s="210">
        <f t="shared" si="91"/>
        <v>1190329</v>
      </c>
      <c r="P281" s="210">
        <f t="shared" si="91"/>
        <v>113791</v>
      </c>
      <c r="Q281" s="212" t="s">
        <v>1226</v>
      </c>
      <c r="R281" s="210">
        <f>R278</f>
        <v>109688</v>
      </c>
      <c r="S281" s="213">
        <f>SUM(D281:R281)</f>
        <v>271383568</v>
      </c>
      <c r="U281" s="245"/>
      <c r="V281" s="245"/>
      <c r="W281" s="245"/>
    </row>
    <row r="282" spans="1:36">
      <c r="U282" s="245"/>
      <c r="V282" s="245"/>
      <c r="W282" s="245"/>
    </row>
    <row r="283" spans="1:36" ht="12.75" thickBot="1">
      <c r="A283" s="237"/>
      <c r="B283" s="205"/>
      <c r="C283" s="205"/>
      <c r="D283" s="206"/>
      <c r="E283" s="206"/>
      <c r="F283" s="206"/>
      <c r="G283" s="206"/>
      <c r="H283" s="206"/>
      <c r="I283" s="206"/>
      <c r="J283" s="206"/>
      <c r="K283" s="206"/>
      <c r="L283" s="206"/>
      <c r="M283" s="206"/>
      <c r="N283" s="206"/>
      <c r="O283" s="206"/>
      <c r="P283" s="206"/>
      <c r="Q283" s="238"/>
      <c r="R283" s="241"/>
      <c r="S283" s="206"/>
      <c r="U283" s="245"/>
      <c r="V283" s="245"/>
      <c r="W283" s="245"/>
    </row>
    <row r="284" spans="1:36" ht="12.75" thickBot="1">
      <c r="A284" s="164"/>
      <c r="B284" s="165">
        <v>42035</v>
      </c>
      <c r="C284" s="164"/>
      <c r="D284" s="166"/>
      <c r="E284" s="166"/>
      <c r="F284" s="166"/>
      <c r="G284" s="166"/>
      <c r="H284" s="166"/>
      <c r="I284" s="166"/>
      <c r="J284" s="166"/>
      <c r="K284" s="166"/>
      <c r="L284" s="166"/>
      <c r="M284" s="166"/>
      <c r="N284" s="166"/>
      <c r="O284" s="166"/>
      <c r="P284" s="430" t="s">
        <v>1227</v>
      </c>
      <c r="Q284" s="431"/>
      <c r="R284" s="166"/>
      <c r="S284" s="166"/>
      <c r="T284" s="164"/>
      <c r="U284" s="246"/>
      <c r="V284" s="246"/>
      <c r="W284" s="246"/>
      <c r="X284" s="167"/>
      <c r="Y284" s="167"/>
      <c r="Z284" s="167"/>
      <c r="AA284" s="168"/>
      <c r="AB284" s="168"/>
      <c r="AC284" s="167"/>
      <c r="AD284" s="168"/>
      <c r="AE284" s="167"/>
      <c r="AF284" s="167"/>
      <c r="AG284" s="167"/>
      <c r="AH284" s="164"/>
      <c r="AI284" s="164"/>
      <c r="AJ284" s="164"/>
    </row>
    <row r="285" spans="1:36" ht="24">
      <c r="A285" s="169" t="s">
        <v>722</v>
      </c>
      <c r="B285" s="169" t="s">
        <v>723</v>
      </c>
      <c r="C285" s="170" t="s">
        <v>724</v>
      </c>
      <c r="D285" s="171" t="s">
        <v>725</v>
      </c>
      <c r="E285" s="172" t="s">
        <v>726</v>
      </c>
      <c r="F285" s="172" t="s">
        <v>727</v>
      </c>
      <c r="G285" s="172" t="s">
        <v>728</v>
      </c>
      <c r="H285" s="172" t="s">
        <v>1190</v>
      </c>
      <c r="I285" s="172" t="s">
        <v>1191</v>
      </c>
      <c r="J285" s="172" t="s">
        <v>1065</v>
      </c>
      <c r="K285" s="172" t="s">
        <v>729</v>
      </c>
      <c r="L285" s="172" t="s">
        <v>730</v>
      </c>
      <c r="M285" s="172" t="s">
        <v>1185</v>
      </c>
      <c r="N285" s="172" t="s">
        <v>731</v>
      </c>
      <c r="O285" s="172" t="s">
        <v>732</v>
      </c>
      <c r="P285" s="172" t="s">
        <v>733</v>
      </c>
      <c r="Q285" s="172" t="s">
        <v>1192</v>
      </c>
      <c r="R285" s="172" t="s">
        <v>734</v>
      </c>
      <c r="S285" s="173" t="s">
        <v>799</v>
      </c>
      <c r="T285" s="167"/>
      <c r="U285" s="247" t="s">
        <v>736</v>
      </c>
      <c r="V285" s="247" t="s">
        <v>1309</v>
      </c>
      <c r="W285" s="247" t="s">
        <v>1308</v>
      </c>
      <c r="X285" s="174" t="s">
        <v>1068</v>
      </c>
      <c r="Y285" s="175" t="s">
        <v>1069</v>
      </c>
      <c r="Z285" s="175" t="s">
        <v>1070</v>
      </c>
      <c r="AA285" s="176" t="s">
        <v>1071</v>
      </c>
      <c r="AB285" s="172" t="s">
        <v>1072</v>
      </c>
      <c r="AC285" s="177" t="s">
        <v>1073</v>
      </c>
      <c r="AD285" s="172" t="s">
        <v>1074</v>
      </c>
      <c r="AE285" s="178" t="s">
        <v>1186</v>
      </c>
      <c r="AF285" s="179" t="s">
        <v>1075</v>
      </c>
      <c r="AG285" s="179" t="s">
        <v>1076</v>
      </c>
      <c r="AH285" s="167"/>
      <c r="AI285" s="167"/>
      <c r="AJ285" s="167"/>
    </row>
    <row r="286" spans="1:36" ht="12.75" thickBot="1">
      <c r="A286" s="438">
        <v>1101</v>
      </c>
      <c r="B286" s="441" t="s">
        <v>1286</v>
      </c>
      <c r="C286" s="229" t="s">
        <v>736</v>
      </c>
      <c r="D286" s="181">
        <v>467415000</v>
      </c>
      <c r="E286" s="182">
        <f>ROUND(E288*D286/D288,0)</f>
        <v>0</v>
      </c>
      <c r="F286" s="182">
        <f>ROUND(F288*D286/D288,0)</f>
        <v>4954929</v>
      </c>
      <c r="G286" s="182">
        <f>ROUND(G288*D286/D288,0)</f>
        <v>14864788</v>
      </c>
      <c r="H286" s="182">
        <f>ROUND(H288*D286/D288,0)</f>
        <v>129753</v>
      </c>
      <c r="I286" s="182">
        <v>0</v>
      </c>
      <c r="J286" s="182">
        <v>0</v>
      </c>
      <c r="K286" s="182">
        <f>K288</f>
        <v>162000</v>
      </c>
      <c r="L286" s="182">
        <f>ROUND(L288*D286/D288,0)</f>
        <v>486572</v>
      </c>
      <c r="M286" s="182">
        <f>M288</f>
        <v>239760</v>
      </c>
      <c r="N286" s="182">
        <f>ROUND(N288*D286/D288,0)</f>
        <v>21085</v>
      </c>
      <c r="O286" s="182">
        <f>ROUND(O288*D286/D288,0)</f>
        <v>685964</v>
      </c>
      <c r="P286" s="182">
        <f>ROUND(P288*D286/D288,0)</f>
        <v>73492</v>
      </c>
      <c r="Q286" s="182">
        <f>ROUND(Q288*D286/D288,0)</f>
        <v>2091021</v>
      </c>
      <c r="R286" s="220">
        <v>13877</v>
      </c>
      <c r="S286" s="185">
        <f>SUM(D286:R286)</f>
        <v>491138241</v>
      </c>
      <c r="T286" s="186" t="s">
        <v>1340</v>
      </c>
      <c r="U286" s="245">
        <f>D286</f>
        <v>467415000</v>
      </c>
      <c r="V286" s="245"/>
      <c r="W286" s="245">
        <f>S286-U286</f>
        <v>23723241</v>
      </c>
      <c r="X286" s="187" t="s">
        <v>1078</v>
      </c>
      <c r="Y286" s="189">
        <v>38785</v>
      </c>
      <c r="Z286" s="189">
        <v>41992</v>
      </c>
      <c r="AA286" s="216">
        <v>106</v>
      </c>
      <c r="AB286" s="184">
        <v>47</v>
      </c>
      <c r="AC286" s="217">
        <v>39</v>
      </c>
      <c r="AD286" s="191">
        <f>VLOOKUP($AC286,[84]償却率一覧!$A$3:$D$101,3,FALSE)</f>
        <v>1.2999999999999999E-2</v>
      </c>
      <c r="AE286" s="192">
        <f>ROUNDDOWN(S287*0.9*AD286*$AG286/6,0)</f>
        <v>638618</v>
      </c>
      <c r="AF286" s="192">
        <f>ROUNDDOWN(S287*0.9*AD286/6,0)</f>
        <v>319309</v>
      </c>
      <c r="AG286" s="192">
        <f>IF(MONTH($B$2)=1,(MONTH($B$2)+12)-MONTH($Z286)+1,MONTH($B$2)-MONTH($Z286)+1)</f>
        <v>2</v>
      </c>
      <c r="AH286" s="161" t="str">
        <f>A286&amp;"1"</f>
        <v>11011</v>
      </c>
      <c r="AI286" s="161" t="str">
        <f>C286</f>
        <v>土地</v>
      </c>
      <c r="AJ286" s="193">
        <f>(YEAR(Z286)-1988)*10000+MONTH(Z286)*100+DAY(Z286)</f>
        <v>261219</v>
      </c>
    </row>
    <row r="287" spans="1:36" ht="12.75" thickBot="1">
      <c r="A287" s="439"/>
      <c r="B287" s="442"/>
      <c r="C287" s="233" t="s">
        <v>737</v>
      </c>
      <c r="D287" s="195">
        <f>143585000+11486800</f>
        <v>155071800</v>
      </c>
      <c r="E287" s="196">
        <f t="shared" ref="E287:J287" si="92">E288-E286</f>
        <v>0</v>
      </c>
      <c r="F287" s="196">
        <f t="shared" si="92"/>
        <v>1643871</v>
      </c>
      <c r="G287" s="196">
        <f t="shared" si="92"/>
        <v>4931612</v>
      </c>
      <c r="H287" s="196">
        <f t="shared" si="92"/>
        <v>43047</v>
      </c>
      <c r="I287" s="196">
        <f t="shared" si="92"/>
        <v>518400</v>
      </c>
      <c r="J287" s="196">
        <f t="shared" si="92"/>
        <v>378000</v>
      </c>
      <c r="K287" s="196">
        <v>0</v>
      </c>
      <c r="L287" s="196">
        <f t="shared" ref="L287:Q287" si="93">L288-L286</f>
        <v>161428</v>
      </c>
      <c r="M287" s="196">
        <f t="shared" si="93"/>
        <v>0</v>
      </c>
      <c r="N287" s="196">
        <f t="shared" si="93"/>
        <v>6995</v>
      </c>
      <c r="O287" s="196">
        <f t="shared" si="93"/>
        <v>227578</v>
      </c>
      <c r="P287" s="196">
        <f t="shared" si="93"/>
        <v>24382</v>
      </c>
      <c r="Q287" s="196">
        <f t="shared" si="93"/>
        <v>693727</v>
      </c>
      <c r="R287" s="221">
        <v>47557</v>
      </c>
      <c r="S287" s="198">
        <f>SUM(D287:R287)</f>
        <v>163748397</v>
      </c>
      <c r="T287" s="161" t="s">
        <v>1340</v>
      </c>
      <c r="U287" s="245"/>
      <c r="V287" s="245">
        <f>D287/1.08</f>
        <v>143585000</v>
      </c>
      <c r="W287" s="245">
        <f>S287-V287</f>
        <v>20163397</v>
      </c>
      <c r="AH287" s="161" t="str">
        <f>A286&amp;"2"</f>
        <v>11012</v>
      </c>
      <c r="AI287" s="161" t="str">
        <f>C287</f>
        <v>建物</v>
      </c>
      <c r="AJ287" s="199">
        <f>AJ286</f>
        <v>261219</v>
      </c>
    </row>
    <row r="288" spans="1:36" ht="12.75" thickBot="1">
      <c r="A288" s="440"/>
      <c r="B288" s="443"/>
      <c r="C288" s="200" t="s">
        <v>735</v>
      </c>
      <c r="D288" s="227">
        <f>SUM(D286:D287)</f>
        <v>622486800</v>
      </c>
      <c r="E288" s="201">
        <v>0</v>
      </c>
      <c r="F288" s="227">
        <f>ROUNDDOWN(((D286+D287/1.08)*0.01)*1.08,0)</f>
        <v>6598800</v>
      </c>
      <c r="G288" s="201">
        <f>18330000+1466400</f>
        <v>19796400</v>
      </c>
      <c r="H288" s="218">
        <v>172800</v>
      </c>
      <c r="I288" s="218">
        <v>518400</v>
      </c>
      <c r="J288" s="218">
        <f>270000+108000</f>
        <v>378000</v>
      </c>
      <c r="K288" s="218">
        <v>162000</v>
      </c>
      <c r="L288" s="218">
        <f>648000</f>
        <v>648000</v>
      </c>
      <c r="M288" s="218">
        <f>200880+38880</f>
        <v>239760</v>
      </c>
      <c r="N288" s="218">
        <v>28080</v>
      </c>
      <c r="O288" s="240">
        <f>118800+553+590760+203040+105+284</f>
        <v>913542</v>
      </c>
      <c r="P288" s="201">
        <f>97873+1</f>
        <v>97874</v>
      </c>
      <c r="Q288" s="201">
        <v>2784748</v>
      </c>
      <c r="R288" s="236">
        <f>SUM(R286:R287)</f>
        <v>61434</v>
      </c>
      <c r="S288" s="204">
        <f>SUM(D288:R288)</f>
        <v>654886638</v>
      </c>
      <c r="U288" s="245"/>
      <c r="V288" s="245"/>
      <c r="W288" s="245"/>
    </row>
    <row r="289" spans="1:36" ht="12.75" thickBot="1">
      <c r="A289" s="205"/>
      <c r="B289" s="205"/>
      <c r="C289" s="205"/>
      <c r="D289" s="206"/>
      <c r="E289" s="206"/>
      <c r="F289" s="206"/>
      <c r="G289" s="206"/>
      <c r="H289" s="206"/>
      <c r="I289" s="206"/>
      <c r="J289" s="206"/>
      <c r="K289" s="206"/>
      <c r="L289" s="206"/>
      <c r="M289" s="206"/>
      <c r="N289" s="206"/>
      <c r="O289" s="206"/>
      <c r="P289" s="206"/>
      <c r="Q289" s="206"/>
      <c r="R289" s="206"/>
      <c r="S289" s="206"/>
      <c r="U289" s="245"/>
      <c r="V289" s="245"/>
      <c r="W289" s="245"/>
    </row>
    <row r="290" spans="1:36" ht="12.75" thickBot="1">
      <c r="A290" s="207" t="s">
        <v>1281</v>
      </c>
      <c r="B290" s="208"/>
      <c r="C290" s="209"/>
      <c r="D290" s="210">
        <f>D287</f>
        <v>155071800</v>
      </c>
      <c r="E290" s="210">
        <f t="shared" ref="E290:P290" si="94">E288</f>
        <v>0</v>
      </c>
      <c r="F290" s="210">
        <f t="shared" si="94"/>
        <v>6598800</v>
      </c>
      <c r="G290" s="210">
        <f t="shared" si="94"/>
        <v>19796400</v>
      </c>
      <c r="H290" s="210">
        <f t="shared" si="94"/>
        <v>172800</v>
      </c>
      <c r="I290" s="210">
        <f t="shared" si="94"/>
        <v>518400</v>
      </c>
      <c r="J290" s="210">
        <f t="shared" si="94"/>
        <v>378000</v>
      </c>
      <c r="K290" s="210">
        <f t="shared" si="94"/>
        <v>162000</v>
      </c>
      <c r="L290" s="210">
        <f t="shared" si="94"/>
        <v>648000</v>
      </c>
      <c r="M290" s="210">
        <f t="shared" si="94"/>
        <v>239760</v>
      </c>
      <c r="N290" s="210">
        <f t="shared" si="94"/>
        <v>28080</v>
      </c>
      <c r="O290" s="210">
        <f t="shared" si="94"/>
        <v>913542</v>
      </c>
      <c r="P290" s="210">
        <f t="shared" si="94"/>
        <v>97874</v>
      </c>
      <c r="Q290" s="212" t="s">
        <v>1226</v>
      </c>
      <c r="R290" s="210">
        <f>R287</f>
        <v>47557</v>
      </c>
      <c r="S290" s="213">
        <f>SUM(D290:R290)</f>
        <v>184673013</v>
      </c>
      <c r="U290" s="245"/>
      <c r="V290" s="245"/>
      <c r="W290" s="245"/>
    </row>
    <row r="291" spans="1:36">
      <c r="A291" s="237"/>
      <c r="B291" s="205"/>
      <c r="C291" s="205"/>
      <c r="D291" s="206"/>
      <c r="E291" s="206"/>
      <c r="F291" s="206"/>
      <c r="G291" s="206"/>
      <c r="H291" s="206"/>
      <c r="I291" s="206"/>
      <c r="J291" s="206"/>
      <c r="K291" s="206"/>
      <c r="L291" s="206"/>
      <c r="M291" s="206"/>
      <c r="N291" s="206"/>
      <c r="O291" s="206"/>
      <c r="P291" s="206"/>
      <c r="Q291" s="238"/>
      <c r="R291" s="206"/>
      <c r="S291" s="206"/>
      <c r="U291" s="245"/>
      <c r="V291" s="245"/>
      <c r="W291" s="245"/>
    </row>
    <row r="292" spans="1:36" ht="12.75" thickBot="1">
      <c r="A292" s="237"/>
      <c r="B292" s="205"/>
      <c r="C292" s="205"/>
      <c r="D292" s="206"/>
      <c r="E292" s="206"/>
      <c r="F292" s="206"/>
      <c r="G292" s="206"/>
      <c r="H292" s="206"/>
      <c r="I292" s="206"/>
      <c r="J292" s="206"/>
      <c r="K292" s="206"/>
      <c r="L292" s="206"/>
      <c r="M292" s="206"/>
      <c r="N292" s="206"/>
      <c r="O292" s="206"/>
      <c r="P292" s="206"/>
      <c r="Q292" s="238"/>
      <c r="R292" s="206"/>
      <c r="S292" s="206"/>
      <c r="U292" s="245"/>
      <c r="V292" s="245"/>
      <c r="W292" s="245"/>
    </row>
    <row r="293" spans="1:36" ht="12.75" thickBot="1">
      <c r="A293" s="164"/>
      <c r="B293" s="165">
        <v>42035</v>
      </c>
      <c r="C293" s="164"/>
      <c r="D293" s="166"/>
      <c r="E293" s="166"/>
      <c r="F293" s="166"/>
      <c r="G293" s="166"/>
      <c r="H293" s="166"/>
      <c r="I293" s="166"/>
      <c r="J293" s="166"/>
      <c r="K293" s="166"/>
      <c r="L293" s="166"/>
      <c r="M293" s="166"/>
      <c r="N293" s="166"/>
      <c r="O293" s="166"/>
      <c r="P293" s="430" t="s">
        <v>1270</v>
      </c>
      <c r="Q293" s="431"/>
      <c r="R293" s="166"/>
      <c r="S293" s="166"/>
      <c r="T293" s="164"/>
      <c r="U293" s="246"/>
      <c r="V293" s="246"/>
      <c r="W293" s="246"/>
      <c r="X293" s="167"/>
      <c r="Y293" s="167"/>
      <c r="Z293" s="167"/>
      <c r="AA293" s="168"/>
      <c r="AB293" s="168"/>
      <c r="AC293" s="167"/>
      <c r="AD293" s="168"/>
      <c r="AE293" s="167"/>
      <c r="AF293" s="167"/>
      <c r="AG293" s="167"/>
      <c r="AH293" s="164"/>
      <c r="AI293" s="164"/>
      <c r="AJ293" s="164"/>
    </row>
    <row r="294" spans="1:36" ht="24">
      <c r="A294" s="169" t="s">
        <v>722</v>
      </c>
      <c r="B294" s="169" t="s">
        <v>723</v>
      </c>
      <c r="C294" s="170" t="s">
        <v>724</v>
      </c>
      <c r="D294" s="171" t="s">
        <v>725</v>
      </c>
      <c r="E294" s="172" t="s">
        <v>726</v>
      </c>
      <c r="F294" s="172" t="s">
        <v>727</v>
      </c>
      <c r="G294" s="172" t="s">
        <v>728</v>
      </c>
      <c r="H294" s="172" t="s">
        <v>1232</v>
      </c>
      <c r="I294" s="172" t="s">
        <v>1287</v>
      </c>
      <c r="J294" s="172" t="s">
        <v>1065</v>
      </c>
      <c r="K294" s="172" t="s">
        <v>729</v>
      </c>
      <c r="L294" s="172" t="s">
        <v>730</v>
      </c>
      <c r="M294" s="172" t="s">
        <v>1261</v>
      </c>
      <c r="N294" s="172" t="s">
        <v>731</v>
      </c>
      <c r="O294" s="172" t="s">
        <v>732</v>
      </c>
      <c r="P294" s="172" t="s">
        <v>733</v>
      </c>
      <c r="Q294" s="172" t="s">
        <v>1230</v>
      </c>
      <c r="R294" s="172" t="s">
        <v>734</v>
      </c>
      <c r="S294" s="173" t="s">
        <v>799</v>
      </c>
      <c r="T294" s="167"/>
      <c r="U294" s="247" t="s">
        <v>736</v>
      </c>
      <c r="V294" s="247" t="s">
        <v>1309</v>
      </c>
      <c r="W294" s="247" t="s">
        <v>1308</v>
      </c>
      <c r="X294" s="174" t="s">
        <v>1068</v>
      </c>
      <c r="Y294" s="175" t="s">
        <v>1069</v>
      </c>
      <c r="Z294" s="175" t="s">
        <v>1070</v>
      </c>
      <c r="AA294" s="176" t="s">
        <v>1071</v>
      </c>
      <c r="AB294" s="172" t="s">
        <v>1072</v>
      </c>
      <c r="AC294" s="177" t="s">
        <v>1073</v>
      </c>
      <c r="AD294" s="172" t="s">
        <v>1074</v>
      </c>
      <c r="AE294" s="178" t="s">
        <v>1186</v>
      </c>
      <c r="AF294" s="179" t="s">
        <v>1075</v>
      </c>
      <c r="AG294" s="179" t="s">
        <v>1076</v>
      </c>
      <c r="AH294" s="167"/>
      <c r="AI294" s="167"/>
      <c r="AJ294" s="167"/>
    </row>
    <row r="295" spans="1:36" ht="12.75" thickBot="1">
      <c r="A295" s="438">
        <v>1102</v>
      </c>
      <c r="B295" s="441" t="s">
        <v>1288</v>
      </c>
      <c r="C295" s="229" t="s">
        <v>738</v>
      </c>
      <c r="D295" s="181">
        <v>496701000</v>
      </c>
      <c r="E295" s="182">
        <f>ROUND(E297*D295/D297,0)</f>
        <v>343760</v>
      </c>
      <c r="F295" s="182">
        <f>ROUND(F297*D295/D297,0)</f>
        <v>5248073</v>
      </c>
      <c r="G295" s="182">
        <f>ROUND(G297*D295/D297,0)</f>
        <v>15744220</v>
      </c>
      <c r="H295" s="182">
        <f>ROUND(H297*D295/D297,0)</f>
        <v>122226</v>
      </c>
      <c r="I295" s="182">
        <v>0</v>
      </c>
      <c r="J295" s="182">
        <v>0</v>
      </c>
      <c r="K295" s="182">
        <f>K297</f>
        <v>162000</v>
      </c>
      <c r="L295" s="182">
        <f>ROUND(L297*D295/D297,0)</f>
        <v>458347</v>
      </c>
      <c r="M295" s="182">
        <f>M297</f>
        <v>200880</v>
      </c>
      <c r="N295" s="182">
        <f>ROUND(N297*D295/D297,0)</f>
        <v>31320</v>
      </c>
      <c r="O295" s="182">
        <f>ROUND(O297*D295/D297,0)</f>
        <v>596923</v>
      </c>
      <c r="P295" s="182">
        <f>ROUND(P297*D295/D297,0)</f>
        <v>72502</v>
      </c>
      <c r="Q295" s="182">
        <f>ROUND(Q297*D295/D297,0)</f>
        <v>667113</v>
      </c>
      <c r="R295" s="220">
        <v>17466</v>
      </c>
      <c r="S295" s="185">
        <f>SUM(D295:R295)</f>
        <v>520365830</v>
      </c>
      <c r="T295" s="186" t="s">
        <v>1341</v>
      </c>
      <c r="U295" s="245">
        <f>D295</f>
        <v>496701000</v>
      </c>
      <c r="V295" s="245"/>
      <c r="W295" s="245">
        <f>S295-U295</f>
        <v>23664830</v>
      </c>
      <c r="X295" s="187" t="s">
        <v>1078</v>
      </c>
      <c r="Y295" s="189">
        <v>39021</v>
      </c>
      <c r="Z295" s="189">
        <v>41992</v>
      </c>
      <c r="AA295" s="182">
        <f>IF(AND(YEAR(Y295)=YEAR(Z295),MONTH(Y295)=MONTH(Z295)),1,(YEAR(Z295)-YEAR(Y295))*12+MONTH(Z295)-MONTH(Y295))</f>
        <v>98</v>
      </c>
      <c r="AB295" s="184">
        <v>47</v>
      </c>
      <c r="AC295" s="190">
        <f>IF((AB295*12-AA295+AA295*0.2)/12&lt;2,2,ROUNDDOWN((AB295*12-AA295+AA295*0.2)/12,0))</f>
        <v>40</v>
      </c>
      <c r="AD295" s="191">
        <f>VLOOKUP($AC295,[84]償却率一覧!$A$3:$D$101,3,FALSE)</f>
        <v>1.3000000000000001E-2</v>
      </c>
      <c r="AE295" s="192">
        <f>ROUNDDOWN(S296*0.9*AD295*$AG295/6,0)</f>
        <v>843096</v>
      </c>
      <c r="AF295" s="192">
        <f>ROUNDDOWN(S296*0.9*AD295/6,0)</f>
        <v>421548</v>
      </c>
      <c r="AG295" s="192">
        <f>IF(MONTH($B$2)=1,(MONTH($B$2)+12)-MONTH($Z295)+1,MONTH($B$2)-MONTH($Z295)+1)</f>
        <v>2</v>
      </c>
      <c r="AH295" s="161" t="str">
        <f>A295&amp;"1"</f>
        <v>11021</v>
      </c>
      <c r="AI295" s="161" t="str">
        <f>C295</f>
        <v>信託土地</v>
      </c>
      <c r="AJ295" s="193">
        <f>(YEAR(Z295)-1988)*10000+MONTH(Z295)*100+DAY(Z295)</f>
        <v>261219</v>
      </c>
    </row>
    <row r="296" spans="1:36" ht="12.75" thickBot="1">
      <c r="A296" s="439"/>
      <c r="B296" s="442"/>
      <c r="C296" s="233" t="s">
        <v>1194</v>
      </c>
      <c r="D296" s="195">
        <f>190299000+15223920</f>
        <v>205522920</v>
      </c>
      <c r="E296" s="196">
        <f t="shared" ref="E296:J296" si="95">E297-E295</f>
        <v>142240</v>
      </c>
      <c r="F296" s="196">
        <f t="shared" si="95"/>
        <v>2171527</v>
      </c>
      <c r="G296" s="196">
        <f t="shared" si="95"/>
        <v>6514580</v>
      </c>
      <c r="H296" s="196">
        <f t="shared" si="95"/>
        <v>50574</v>
      </c>
      <c r="I296" s="196">
        <f t="shared" si="95"/>
        <v>518400</v>
      </c>
      <c r="J296" s="196">
        <f t="shared" si="95"/>
        <v>432000</v>
      </c>
      <c r="K296" s="196">
        <v>0</v>
      </c>
      <c r="L296" s="196">
        <f t="shared" ref="L296:Q296" si="96">L297-L295</f>
        <v>189653</v>
      </c>
      <c r="M296" s="196">
        <f t="shared" si="96"/>
        <v>0</v>
      </c>
      <c r="N296" s="196">
        <f t="shared" si="96"/>
        <v>12960</v>
      </c>
      <c r="O296" s="196">
        <f t="shared" si="96"/>
        <v>246992</v>
      </c>
      <c r="P296" s="196">
        <f t="shared" si="96"/>
        <v>29999</v>
      </c>
      <c r="Q296" s="196">
        <f t="shared" si="96"/>
        <v>276035</v>
      </c>
      <c r="R296" s="221">
        <v>70793</v>
      </c>
      <c r="S296" s="198">
        <f>SUM(D296:R296)</f>
        <v>216178673</v>
      </c>
      <c r="T296" s="161" t="s">
        <v>1342</v>
      </c>
      <c r="U296" s="245"/>
      <c r="V296" s="245">
        <f>D296/1.08</f>
        <v>190299000</v>
      </c>
      <c r="W296" s="245">
        <f>S296-V296</f>
        <v>25879673</v>
      </c>
      <c r="AH296" s="161" t="str">
        <f>A295&amp;"2"</f>
        <v>11022</v>
      </c>
      <c r="AI296" s="161" t="str">
        <f>C296</f>
        <v>信託建物</v>
      </c>
      <c r="AJ296" s="199">
        <f>AJ295</f>
        <v>261219</v>
      </c>
    </row>
    <row r="297" spans="1:36" ht="12.75" thickBot="1">
      <c r="A297" s="440"/>
      <c r="B297" s="443"/>
      <c r="C297" s="200" t="s">
        <v>735</v>
      </c>
      <c r="D297" s="227">
        <f>SUM(D295:D296)</f>
        <v>702223920</v>
      </c>
      <c r="E297" s="201">
        <v>486000</v>
      </c>
      <c r="F297" s="227">
        <f>ROUNDDOWN(((D295+D296/1.08)*0.01)*1.08,0)</f>
        <v>7419600</v>
      </c>
      <c r="G297" s="201">
        <v>22258800</v>
      </c>
      <c r="H297" s="218">
        <v>172800</v>
      </c>
      <c r="I297" s="218">
        <v>518400</v>
      </c>
      <c r="J297" s="218">
        <f>324000+108000</f>
        <v>432000</v>
      </c>
      <c r="K297" s="218">
        <v>162000</v>
      </c>
      <c r="L297" s="218">
        <f>648000</f>
        <v>648000</v>
      </c>
      <c r="M297" s="218">
        <f>200880</f>
        <v>200880</v>
      </c>
      <c r="N297" s="218">
        <v>44280</v>
      </c>
      <c r="O297" s="240">
        <f>62100+550800+585+230040+106+284</f>
        <v>843915</v>
      </c>
      <c r="P297" s="201">
        <f>102500+1</f>
        <v>102501</v>
      </c>
      <c r="Q297" s="201">
        <v>943148</v>
      </c>
      <c r="R297" s="236">
        <f>SUM(R295:R296)</f>
        <v>88259</v>
      </c>
      <c r="S297" s="204">
        <f>SUM(D297:R297)</f>
        <v>736544503</v>
      </c>
      <c r="U297" s="245"/>
      <c r="V297" s="245"/>
      <c r="W297" s="245"/>
    </row>
    <row r="298" spans="1:36" ht="12.75" thickBot="1">
      <c r="A298" s="205"/>
      <c r="B298" s="205"/>
      <c r="C298" s="205"/>
      <c r="D298" s="206"/>
      <c r="E298" s="206"/>
      <c r="F298" s="206"/>
      <c r="G298" s="206"/>
      <c r="H298" s="206"/>
      <c r="I298" s="206"/>
      <c r="J298" s="206"/>
      <c r="K298" s="206"/>
      <c r="L298" s="206"/>
      <c r="M298" s="206"/>
      <c r="N298" s="206"/>
      <c r="O298" s="206"/>
      <c r="P298" s="206"/>
      <c r="Q298" s="206"/>
      <c r="R298" s="206"/>
      <c r="S298" s="206"/>
      <c r="U298" s="245"/>
      <c r="V298" s="245"/>
      <c r="W298" s="245"/>
    </row>
    <row r="299" spans="1:36" ht="12.75" thickBot="1">
      <c r="A299" s="207" t="s">
        <v>1289</v>
      </c>
      <c r="B299" s="208"/>
      <c r="C299" s="209"/>
      <c r="D299" s="210">
        <f>D296</f>
        <v>205522920</v>
      </c>
      <c r="E299" s="210">
        <f t="shared" ref="E299:P299" si="97">E297</f>
        <v>486000</v>
      </c>
      <c r="F299" s="210">
        <f t="shared" si="97"/>
        <v>7419600</v>
      </c>
      <c r="G299" s="210">
        <f t="shared" si="97"/>
        <v>22258800</v>
      </c>
      <c r="H299" s="210">
        <f t="shared" si="97"/>
        <v>172800</v>
      </c>
      <c r="I299" s="210">
        <f t="shared" si="97"/>
        <v>518400</v>
      </c>
      <c r="J299" s="210">
        <f t="shared" si="97"/>
        <v>432000</v>
      </c>
      <c r="K299" s="210">
        <f t="shared" si="97"/>
        <v>162000</v>
      </c>
      <c r="L299" s="210">
        <f t="shared" si="97"/>
        <v>648000</v>
      </c>
      <c r="M299" s="210">
        <f t="shared" si="97"/>
        <v>200880</v>
      </c>
      <c r="N299" s="210">
        <f t="shared" si="97"/>
        <v>44280</v>
      </c>
      <c r="O299" s="210">
        <f t="shared" si="97"/>
        <v>843915</v>
      </c>
      <c r="P299" s="210">
        <f t="shared" si="97"/>
        <v>102501</v>
      </c>
      <c r="Q299" s="212" t="s">
        <v>1215</v>
      </c>
      <c r="R299" s="210">
        <f>R296</f>
        <v>70793</v>
      </c>
      <c r="S299" s="213">
        <f>SUM(D299:R299)</f>
        <v>238882889</v>
      </c>
      <c r="U299" s="245"/>
      <c r="V299" s="245"/>
      <c r="W299" s="245"/>
    </row>
    <row r="300" spans="1:36">
      <c r="A300" s="237"/>
      <c r="B300" s="205"/>
      <c r="C300" s="205"/>
      <c r="D300" s="206"/>
      <c r="E300" s="206"/>
      <c r="F300" s="206"/>
      <c r="G300" s="206"/>
      <c r="H300" s="206"/>
      <c r="I300" s="206"/>
      <c r="J300" s="206"/>
      <c r="K300" s="206"/>
      <c r="L300" s="206"/>
      <c r="M300" s="206"/>
      <c r="N300" s="206"/>
      <c r="O300" s="206"/>
      <c r="P300" s="206"/>
      <c r="Q300" s="238"/>
      <c r="R300" s="206"/>
      <c r="S300" s="206"/>
      <c r="U300" s="245"/>
      <c r="V300" s="245"/>
      <c r="W300" s="245"/>
    </row>
    <row r="301" spans="1:36" ht="12.75" thickBot="1">
      <c r="A301" s="237"/>
      <c r="B301" s="205"/>
      <c r="C301" s="205"/>
      <c r="D301" s="206"/>
      <c r="E301" s="206"/>
      <c r="F301" s="206"/>
      <c r="G301" s="206"/>
      <c r="H301" s="206"/>
      <c r="I301" s="206"/>
      <c r="J301" s="206"/>
      <c r="K301" s="206"/>
      <c r="L301" s="206"/>
      <c r="M301" s="206"/>
      <c r="N301" s="206"/>
      <c r="O301" s="206"/>
      <c r="P301" s="206"/>
      <c r="Q301" s="238"/>
      <c r="R301" s="206"/>
      <c r="S301" s="206"/>
      <c r="U301" s="245"/>
      <c r="V301" s="245"/>
      <c r="W301" s="245"/>
    </row>
    <row r="302" spans="1:36" ht="12.75" thickBot="1">
      <c r="A302" s="164"/>
      <c r="B302" s="165">
        <v>42035</v>
      </c>
      <c r="C302" s="164"/>
      <c r="D302" s="166"/>
      <c r="E302" s="166"/>
      <c r="F302" s="166"/>
      <c r="G302" s="166"/>
      <c r="H302" s="166"/>
      <c r="I302" s="166"/>
      <c r="J302" s="166"/>
      <c r="K302" s="166"/>
      <c r="L302" s="166"/>
      <c r="M302" s="166"/>
      <c r="N302" s="166"/>
      <c r="O302" s="166"/>
      <c r="P302" s="430" t="s">
        <v>1270</v>
      </c>
      <c r="Q302" s="431"/>
      <c r="R302" s="166"/>
      <c r="S302" s="166"/>
      <c r="T302" s="164"/>
      <c r="U302" s="246"/>
      <c r="V302" s="246"/>
      <c r="W302" s="246"/>
      <c r="X302" s="167"/>
      <c r="Y302" s="167"/>
      <c r="Z302" s="167"/>
      <c r="AA302" s="168"/>
      <c r="AB302" s="168"/>
      <c r="AC302" s="167"/>
      <c r="AD302" s="168"/>
      <c r="AE302" s="167"/>
      <c r="AF302" s="167"/>
      <c r="AG302" s="167"/>
      <c r="AH302" s="164"/>
      <c r="AI302" s="164"/>
      <c r="AJ302" s="164"/>
    </row>
    <row r="303" spans="1:36" ht="24">
      <c r="A303" s="169" t="s">
        <v>722</v>
      </c>
      <c r="B303" s="169" t="s">
        <v>723</v>
      </c>
      <c r="C303" s="170" t="s">
        <v>724</v>
      </c>
      <c r="D303" s="171" t="s">
        <v>725</v>
      </c>
      <c r="E303" s="172" t="s">
        <v>726</v>
      </c>
      <c r="F303" s="172" t="s">
        <v>727</v>
      </c>
      <c r="G303" s="172" t="s">
        <v>728</v>
      </c>
      <c r="H303" s="172" t="s">
        <v>1290</v>
      </c>
      <c r="I303" s="172" t="s">
        <v>1291</v>
      </c>
      <c r="J303" s="172" t="s">
        <v>1065</v>
      </c>
      <c r="K303" s="172" t="s">
        <v>729</v>
      </c>
      <c r="L303" s="172" t="s">
        <v>730</v>
      </c>
      <c r="M303" s="172" t="s">
        <v>1261</v>
      </c>
      <c r="N303" s="172" t="s">
        <v>731</v>
      </c>
      <c r="O303" s="172" t="s">
        <v>732</v>
      </c>
      <c r="P303" s="172" t="s">
        <v>733</v>
      </c>
      <c r="Q303" s="172" t="s">
        <v>1292</v>
      </c>
      <c r="R303" s="172" t="s">
        <v>734</v>
      </c>
      <c r="S303" s="173" t="s">
        <v>799</v>
      </c>
      <c r="T303" s="167"/>
      <c r="U303" s="247" t="s">
        <v>736</v>
      </c>
      <c r="V303" s="247" t="s">
        <v>1309</v>
      </c>
      <c r="W303" s="247" t="s">
        <v>1308</v>
      </c>
      <c r="X303" s="174" t="s">
        <v>1068</v>
      </c>
      <c r="Y303" s="175" t="s">
        <v>1069</v>
      </c>
      <c r="Z303" s="175" t="s">
        <v>1070</v>
      </c>
      <c r="AA303" s="176" t="s">
        <v>1071</v>
      </c>
      <c r="AB303" s="172" t="s">
        <v>1072</v>
      </c>
      <c r="AC303" s="177" t="s">
        <v>1073</v>
      </c>
      <c r="AD303" s="172" t="s">
        <v>1074</v>
      </c>
      <c r="AE303" s="178" t="s">
        <v>1186</v>
      </c>
      <c r="AF303" s="179" t="s">
        <v>1075</v>
      </c>
      <c r="AG303" s="179" t="s">
        <v>1076</v>
      </c>
      <c r="AH303" s="167"/>
      <c r="AI303" s="167"/>
      <c r="AJ303" s="167"/>
    </row>
    <row r="304" spans="1:36" ht="12.75" thickBot="1">
      <c r="A304" s="438">
        <v>2075</v>
      </c>
      <c r="B304" s="441" t="s">
        <v>1293</v>
      </c>
      <c r="C304" s="229" t="s">
        <v>738</v>
      </c>
      <c r="D304" s="181">
        <v>257796000</v>
      </c>
      <c r="E304" s="182">
        <f>ROUND(E306*D304/D306,0)</f>
        <v>323229</v>
      </c>
      <c r="F304" s="182">
        <f>ROUND(F306*D304/D306,0)</f>
        <v>2715124</v>
      </c>
      <c r="G304" s="182">
        <f>ROUND(G306*D304/D306,0)</f>
        <v>8145372</v>
      </c>
      <c r="H304" s="182">
        <f>ROUND(H306*D304/D306,0)</f>
        <v>114926</v>
      </c>
      <c r="I304" s="182">
        <v>0</v>
      </c>
      <c r="J304" s="182">
        <v>0</v>
      </c>
      <c r="K304" s="182">
        <f>K306</f>
        <v>162000</v>
      </c>
      <c r="L304" s="182">
        <f>ROUND(L306*D304/D306,0)</f>
        <v>430972</v>
      </c>
      <c r="M304" s="182">
        <f>M306</f>
        <v>239760</v>
      </c>
      <c r="N304" s="182">
        <f>ROUND(N306*D304/D306,0)</f>
        <v>31605</v>
      </c>
      <c r="O304" s="182">
        <f>ROUND(O306*D304/D306,0)</f>
        <v>613278</v>
      </c>
      <c r="P304" s="182">
        <f>ROUND(P306*D304/D306,0)</f>
        <v>45656</v>
      </c>
      <c r="Q304" s="182">
        <f>ROUND(Q306*D304/D306,0)</f>
        <v>9525</v>
      </c>
      <c r="R304" s="220">
        <v>5923</v>
      </c>
      <c r="S304" s="185">
        <f>SUM(D304:R304)</f>
        <v>270633370</v>
      </c>
      <c r="T304" s="186" t="s">
        <v>1343</v>
      </c>
      <c r="U304" s="245">
        <f>D304</f>
        <v>257796000</v>
      </c>
      <c r="V304" s="245"/>
      <c r="W304" s="245">
        <f>S304-U304</f>
        <v>12837370</v>
      </c>
      <c r="X304" s="187" t="s">
        <v>1078</v>
      </c>
      <c r="Y304" s="189">
        <v>38835</v>
      </c>
      <c r="Z304" s="189">
        <v>41992</v>
      </c>
      <c r="AA304" s="182">
        <f>IF(AND(YEAR(Y304)=YEAR(Z304),MONTH(Y304)=MONTH(Z304)),1,(YEAR(Z304)-YEAR(Y304))*12+MONTH(Z304)-MONTH(Y304))</f>
        <v>104</v>
      </c>
      <c r="AB304" s="184">
        <v>47</v>
      </c>
      <c r="AC304" s="190">
        <f>IF((AB304*12-AA304+AA304*0.2)/12&lt;2,2,ROUNDDOWN((AB304*12-AA304+AA304*0.2)/12,0))</f>
        <v>40</v>
      </c>
      <c r="AD304" s="191">
        <f>VLOOKUP($AC304,[84]償却率一覧!$A$3:$D$101,3,FALSE)</f>
        <v>1.3000000000000001E-2</v>
      </c>
      <c r="AE304" s="242">
        <f>ROUNDDOWN(S305*0.9*AD304*$AG304/6,0)</f>
        <v>534432</v>
      </c>
      <c r="AF304" s="242">
        <f>ROUNDDOWN(S305*0.9*AD304/6,0)</f>
        <v>267216</v>
      </c>
      <c r="AG304" s="192">
        <f>IF(MONTH($B$2)=1,(MONTH($B$2)+12)-MONTH($Z304)+1,MONTH($B$2)-MONTH($Z304)+1)</f>
        <v>2</v>
      </c>
      <c r="AH304" s="161" t="str">
        <f>A304&amp;"1"</f>
        <v>20751</v>
      </c>
      <c r="AI304" s="161" t="str">
        <f>C304</f>
        <v>信託土地</v>
      </c>
      <c r="AJ304" s="193">
        <f>(YEAR(Z304)-1988)*10000+MONTH(Z304)*100+DAY(Z304)</f>
        <v>261219</v>
      </c>
    </row>
    <row r="305" spans="1:36" ht="12.75" thickBot="1">
      <c r="A305" s="439"/>
      <c r="B305" s="442"/>
      <c r="C305" s="233" t="s">
        <v>739</v>
      </c>
      <c r="D305" s="195">
        <f>120204000+9616320</f>
        <v>129820320</v>
      </c>
      <c r="E305" s="196">
        <f t="shared" ref="E305:J305" si="98">E306-E304</f>
        <v>162771</v>
      </c>
      <c r="F305" s="196">
        <f t="shared" si="98"/>
        <v>1367276</v>
      </c>
      <c r="G305" s="196">
        <f t="shared" si="98"/>
        <v>4101828</v>
      </c>
      <c r="H305" s="196">
        <f t="shared" si="98"/>
        <v>57874</v>
      </c>
      <c r="I305" s="196">
        <f t="shared" si="98"/>
        <v>518400</v>
      </c>
      <c r="J305" s="196">
        <f t="shared" si="98"/>
        <v>378000</v>
      </c>
      <c r="K305" s="196">
        <v>0</v>
      </c>
      <c r="L305" s="196">
        <f t="shared" ref="L305:Q305" si="99">L306-L304</f>
        <v>217028</v>
      </c>
      <c r="M305" s="196">
        <f t="shared" si="99"/>
        <v>0</v>
      </c>
      <c r="N305" s="196">
        <f t="shared" si="99"/>
        <v>15915</v>
      </c>
      <c r="O305" s="196">
        <f t="shared" si="99"/>
        <v>308833</v>
      </c>
      <c r="P305" s="196">
        <f t="shared" si="99"/>
        <v>22991</v>
      </c>
      <c r="Q305" s="196">
        <f t="shared" si="99"/>
        <v>4797</v>
      </c>
      <c r="R305" s="221">
        <v>58004</v>
      </c>
      <c r="S305" s="198">
        <f>SUM(D305:R305)</f>
        <v>137034037</v>
      </c>
      <c r="T305" s="161" t="s">
        <v>1344</v>
      </c>
      <c r="U305" s="245"/>
      <c r="V305" s="245">
        <f>D305/1.08</f>
        <v>120203999.99999999</v>
      </c>
      <c r="W305" s="245">
        <f>S305-V305</f>
        <v>16830037.000000015</v>
      </c>
      <c r="AH305" s="161" t="str">
        <f>A304&amp;"2"</f>
        <v>20752</v>
      </c>
      <c r="AI305" s="161" t="str">
        <f>C305</f>
        <v>信託建物</v>
      </c>
      <c r="AJ305" s="199">
        <f>AJ304</f>
        <v>261219</v>
      </c>
    </row>
    <row r="306" spans="1:36" ht="12.75" thickBot="1">
      <c r="A306" s="440"/>
      <c r="B306" s="443"/>
      <c r="C306" s="200" t="s">
        <v>735</v>
      </c>
      <c r="D306" s="227">
        <f>SUM(D304:D305)</f>
        <v>387616320</v>
      </c>
      <c r="E306" s="201">
        <v>486000</v>
      </c>
      <c r="F306" s="227">
        <f>ROUNDDOWN(((D304+D305/1.08)*0.01)*1.08,0)</f>
        <v>4082400</v>
      </c>
      <c r="G306" s="201">
        <v>12247200</v>
      </c>
      <c r="H306" s="218">
        <v>172800</v>
      </c>
      <c r="I306" s="218">
        <v>518400</v>
      </c>
      <c r="J306" s="218">
        <f>270000+108000</f>
        <v>378000</v>
      </c>
      <c r="K306" s="218">
        <v>162000</v>
      </c>
      <c r="L306" s="218">
        <f>648000</f>
        <v>648000</v>
      </c>
      <c r="M306" s="218">
        <f>200880+38880</f>
        <v>239760</v>
      </c>
      <c r="N306" s="218">
        <f>47520</f>
        <v>47520</v>
      </c>
      <c r="O306" s="243">
        <f>51300+658800+211140+106+284+481</f>
        <v>922111</v>
      </c>
      <c r="P306" s="201">
        <f>68646+1</f>
        <v>68647</v>
      </c>
      <c r="Q306" s="201">
        <v>14322</v>
      </c>
      <c r="R306" s="236">
        <f>SUM(R304:R305)</f>
        <v>63927</v>
      </c>
      <c r="S306" s="204">
        <f>SUM(D306:R306)</f>
        <v>407667407</v>
      </c>
      <c r="U306" s="245"/>
      <c r="V306" s="245"/>
      <c r="W306" s="245"/>
    </row>
    <row r="307" spans="1:36" ht="12.75" thickBot="1">
      <c r="A307" s="205"/>
      <c r="B307" s="205"/>
      <c r="C307" s="205"/>
      <c r="D307" s="206"/>
      <c r="E307" s="206"/>
      <c r="F307" s="206"/>
      <c r="G307" s="206"/>
      <c r="H307" s="206"/>
      <c r="I307" s="206"/>
      <c r="J307" s="206"/>
      <c r="K307" s="206"/>
      <c r="L307" s="206"/>
      <c r="M307" s="206"/>
      <c r="N307" s="206"/>
      <c r="O307" s="206"/>
      <c r="P307" s="206"/>
      <c r="Q307" s="206"/>
      <c r="R307" s="206"/>
      <c r="S307" s="206"/>
      <c r="U307" s="245"/>
      <c r="V307" s="245"/>
      <c r="W307" s="245"/>
    </row>
    <row r="308" spans="1:36" ht="12.75" thickBot="1">
      <c r="A308" s="207" t="s">
        <v>1225</v>
      </c>
      <c r="B308" s="208"/>
      <c r="C308" s="209"/>
      <c r="D308" s="210">
        <f>D305</f>
        <v>129820320</v>
      </c>
      <c r="E308" s="210">
        <f t="shared" ref="E308:P308" si="100">E306</f>
        <v>486000</v>
      </c>
      <c r="F308" s="210">
        <f t="shared" si="100"/>
        <v>4082400</v>
      </c>
      <c r="G308" s="210">
        <f t="shared" si="100"/>
        <v>12247200</v>
      </c>
      <c r="H308" s="210">
        <f t="shared" si="100"/>
        <v>172800</v>
      </c>
      <c r="I308" s="210">
        <f t="shared" si="100"/>
        <v>518400</v>
      </c>
      <c r="J308" s="210">
        <f t="shared" si="100"/>
        <v>378000</v>
      </c>
      <c r="K308" s="210">
        <f t="shared" si="100"/>
        <v>162000</v>
      </c>
      <c r="L308" s="210">
        <f t="shared" si="100"/>
        <v>648000</v>
      </c>
      <c r="M308" s="210">
        <f t="shared" si="100"/>
        <v>239760</v>
      </c>
      <c r="N308" s="210">
        <f t="shared" si="100"/>
        <v>47520</v>
      </c>
      <c r="O308" s="210">
        <f t="shared" si="100"/>
        <v>922111</v>
      </c>
      <c r="P308" s="210">
        <f t="shared" si="100"/>
        <v>68647</v>
      </c>
      <c r="Q308" s="212" t="s">
        <v>1226</v>
      </c>
      <c r="R308" s="210">
        <f>R305</f>
        <v>58004</v>
      </c>
      <c r="S308" s="213">
        <f>SUM(D308:R308)</f>
        <v>149851162</v>
      </c>
      <c r="U308" s="245"/>
      <c r="V308" s="245"/>
      <c r="W308" s="245"/>
    </row>
    <row r="309" spans="1:36">
      <c r="A309" s="237"/>
      <c r="B309" s="205"/>
      <c r="C309" s="205"/>
      <c r="D309" s="206"/>
      <c r="E309" s="206"/>
      <c r="F309" s="206"/>
      <c r="G309" s="206"/>
      <c r="H309" s="206"/>
      <c r="I309" s="206"/>
      <c r="J309" s="206"/>
      <c r="K309" s="206"/>
      <c r="L309" s="206"/>
      <c r="M309" s="206"/>
      <c r="N309" s="206"/>
      <c r="O309" s="206"/>
      <c r="P309" s="206"/>
      <c r="Q309" s="238"/>
      <c r="R309" s="206"/>
      <c r="S309" s="206"/>
      <c r="U309" s="245"/>
      <c r="V309" s="245"/>
      <c r="W309" s="245"/>
    </row>
    <row r="310" spans="1:36" ht="12.75" thickBot="1">
      <c r="A310" s="237"/>
      <c r="B310" s="205"/>
      <c r="C310" s="205"/>
      <c r="D310" s="206"/>
      <c r="E310" s="206"/>
      <c r="F310" s="206"/>
      <c r="G310" s="206"/>
      <c r="H310" s="206"/>
      <c r="I310" s="206"/>
      <c r="J310" s="206"/>
      <c r="K310" s="206"/>
      <c r="L310" s="206"/>
      <c r="M310" s="206"/>
      <c r="N310" s="206"/>
      <c r="O310" s="206"/>
      <c r="P310" s="206"/>
      <c r="Q310" s="238"/>
      <c r="R310" s="206"/>
      <c r="S310" s="206"/>
      <c r="U310" s="245"/>
      <c r="V310" s="245"/>
      <c r="W310" s="245"/>
    </row>
    <row r="311" spans="1:36" ht="12.75" thickBot="1">
      <c r="A311" s="164"/>
      <c r="B311" s="165">
        <v>42035</v>
      </c>
      <c r="C311" s="164"/>
      <c r="D311" s="166"/>
      <c r="E311" s="166"/>
      <c r="F311" s="166"/>
      <c r="G311" s="166"/>
      <c r="H311" s="166"/>
      <c r="I311" s="166"/>
      <c r="J311" s="166"/>
      <c r="K311" s="166"/>
      <c r="L311" s="166"/>
      <c r="M311" s="166"/>
      <c r="N311" s="166"/>
      <c r="O311" s="166"/>
      <c r="P311" s="430" t="s">
        <v>1270</v>
      </c>
      <c r="Q311" s="431"/>
      <c r="R311" s="166"/>
      <c r="S311" s="166"/>
      <c r="T311" s="164"/>
      <c r="U311" s="246"/>
      <c r="V311" s="246"/>
      <c r="W311" s="246"/>
      <c r="X311" s="167"/>
      <c r="Y311" s="167"/>
      <c r="Z311" s="167"/>
      <c r="AA311" s="168"/>
      <c r="AB311" s="168"/>
      <c r="AC311" s="167"/>
      <c r="AD311" s="168"/>
      <c r="AE311" s="167"/>
      <c r="AF311" s="167"/>
      <c r="AG311" s="167"/>
      <c r="AH311" s="164"/>
      <c r="AI311" s="164"/>
      <c r="AJ311" s="164"/>
    </row>
    <row r="312" spans="1:36" ht="24">
      <c r="A312" s="169" t="s">
        <v>722</v>
      </c>
      <c r="B312" s="169" t="s">
        <v>723</v>
      </c>
      <c r="C312" s="170" t="s">
        <v>724</v>
      </c>
      <c r="D312" s="171" t="s">
        <v>725</v>
      </c>
      <c r="E312" s="172" t="s">
        <v>726</v>
      </c>
      <c r="F312" s="172" t="s">
        <v>727</v>
      </c>
      <c r="G312" s="172" t="s">
        <v>728</v>
      </c>
      <c r="H312" s="172" t="s">
        <v>1290</v>
      </c>
      <c r="I312" s="172" t="s">
        <v>1191</v>
      </c>
      <c r="J312" s="172" t="s">
        <v>1065</v>
      </c>
      <c r="K312" s="172" t="s">
        <v>729</v>
      </c>
      <c r="L312" s="172" t="s">
        <v>730</v>
      </c>
      <c r="M312" s="172" t="s">
        <v>1185</v>
      </c>
      <c r="N312" s="172" t="s">
        <v>731</v>
      </c>
      <c r="O312" s="172" t="s">
        <v>732</v>
      </c>
      <c r="P312" s="172" t="s">
        <v>733</v>
      </c>
      <c r="Q312" s="172" t="s">
        <v>1192</v>
      </c>
      <c r="R312" s="172" t="s">
        <v>734</v>
      </c>
      <c r="S312" s="173" t="s">
        <v>799</v>
      </c>
      <c r="T312" s="167"/>
      <c r="U312" s="247" t="s">
        <v>736</v>
      </c>
      <c r="V312" s="247" t="s">
        <v>1309</v>
      </c>
      <c r="W312" s="247" t="s">
        <v>1308</v>
      </c>
      <c r="X312" s="174" t="s">
        <v>1068</v>
      </c>
      <c r="Y312" s="175" t="s">
        <v>1069</v>
      </c>
      <c r="Z312" s="175" t="s">
        <v>1070</v>
      </c>
      <c r="AA312" s="176" t="s">
        <v>1071</v>
      </c>
      <c r="AB312" s="172" t="s">
        <v>1072</v>
      </c>
      <c r="AC312" s="177" t="s">
        <v>1073</v>
      </c>
      <c r="AD312" s="172" t="s">
        <v>1074</v>
      </c>
      <c r="AE312" s="178" t="s">
        <v>1186</v>
      </c>
      <c r="AF312" s="179" t="s">
        <v>1075</v>
      </c>
      <c r="AG312" s="179" t="s">
        <v>1076</v>
      </c>
      <c r="AH312" s="167"/>
      <c r="AI312" s="167"/>
      <c r="AJ312" s="167"/>
    </row>
    <row r="313" spans="1:36" ht="12.75" thickBot="1">
      <c r="A313" s="438">
        <v>2076</v>
      </c>
      <c r="B313" s="441" t="s">
        <v>1294</v>
      </c>
      <c r="C313" s="229" t="s">
        <v>736</v>
      </c>
      <c r="D313" s="181">
        <v>483132000</v>
      </c>
      <c r="E313" s="182">
        <f>ROUND(E315*D313/D315,0)</f>
        <v>0</v>
      </c>
      <c r="F313" s="182">
        <f>ROUND(F315*D313/D315,0)</f>
        <v>5111907</v>
      </c>
      <c r="G313" s="182">
        <f>ROUND(G315*D313/D315,0)</f>
        <v>15335721</v>
      </c>
      <c r="H313" s="182">
        <f>ROUND(H315*D313/D315,0)</f>
        <v>125446</v>
      </c>
      <c r="I313" s="182">
        <v>0</v>
      </c>
      <c r="J313" s="182">
        <v>0</v>
      </c>
      <c r="K313" s="182">
        <f>K315</f>
        <v>162000</v>
      </c>
      <c r="L313" s="182">
        <f>ROUND(L315*D313/D315,0)</f>
        <v>470421</v>
      </c>
      <c r="M313" s="182">
        <f>M315</f>
        <v>200880</v>
      </c>
      <c r="N313" s="182">
        <f>ROUND(N315*D313/D315,0)</f>
        <v>36850</v>
      </c>
      <c r="O313" s="182">
        <f>ROUND(O315*D313/D315,0)</f>
        <v>645853</v>
      </c>
      <c r="P313" s="182">
        <f>ROUND(P315*D313/D315,0)</f>
        <v>72640</v>
      </c>
      <c r="Q313" s="182">
        <f>ROUND(Q315*D313/D315,0)</f>
        <v>1975294</v>
      </c>
      <c r="R313" s="220">
        <v>11790</v>
      </c>
      <c r="S313" s="185">
        <f>SUM(D313:R313)</f>
        <v>507280802</v>
      </c>
      <c r="T313" s="186" t="s">
        <v>1345</v>
      </c>
      <c r="U313" s="245">
        <f>D313</f>
        <v>483132000</v>
      </c>
      <c r="V313" s="245"/>
      <c r="W313" s="245">
        <f>S313-U313</f>
        <v>24148802</v>
      </c>
      <c r="X313" s="187" t="s">
        <v>1078</v>
      </c>
      <c r="Y313" s="189">
        <v>39036</v>
      </c>
      <c r="Z313" s="189">
        <v>41992</v>
      </c>
      <c r="AA313" s="216">
        <f>IF(AND(YEAR(Y313)=YEAR(Z313),MONTH(Y313)=MONTH(Z313)),1,(YEAR(Z313)-YEAR(Y313))*12+MONTH(Z313)-MONTH(Y313))+1</f>
        <v>98</v>
      </c>
      <c r="AB313" s="184">
        <v>47</v>
      </c>
      <c r="AC313" s="190">
        <f>IF((AB313*12-AA313+AA313*0.2)/12&lt;2,2,ROUNDDOWN((AB313*12-AA313+AA313*0.2)/12,0))</f>
        <v>40</v>
      </c>
      <c r="AD313" s="191">
        <f>VLOOKUP($AC313,[84]償却率一覧!$A$3:$D$101,3,FALSE)</f>
        <v>1.3000000000000001E-2</v>
      </c>
      <c r="AE313" s="192">
        <f>ROUNDDOWN(S314*0.9*AD313*$AG313/6,0)</f>
        <v>750225</v>
      </c>
      <c r="AF313" s="192">
        <f>ROUNDDOWN(S314*0.9*AD313/6,0)</f>
        <v>375112</v>
      </c>
      <c r="AG313" s="192">
        <f>IF(MONTH($B$2)=1,(MONTH($B$2)+12)-MONTH($Z313)+1,MONTH($B$2)-MONTH($Z313)+1)</f>
        <v>2</v>
      </c>
      <c r="AH313" s="161" t="str">
        <f>A313&amp;"1"</f>
        <v>20761</v>
      </c>
      <c r="AI313" s="161" t="str">
        <f>C313</f>
        <v>土地</v>
      </c>
      <c r="AJ313" s="193">
        <f>(YEAR(Z313)-1988)*10000+MONTH(Z313)*100+DAY(Z313)</f>
        <v>261219</v>
      </c>
    </row>
    <row r="314" spans="1:36" ht="12.75" thickBot="1">
      <c r="A314" s="439"/>
      <c r="B314" s="442"/>
      <c r="C314" s="233" t="s">
        <v>737</v>
      </c>
      <c r="D314" s="195">
        <f>168868000+13509440</f>
        <v>182377440</v>
      </c>
      <c r="E314" s="196">
        <f t="shared" ref="E314:J314" si="101">E315-E313</f>
        <v>0</v>
      </c>
      <c r="F314" s="196">
        <f t="shared" si="101"/>
        <v>1929693</v>
      </c>
      <c r="G314" s="196">
        <f t="shared" si="101"/>
        <v>5789079</v>
      </c>
      <c r="H314" s="196">
        <f t="shared" si="101"/>
        <v>47354</v>
      </c>
      <c r="I314" s="196">
        <f t="shared" si="101"/>
        <v>518400</v>
      </c>
      <c r="J314" s="196">
        <f t="shared" si="101"/>
        <v>432000</v>
      </c>
      <c r="K314" s="196">
        <v>0</v>
      </c>
      <c r="L314" s="196">
        <f t="shared" ref="L314:Q314" si="102">L315-L313</f>
        <v>177579</v>
      </c>
      <c r="M314" s="196">
        <f t="shared" si="102"/>
        <v>0</v>
      </c>
      <c r="N314" s="196">
        <f t="shared" si="102"/>
        <v>13910</v>
      </c>
      <c r="O314" s="196">
        <f t="shared" si="102"/>
        <v>243803</v>
      </c>
      <c r="P314" s="196">
        <f t="shared" si="102"/>
        <v>27421</v>
      </c>
      <c r="Q314" s="196">
        <f t="shared" si="102"/>
        <v>745654</v>
      </c>
      <c r="R314" s="221">
        <v>63308</v>
      </c>
      <c r="S314" s="198">
        <f>SUM(D314:R314)</f>
        <v>192365641</v>
      </c>
      <c r="T314" s="161" t="s">
        <v>1345</v>
      </c>
      <c r="U314" s="245"/>
      <c r="V314" s="245">
        <f>D314/1.08</f>
        <v>168868000</v>
      </c>
      <c r="W314" s="245">
        <f>S314-V314</f>
        <v>23497641</v>
      </c>
      <c r="AH314" s="161" t="str">
        <f>A313&amp;"2"</f>
        <v>20762</v>
      </c>
      <c r="AI314" s="161" t="str">
        <f>C314</f>
        <v>建物</v>
      </c>
      <c r="AJ314" s="199">
        <f>AJ313</f>
        <v>261219</v>
      </c>
    </row>
    <row r="315" spans="1:36" ht="12.75" thickBot="1">
      <c r="A315" s="440"/>
      <c r="B315" s="443"/>
      <c r="C315" s="200" t="s">
        <v>735</v>
      </c>
      <c r="D315" s="227">
        <f>SUM(D313:D314)</f>
        <v>665509440</v>
      </c>
      <c r="E315" s="201">
        <v>0</v>
      </c>
      <c r="F315" s="227">
        <f>ROUNDDOWN(((D313+D314/1.08)*0.01)*1.08,0)</f>
        <v>7041600</v>
      </c>
      <c r="G315" s="201">
        <f>19560000+1564800</f>
        <v>21124800</v>
      </c>
      <c r="H315" s="218">
        <v>172800</v>
      </c>
      <c r="I315" s="218">
        <v>518400</v>
      </c>
      <c r="J315" s="218">
        <f>324000+108000</f>
        <v>432000</v>
      </c>
      <c r="K315" s="218">
        <v>162000</v>
      </c>
      <c r="L315" s="218">
        <f>648000</f>
        <v>648000</v>
      </c>
      <c r="M315" s="218">
        <f>200880</f>
        <v>200880</v>
      </c>
      <c r="N315" s="218">
        <f>50760</f>
        <v>50760</v>
      </c>
      <c r="O315" s="240">
        <f>59400+635580+967+193320+105+284</f>
        <v>889656</v>
      </c>
      <c r="P315" s="201">
        <f>100060+1</f>
        <v>100061</v>
      </c>
      <c r="Q315" s="201">
        <v>2720948</v>
      </c>
      <c r="R315" s="236">
        <f>SUM(R313:R314)</f>
        <v>75098</v>
      </c>
      <c r="S315" s="204">
        <f>SUM(D315:R315)</f>
        <v>699646443</v>
      </c>
      <c r="U315" s="245"/>
      <c r="V315" s="245"/>
      <c r="W315" s="245"/>
    </row>
    <row r="316" spans="1:36" ht="12.75" thickBot="1">
      <c r="A316" s="205"/>
      <c r="B316" s="205"/>
      <c r="C316" s="205"/>
      <c r="D316" s="206"/>
      <c r="E316" s="206"/>
      <c r="F316" s="206"/>
      <c r="G316" s="206"/>
      <c r="H316" s="206"/>
      <c r="I316" s="206"/>
      <c r="J316" s="206"/>
      <c r="K316" s="206"/>
      <c r="L316" s="206"/>
      <c r="M316" s="206"/>
      <c r="N316" s="206"/>
      <c r="O316" s="206"/>
      <c r="P316" s="206"/>
      <c r="Q316" s="206"/>
      <c r="R316" s="206"/>
      <c r="S316" s="206"/>
      <c r="U316" s="245"/>
      <c r="V316" s="245"/>
      <c r="W316" s="245"/>
    </row>
    <row r="317" spans="1:36" ht="12.75" thickBot="1">
      <c r="A317" s="207" t="s">
        <v>1281</v>
      </c>
      <c r="B317" s="208"/>
      <c r="C317" s="209"/>
      <c r="D317" s="210">
        <f>D314</f>
        <v>182377440</v>
      </c>
      <c r="E317" s="210">
        <f t="shared" ref="E317:P317" si="103">E315</f>
        <v>0</v>
      </c>
      <c r="F317" s="210">
        <f t="shared" si="103"/>
        <v>7041600</v>
      </c>
      <c r="G317" s="210">
        <f t="shared" si="103"/>
        <v>21124800</v>
      </c>
      <c r="H317" s="210">
        <f t="shared" si="103"/>
        <v>172800</v>
      </c>
      <c r="I317" s="210">
        <f t="shared" si="103"/>
        <v>518400</v>
      </c>
      <c r="J317" s="210">
        <f t="shared" si="103"/>
        <v>432000</v>
      </c>
      <c r="K317" s="210">
        <f t="shared" si="103"/>
        <v>162000</v>
      </c>
      <c r="L317" s="210">
        <f t="shared" si="103"/>
        <v>648000</v>
      </c>
      <c r="M317" s="210">
        <f t="shared" si="103"/>
        <v>200880</v>
      </c>
      <c r="N317" s="210">
        <f t="shared" si="103"/>
        <v>50760</v>
      </c>
      <c r="O317" s="210">
        <f t="shared" si="103"/>
        <v>889656</v>
      </c>
      <c r="P317" s="210">
        <f t="shared" si="103"/>
        <v>100061</v>
      </c>
      <c r="Q317" s="212" t="s">
        <v>1295</v>
      </c>
      <c r="R317" s="210">
        <f>R314</f>
        <v>63308</v>
      </c>
      <c r="S317" s="213">
        <f>SUM(D317:R317)</f>
        <v>213781705</v>
      </c>
      <c r="U317" s="245"/>
      <c r="V317" s="245"/>
      <c r="W317" s="245"/>
    </row>
    <row r="318" spans="1:36">
      <c r="A318" s="237"/>
      <c r="B318" s="205"/>
      <c r="C318" s="205"/>
      <c r="D318" s="206"/>
      <c r="E318" s="206"/>
      <c r="F318" s="206"/>
      <c r="G318" s="206"/>
      <c r="H318" s="206"/>
      <c r="I318" s="206"/>
      <c r="J318" s="206"/>
      <c r="K318" s="206"/>
      <c r="L318" s="206"/>
      <c r="M318" s="206"/>
      <c r="N318" s="206"/>
      <c r="O318" s="206"/>
      <c r="P318" s="206"/>
      <c r="Q318" s="238"/>
      <c r="R318" s="206"/>
      <c r="S318" s="206"/>
      <c r="U318" s="245"/>
      <c r="V318" s="245"/>
      <c r="W318" s="245"/>
    </row>
    <row r="319" spans="1:36" ht="12.75" thickBot="1">
      <c r="A319" s="237"/>
      <c r="B319" s="205"/>
      <c r="C319" s="205"/>
      <c r="D319" s="206"/>
      <c r="E319" s="206"/>
      <c r="F319" s="206"/>
      <c r="G319" s="206"/>
      <c r="H319" s="206"/>
      <c r="I319" s="206"/>
      <c r="J319" s="206"/>
      <c r="K319" s="206"/>
      <c r="L319" s="206"/>
      <c r="M319" s="206"/>
      <c r="N319" s="206"/>
      <c r="O319" s="206"/>
      <c r="P319" s="206"/>
      <c r="Q319" s="238"/>
      <c r="R319" s="206"/>
      <c r="S319" s="206"/>
      <c r="U319" s="245"/>
      <c r="V319" s="245"/>
      <c r="W319" s="245"/>
    </row>
    <row r="320" spans="1:36" ht="12.75" thickBot="1">
      <c r="A320" s="164"/>
      <c r="B320" s="165">
        <v>42035</v>
      </c>
      <c r="C320" s="164"/>
      <c r="D320" s="166"/>
      <c r="E320" s="166"/>
      <c r="F320" s="166"/>
      <c r="G320" s="166"/>
      <c r="H320" s="166"/>
      <c r="I320" s="166"/>
      <c r="J320" s="166"/>
      <c r="K320" s="166"/>
      <c r="L320" s="166"/>
      <c r="M320" s="166"/>
      <c r="N320" s="166"/>
      <c r="O320" s="166"/>
      <c r="P320" s="430" t="s">
        <v>1296</v>
      </c>
      <c r="Q320" s="431"/>
      <c r="R320" s="166"/>
      <c r="S320" s="166"/>
      <c r="T320" s="164"/>
      <c r="U320" s="246"/>
      <c r="V320" s="246"/>
      <c r="W320" s="246"/>
      <c r="X320" s="167"/>
      <c r="Y320" s="167"/>
      <c r="Z320" s="167"/>
      <c r="AA320" s="168"/>
      <c r="AB320" s="168"/>
      <c r="AC320" s="167"/>
      <c r="AD320" s="168"/>
      <c r="AE320" s="167"/>
      <c r="AF320" s="167"/>
      <c r="AG320" s="167"/>
      <c r="AH320" s="164"/>
      <c r="AI320" s="164"/>
      <c r="AJ320" s="164"/>
    </row>
    <row r="321" spans="1:36" ht="24">
      <c r="A321" s="169" t="s">
        <v>722</v>
      </c>
      <c r="B321" s="169" t="s">
        <v>723</v>
      </c>
      <c r="C321" s="170" t="s">
        <v>724</v>
      </c>
      <c r="D321" s="171" t="s">
        <v>725</v>
      </c>
      <c r="E321" s="172" t="s">
        <v>726</v>
      </c>
      <c r="F321" s="172" t="s">
        <v>727</v>
      </c>
      <c r="G321" s="172" t="s">
        <v>728</v>
      </c>
      <c r="H321" s="172" t="s">
        <v>1290</v>
      </c>
      <c r="I321" s="172" t="s">
        <v>1207</v>
      </c>
      <c r="J321" s="172" t="s">
        <v>1065</v>
      </c>
      <c r="K321" s="172" t="s">
        <v>729</v>
      </c>
      <c r="L321" s="172" t="s">
        <v>730</v>
      </c>
      <c r="M321" s="172" t="s">
        <v>1297</v>
      </c>
      <c r="N321" s="172" t="s">
        <v>731</v>
      </c>
      <c r="O321" s="172" t="s">
        <v>732</v>
      </c>
      <c r="P321" s="172" t="s">
        <v>733</v>
      </c>
      <c r="Q321" s="172" t="s">
        <v>1218</v>
      </c>
      <c r="R321" s="172" t="s">
        <v>734</v>
      </c>
      <c r="S321" s="173" t="s">
        <v>799</v>
      </c>
      <c r="T321" s="167"/>
      <c r="U321" s="247" t="s">
        <v>736</v>
      </c>
      <c r="V321" s="247" t="s">
        <v>1309</v>
      </c>
      <c r="W321" s="247" t="s">
        <v>1308</v>
      </c>
      <c r="X321" s="174" t="s">
        <v>1068</v>
      </c>
      <c r="Y321" s="175" t="s">
        <v>1069</v>
      </c>
      <c r="Z321" s="175" t="s">
        <v>1070</v>
      </c>
      <c r="AA321" s="176" t="s">
        <v>1071</v>
      </c>
      <c r="AB321" s="172" t="s">
        <v>1072</v>
      </c>
      <c r="AC321" s="177" t="s">
        <v>1073</v>
      </c>
      <c r="AD321" s="172" t="s">
        <v>1074</v>
      </c>
      <c r="AE321" s="178" t="s">
        <v>1186</v>
      </c>
      <c r="AF321" s="179" t="s">
        <v>1075</v>
      </c>
      <c r="AG321" s="179" t="s">
        <v>1076</v>
      </c>
      <c r="AH321" s="167"/>
      <c r="AI321" s="167"/>
      <c r="AJ321" s="167"/>
    </row>
    <row r="322" spans="1:36" ht="12.75" thickBot="1">
      <c r="A322" s="438">
        <v>2077</v>
      </c>
      <c r="B322" s="441" t="s">
        <v>1298</v>
      </c>
      <c r="C322" s="229" t="s">
        <v>736</v>
      </c>
      <c r="D322" s="181">
        <v>306820000</v>
      </c>
      <c r="E322" s="182">
        <f>ROUND(E324*D322/D324,0)</f>
        <v>0</v>
      </c>
      <c r="F322" s="182">
        <f>ROUND(F324*D322/D324,0)</f>
        <v>3227671</v>
      </c>
      <c r="G322" s="182">
        <f>ROUND(G324*D322/D324,0)</f>
        <v>9683013</v>
      </c>
      <c r="H322" s="182">
        <f>ROUND(H324*D322/D324,0)</f>
        <v>112267</v>
      </c>
      <c r="I322" s="182">
        <v>0</v>
      </c>
      <c r="J322" s="182">
        <v>0</v>
      </c>
      <c r="K322" s="182">
        <f>K324</f>
        <v>162000</v>
      </c>
      <c r="L322" s="182">
        <f>ROUND(L324*D322/D324,0)</f>
        <v>421001</v>
      </c>
      <c r="M322" s="182">
        <f>M324</f>
        <v>200880</v>
      </c>
      <c r="N322" s="182">
        <f>ROUND(N324*D322/D324,0)</f>
        <v>28067</v>
      </c>
      <c r="O322" s="182">
        <f>ROUND(O324*D322/D324,0)</f>
        <v>558637</v>
      </c>
      <c r="P322" s="182">
        <f>ROUND(P324*D322/D324,0)</f>
        <v>63904</v>
      </c>
      <c r="Q322" s="182">
        <f>ROUND(Q324*D322/D324,0)</f>
        <v>1616595</v>
      </c>
      <c r="R322" s="220">
        <v>8590</v>
      </c>
      <c r="S322" s="185">
        <f>SUM(D322:R322)</f>
        <v>322902625</v>
      </c>
      <c r="T322" s="186" t="s">
        <v>1346</v>
      </c>
      <c r="U322" s="245">
        <f>D322</f>
        <v>306820000</v>
      </c>
      <c r="V322" s="245"/>
      <c r="W322" s="245">
        <f>S322-U322</f>
        <v>16082625</v>
      </c>
      <c r="X322" s="187" t="s">
        <v>1078</v>
      </c>
      <c r="Y322" s="189">
        <v>39146</v>
      </c>
      <c r="Z322" s="189">
        <v>41992</v>
      </c>
      <c r="AA322" s="216">
        <f>IF(AND(YEAR(Y322)=YEAR(Z322),MONTH(Y322)=MONTH(Z322)),1,(YEAR(Z322)-YEAR(Y322))*12+MONTH(Z322)-MONTH(Y322))+1</f>
        <v>94</v>
      </c>
      <c r="AB322" s="184">
        <v>47</v>
      </c>
      <c r="AC322" s="190">
        <f>IF((AB322*12-AA322+AA322*0.2)/12&lt;2,2,ROUNDDOWN((AB322*12-AA322+AA322*0.2)/12,0))</f>
        <v>40</v>
      </c>
      <c r="AD322" s="191">
        <f>VLOOKUP($AC322,[84]償却率一覧!$A$3:$D$101,3,FALSE)</f>
        <v>1.3000000000000001E-2</v>
      </c>
      <c r="AE322" s="192">
        <f>ROUNDDOWN(S323*0.9*AD322*$AG322/6,0)</f>
        <v>682213</v>
      </c>
      <c r="AF322" s="192">
        <f>ROUNDDOWN(S323*0.9*AD322/6,0)</f>
        <v>341106</v>
      </c>
      <c r="AG322" s="192">
        <f>IF(MONTH($B$2)=1,(MONTH($B$2)+12)-MONTH($Z322)+1,MONTH($B$2)-MONTH($Z322)+1)</f>
        <v>2</v>
      </c>
      <c r="AH322" s="161" t="str">
        <f>A322&amp;"1"</f>
        <v>20771</v>
      </c>
      <c r="AI322" s="161" t="str">
        <f>C322</f>
        <v>土地</v>
      </c>
      <c r="AJ322" s="193">
        <f>(YEAR(Z322)-1988)*10000+MONTH(Z322)*100+DAY(Z322)</f>
        <v>261219</v>
      </c>
    </row>
    <row r="323" spans="1:36" ht="12.75" thickBot="1">
      <c r="A323" s="439"/>
      <c r="B323" s="442"/>
      <c r="C323" s="233" t="s">
        <v>737</v>
      </c>
      <c r="D323" s="195">
        <f>153180000+12254400</f>
        <v>165434400</v>
      </c>
      <c r="E323" s="196">
        <f t="shared" ref="E323:J323" si="104">E324-E322</f>
        <v>0</v>
      </c>
      <c r="F323" s="196">
        <f t="shared" si="104"/>
        <v>1740329</v>
      </c>
      <c r="G323" s="196">
        <f t="shared" si="104"/>
        <v>5220987</v>
      </c>
      <c r="H323" s="196">
        <f t="shared" si="104"/>
        <v>60533</v>
      </c>
      <c r="I323" s="196">
        <f t="shared" si="104"/>
        <v>518400</v>
      </c>
      <c r="J323" s="196">
        <f t="shared" si="104"/>
        <v>432000</v>
      </c>
      <c r="K323" s="196">
        <v>0</v>
      </c>
      <c r="L323" s="196">
        <f t="shared" ref="L323:Q323" si="105">L324-L322</f>
        <v>226999</v>
      </c>
      <c r="M323" s="196">
        <f t="shared" si="105"/>
        <v>0</v>
      </c>
      <c r="N323" s="196">
        <f t="shared" si="105"/>
        <v>15133</v>
      </c>
      <c r="O323" s="196">
        <f t="shared" si="105"/>
        <v>301211</v>
      </c>
      <c r="P323" s="196">
        <f t="shared" si="105"/>
        <v>34456</v>
      </c>
      <c r="Q323" s="196">
        <f t="shared" si="105"/>
        <v>871653</v>
      </c>
      <c r="R323" s="221">
        <v>70386</v>
      </c>
      <c r="S323" s="198">
        <f>SUM(D323:R323)</f>
        <v>174926487</v>
      </c>
      <c r="T323" s="161" t="s">
        <v>1346</v>
      </c>
      <c r="U323" s="245"/>
      <c r="V323" s="245">
        <f>D323/1.08</f>
        <v>153180000</v>
      </c>
      <c r="W323" s="245">
        <f>S323-V323</f>
        <v>21746487</v>
      </c>
      <c r="AH323" s="161" t="str">
        <f>A322&amp;"2"</f>
        <v>20772</v>
      </c>
      <c r="AI323" s="161" t="str">
        <f>C323</f>
        <v>建物</v>
      </c>
      <c r="AJ323" s="199">
        <f>AJ322</f>
        <v>261219</v>
      </c>
    </row>
    <row r="324" spans="1:36" ht="12.75" thickBot="1">
      <c r="A324" s="440"/>
      <c r="B324" s="443"/>
      <c r="C324" s="200" t="s">
        <v>735</v>
      </c>
      <c r="D324" s="227">
        <f>SUM(D322:D323)</f>
        <v>472254400</v>
      </c>
      <c r="E324" s="201">
        <v>0</v>
      </c>
      <c r="F324" s="227">
        <f>ROUNDDOWN(((D322+D323/1.08)*0.01)*1.08,0)</f>
        <v>4968000</v>
      </c>
      <c r="G324" s="201">
        <f>13800000+1104000</f>
        <v>14904000</v>
      </c>
      <c r="H324" s="218">
        <v>172800</v>
      </c>
      <c r="I324" s="218">
        <v>518400</v>
      </c>
      <c r="J324" s="218">
        <f>324000+108000</f>
        <v>432000</v>
      </c>
      <c r="K324" s="218">
        <v>162000</v>
      </c>
      <c r="L324" s="218">
        <f>648000</f>
        <v>648000</v>
      </c>
      <c r="M324" s="218">
        <f>200880</f>
        <v>200880</v>
      </c>
      <c r="N324" s="218">
        <v>43200</v>
      </c>
      <c r="O324" s="240">
        <f>37800+646920+1938+172800+105+285</f>
        <v>859848</v>
      </c>
      <c r="P324" s="201">
        <f>98359+1</f>
        <v>98360</v>
      </c>
      <c r="Q324" s="201">
        <v>2488248</v>
      </c>
      <c r="R324" s="236">
        <f>SUM(R322:R323)</f>
        <v>78976</v>
      </c>
      <c r="S324" s="204">
        <f>SUM(D324:R324)</f>
        <v>497829112</v>
      </c>
      <c r="U324" s="245"/>
      <c r="V324" s="245"/>
      <c r="W324" s="245"/>
    </row>
    <row r="325" spans="1:36" ht="12.75" thickBot="1">
      <c r="A325" s="205"/>
      <c r="B325" s="205"/>
      <c r="C325" s="205"/>
      <c r="D325" s="206"/>
      <c r="E325" s="206"/>
      <c r="F325" s="206"/>
      <c r="G325" s="206"/>
      <c r="H325" s="206"/>
      <c r="I325" s="206"/>
      <c r="J325" s="206"/>
      <c r="K325" s="206"/>
      <c r="L325" s="206"/>
      <c r="M325" s="206"/>
      <c r="N325" s="206"/>
      <c r="O325" s="206"/>
      <c r="P325" s="206"/>
      <c r="Q325" s="206"/>
      <c r="R325" s="206"/>
      <c r="S325" s="206"/>
      <c r="U325" s="245"/>
      <c r="V325" s="245"/>
      <c r="W325" s="245"/>
    </row>
    <row r="326" spans="1:36" ht="12.75" thickBot="1">
      <c r="A326" s="207" t="s">
        <v>1299</v>
      </c>
      <c r="B326" s="208"/>
      <c r="C326" s="209"/>
      <c r="D326" s="210">
        <f>D323</f>
        <v>165434400</v>
      </c>
      <c r="E326" s="210">
        <f t="shared" ref="E326:P326" si="106">E324</f>
        <v>0</v>
      </c>
      <c r="F326" s="210">
        <f t="shared" si="106"/>
        <v>4968000</v>
      </c>
      <c r="G326" s="210">
        <f t="shared" si="106"/>
        <v>14904000</v>
      </c>
      <c r="H326" s="210">
        <f t="shared" si="106"/>
        <v>172800</v>
      </c>
      <c r="I326" s="210">
        <f t="shared" si="106"/>
        <v>518400</v>
      </c>
      <c r="J326" s="210">
        <f t="shared" si="106"/>
        <v>432000</v>
      </c>
      <c r="K326" s="210">
        <f t="shared" si="106"/>
        <v>162000</v>
      </c>
      <c r="L326" s="210">
        <f t="shared" si="106"/>
        <v>648000</v>
      </c>
      <c r="M326" s="210">
        <f t="shared" si="106"/>
        <v>200880</v>
      </c>
      <c r="N326" s="210">
        <f t="shared" si="106"/>
        <v>43200</v>
      </c>
      <c r="O326" s="210">
        <f t="shared" si="106"/>
        <v>859848</v>
      </c>
      <c r="P326" s="210">
        <f t="shared" si="106"/>
        <v>98360</v>
      </c>
      <c r="Q326" s="212" t="s">
        <v>1300</v>
      </c>
      <c r="R326" s="210">
        <f>R323</f>
        <v>70386</v>
      </c>
      <c r="S326" s="213">
        <f>SUM(D326:R326)</f>
        <v>188512274</v>
      </c>
      <c r="U326" s="245"/>
      <c r="V326" s="245"/>
      <c r="W326" s="245"/>
    </row>
    <row r="327" spans="1:36">
      <c r="A327" s="237"/>
      <c r="B327" s="205"/>
      <c r="C327" s="205"/>
      <c r="D327" s="206"/>
      <c r="E327" s="206"/>
      <c r="F327" s="206"/>
      <c r="G327" s="206"/>
      <c r="H327" s="206"/>
      <c r="I327" s="206"/>
      <c r="J327" s="206"/>
      <c r="K327" s="206"/>
      <c r="L327" s="206"/>
      <c r="M327" s="206"/>
      <c r="N327" s="206"/>
      <c r="O327" s="206"/>
      <c r="P327" s="206"/>
      <c r="Q327" s="238"/>
      <c r="R327" s="206"/>
      <c r="S327" s="206"/>
      <c r="U327" s="245"/>
      <c r="V327" s="245"/>
      <c r="W327" s="245"/>
    </row>
    <row r="328" spans="1:36" ht="12.75" thickBot="1">
      <c r="A328" s="237"/>
      <c r="B328" s="205"/>
      <c r="C328" s="205"/>
      <c r="D328" s="206"/>
      <c r="E328" s="206"/>
      <c r="F328" s="206"/>
      <c r="G328" s="206"/>
      <c r="H328" s="206"/>
      <c r="I328" s="206"/>
      <c r="J328" s="206"/>
      <c r="K328" s="206"/>
      <c r="L328" s="206"/>
      <c r="M328" s="206"/>
      <c r="N328" s="206"/>
      <c r="O328" s="206"/>
      <c r="P328" s="206"/>
      <c r="Q328" s="238"/>
      <c r="R328" s="206"/>
      <c r="S328" s="206"/>
      <c r="U328" s="245"/>
      <c r="V328" s="245"/>
      <c r="W328" s="245"/>
    </row>
    <row r="329" spans="1:36" ht="12.75" thickBot="1">
      <c r="A329" s="164"/>
      <c r="B329" s="165">
        <v>42035</v>
      </c>
      <c r="C329" s="164"/>
      <c r="D329" s="166"/>
      <c r="E329" s="166"/>
      <c r="F329" s="166"/>
      <c r="G329" s="166"/>
      <c r="H329" s="166"/>
      <c r="I329" s="166"/>
      <c r="J329" s="166"/>
      <c r="K329" s="166"/>
      <c r="L329" s="166"/>
      <c r="M329" s="166"/>
      <c r="N329" s="166"/>
      <c r="O329" s="166"/>
      <c r="P329" s="430" t="s">
        <v>1296</v>
      </c>
      <c r="Q329" s="431"/>
      <c r="R329" s="166"/>
      <c r="S329" s="166"/>
      <c r="T329" s="164"/>
      <c r="U329" s="246"/>
      <c r="V329" s="246"/>
      <c r="W329" s="246"/>
      <c r="X329" s="167"/>
      <c r="Y329" s="167"/>
      <c r="Z329" s="167"/>
      <c r="AA329" s="168"/>
      <c r="AB329" s="168"/>
      <c r="AC329" s="167"/>
      <c r="AD329" s="168"/>
      <c r="AE329" s="167"/>
      <c r="AF329" s="167"/>
      <c r="AG329" s="167"/>
      <c r="AH329" s="164"/>
      <c r="AI329" s="164"/>
      <c r="AJ329" s="164"/>
    </row>
    <row r="330" spans="1:36" ht="24">
      <c r="A330" s="169" t="s">
        <v>722</v>
      </c>
      <c r="B330" s="169" t="s">
        <v>723</v>
      </c>
      <c r="C330" s="170" t="s">
        <v>724</v>
      </c>
      <c r="D330" s="171" t="s">
        <v>725</v>
      </c>
      <c r="E330" s="172" t="s">
        <v>726</v>
      </c>
      <c r="F330" s="172" t="s">
        <v>727</v>
      </c>
      <c r="G330" s="172" t="s">
        <v>728</v>
      </c>
      <c r="H330" s="172" t="s">
        <v>1190</v>
      </c>
      <c r="I330" s="172" t="s">
        <v>1191</v>
      </c>
      <c r="J330" s="172" t="s">
        <v>1065</v>
      </c>
      <c r="K330" s="172" t="s">
        <v>729</v>
      </c>
      <c r="L330" s="172" t="s">
        <v>730</v>
      </c>
      <c r="M330" s="172" t="s">
        <v>1185</v>
      </c>
      <c r="N330" s="172" t="s">
        <v>731</v>
      </c>
      <c r="O330" s="172" t="s">
        <v>732</v>
      </c>
      <c r="P330" s="172" t="s">
        <v>733</v>
      </c>
      <c r="Q330" s="172" t="s">
        <v>1301</v>
      </c>
      <c r="R330" s="172" t="s">
        <v>734</v>
      </c>
      <c r="S330" s="173" t="s">
        <v>799</v>
      </c>
      <c r="T330" s="167"/>
      <c r="U330" s="247" t="s">
        <v>736</v>
      </c>
      <c r="V330" s="247" t="s">
        <v>1309</v>
      </c>
      <c r="W330" s="247" t="s">
        <v>1308</v>
      </c>
      <c r="X330" s="174" t="s">
        <v>1068</v>
      </c>
      <c r="Y330" s="175" t="s">
        <v>1069</v>
      </c>
      <c r="Z330" s="175" t="s">
        <v>1070</v>
      </c>
      <c r="AA330" s="176" t="s">
        <v>1071</v>
      </c>
      <c r="AB330" s="172" t="s">
        <v>1072</v>
      </c>
      <c r="AC330" s="177" t="s">
        <v>1073</v>
      </c>
      <c r="AD330" s="172" t="s">
        <v>1074</v>
      </c>
      <c r="AE330" s="178" t="s">
        <v>1186</v>
      </c>
      <c r="AF330" s="179" t="s">
        <v>1075</v>
      </c>
      <c r="AG330" s="179" t="s">
        <v>1076</v>
      </c>
      <c r="AH330" s="167"/>
      <c r="AI330" s="167"/>
      <c r="AJ330" s="167"/>
    </row>
    <row r="331" spans="1:36" ht="12.75" thickBot="1">
      <c r="A331" s="438">
        <v>2078</v>
      </c>
      <c r="B331" s="441" t="s">
        <v>1302</v>
      </c>
      <c r="C331" s="229" t="s">
        <v>738</v>
      </c>
      <c r="D331" s="181">
        <v>898908000</v>
      </c>
      <c r="E331" s="182">
        <f>ROUND(E333*D331/D333,0)</f>
        <v>328225</v>
      </c>
      <c r="F331" s="182">
        <f>ROUND(F333*D331/D333,0)</f>
        <v>9474749</v>
      </c>
      <c r="G331" s="182">
        <f>ROUND(G333*D331/D333,0)</f>
        <v>28424246</v>
      </c>
      <c r="H331" s="182">
        <f>ROUND(H333*D331/D333,0)</f>
        <v>116702</v>
      </c>
      <c r="I331" s="182">
        <v>0</v>
      </c>
      <c r="J331" s="182">
        <v>0</v>
      </c>
      <c r="K331" s="182">
        <f>K333</f>
        <v>162000</v>
      </c>
      <c r="L331" s="182">
        <f>ROUND(L333*D331/D333,0)</f>
        <v>510572</v>
      </c>
      <c r="M331" s="182">
        <f>M333</f>
        <v>239760</v>
      </c>
      <c r="N331" s="182">
        <f>ROUND(115560*D331/D333,0)</f>
        <v>78045</v>
      </c>
      <c r="O331" s="182">
        <f>ROUND(O333*D331/D333,0)</f>
        <v>657577</v>
      </c>
      <c r="P331" s="182">
        <f>ROUND(P333*D331/D333,0)</f>
        <v>44408</v>
      </c>
      <c r="Q331" s="182">
        <f>ROUND(Q333*D331/D333,0)</f>
        <v>6448</v>
      </c>
      <c r="R331" s="220">
        <v>28847</v>
      </c>
      <c r="S331" s="185">
        <f>SUM(D331:R331)</f>
        <v>938979579</v>
      </c>
      <c r="T331" s="186" t="s">
        <v>1318</v>
      </c>
      <c r="U331" s="245">
        <f>D331</f>
        <v>898908000</v>
      </c>
      <c r="V331" s="245"/>
      <c r="W331" s="245">
        <f>S331-U331</f>
        <v>40071579</v>
      </c>
      <c r="X331" s="187" t="s">
        <v>1078</v>
      </c>
      <c r="Y331" s="189">
        <v>39510</v>
      </c>
      <c r="Z331" s="189">
        <v>41992</v>
      </c>
      <c r="AA331" s="216">
        <v>82</v>
      </c>
      <c r="AB331" s="184">
        <v>47</v>
      </c>
      <c r="AC331" s="190">
        <f>IF((AB331*12-AA331+AA331*0.2)/12&lt;2,2,ROUNDDOWN((AB331*12-AA331+AA331*0.2)/12,0))</f>
        <v>41</v>
      </c>
      <c r="AD331" s="191">
        <f>VLOOKUP($AC331,[84]償却率一覧!$A$3:$D$101,3,FALSE)</f>
        <v>1.3000000000000001E-2</v>
      </c>
      <c r="AE331" s="242">
        <f>ROUNDDOWN(S332*0.9*AD331*$AG331/6,0)</f>
        <v>1764434</v>
      </c>
      <c r="AF331" s="242">
        <f>ROUNDDOWN(S332*0.9*AD331/6,0)</f>
        <v>882217</v>
      </c>
      <c r="AG331" s="192">
        <f>IF(MONTH($B$2)=1,(MONTH($B$2)+12)-MONTH($Z331)+1,MONTH($B$2)-MONTH($Z331)+1)</f>
        <v>2</v>
      </c>
      <c r="AH331" s="161" t="str">
        <f>A331&amp;"1"</f>
        <v>20781</v>
      </c>
      <c r="AI331" s="161" t="str">
        <f>C331</f>
        <v>信託土地</v>
      </c>
      <c r="AJ331" s="193">
        <f>(YEAR(Z331)-1988)*10000+MONTH(Z331)*100+DAY(Z331)</f>
        <v>261219</v>
      </c>
    </row>
    <row r="332" spans="1:36" ht="12.75" thickBot="1">
      <c r="A332" s="439"/>
      <c r="B332" s="442"/>
      <c r="C332" s="233" t="s">
        <v>739</v>
      </c>
      <c r="D332" s="195">
        <f>400092000+32007360</f>
        <v>432099360</v>
      </c>
      <c r="E332" s="196">
        <f t="shared" ref="E332:J332" si="107">E333-E331</f>
        <v>157775</v>
      </c>
      <c r="F332" s="196">
        <f t="shared" si="107"/>
        <v>4554451</v>
      </c>
      <c r="G332" s="196">
        <f t="shared" si="107"/>
        <v>13663354</v>
      </c>
      <c r="H332" s="196">
        <f t="shared" si="107"/>
        <v>56098</v>
      </c>
      <c r="I332" s="196">
        <f t="shared" si="107"/>
        <v>518400</v>
      </c>
      <c r="J332" s="196">
        <f t="shared" si="107"/>
        <v>540000</v>
      </c>
      <c r="K332" s="196">
        <v>0</v>
      </c>
      <c r="L332" s="196">
        <f t="shared" ref="L332:Q332" si="108">L333-L331</f>
        <v>245428</v>
      </c>
      <c r="M332" s="196">
        <f t="shared" si="108"/>
        <v>0</v>
      </c>
      <c r="N332" s="182">
        <f>ROUND(115560*D332/D333,0)+43200</f>
        <v>80715</v>
      </c>
      <c r="O332" s="196">
        <f t="shared" si="108"/>
        <v>316093</v>
      </c>
      <c r="P332" s="196">
        <f t="shared" si="108"/>
        <v>21347</v>
      </c>
      <c r="Q332" s="196">
        <f t="shared" si="108"/>
        <v>3100</v>
      </c>
      <c r="R332" s="221">
        <v>162855</v>
      </c>
      <c r="S332" s="198">
        <f>SUM(D332:R332)</f>
        <v>452418976</v>
      </c>
      <c r="T332" s="161" t="s">
        <v>1318</v>
      </c>
      <c r="U332" s="245"/>
      <c r="V332" s="245">
        <f>D332/1.08</f>
        <v>400092000</v>
      </c>
      <c r="W332" s="245">
        <f>S332-V332</f>
        <v>52326976</v>
      </c>
      <c r="AH332" s="161" t="str">
        <f>A331&amp;"2"</f>
        <v>20782</v>
      </c>
      <c r="AI332" s="161" t="str">
        <f>C332</f>
        <v>信託建物</v>
      </c>
      <c r="AJ332" s="199">
        <f>AJ331</f>
        <v>261219</v>
      </c>
    </row>
    <row r="333" spans="1:36" ht="12.75" thickBot="1">
      <c r="A333" s="440"/>
      <c r="B333" s="443"/>
      <c r="C333" s="200" t="s">
        <v>735</v>
      </c>
      <c r="D333" s="227">
        <f>SUM(D331:D332)</f>
        <v>1331007360</v>
      </c>
      <c r="E333" s="201">
        <v>486000</v>
      </c>
      <c r="F333" s="227">
        <f>ROUNDDOWN(((D331+D332/1.08)*0.01)*1.08,0)</f>
        <v>14029200</v>
      </c>
      <c r="G333" s="201">
        <v>42087600</v>
      </c>
      <c r="H333" s="218">
        <v>172800</v>
      </c>
      <c r="I333" s="218">
        <v>518400</v>
      </c>
      <c r="J333" s="218">
        <f>432000+108000</f>
        <v>540000</v>
      </c>
      <c r="K333" s="218">
        <v>162000</v>
      </c>
      <c r="L333" s="218">
        <f>756000</f>
        <v>756000</v>
      </c>
      <c r="M333" s="218">
        <f>200880+38880</f>
        <v>239760</v>
      </c>
      <c r="N333" s="218">
        <f>115560</f>
        <v>115560</v>
      </c>
      <c r="O333" s="243">
        <f>8100+741960+222480+105+285+740</f>
        <v>973670</v>
      </c>
      <c r="P333" s="201">
        <f>65754+1</f>
        <v>65755</v>
      </c>
      <c r="Q333" s="201">
        <v>9548</v>
      </c>
      <c r="R333" s="236">
        <f>SUM(R331:R332)</f>
        <v>191702</v>
      </c>
      <c r="S333" s="204">
        <f>SUM(D333:R333)</f>
        <v>1391355355</v>
      </c>
      <c r="U333" s="245"/>
      <c r="V333" s="245"/>
      <c r="W333" s="245"/>
    </row>
    <row r="334" spans="1:36" ht="12.75" thickBot="1">
      <c r="A334" s="205"/>
      <c r="B334" s="205"/>
      <c r="C334" s="205"/>
      <c r="D334" s="206"/>
      <c r="E334" s="206"/>
      <c r="F334" s="206"/>
      <c r="G334" s="206"/>
      <c r="H334" s="206"/>
      <c r="I334" s="206"/>
      <c r="J334" s="206"/>
      <c r="K334" s="206"/>
      <c r="L334" s="206"/>
      <c r="M334" s="206"/>
      <c r="N334" s="206"/>
      <c r="O334" s="206"/>
      <c r="P334" s="206"/>
      <c r="Q334" s="206"/>
      <c r="R334" s="206"/>
      <c r="S334" s="206"/>
      <c r="U334" s="245"/>
      <c r="V334" s="245"/>
      <c r="W334" s="245"/>
    </row>
    <row r="335" spans="1:36" ht="12.75" thickBot="1">
      <c r="A335" s="207" t="s">
        <v>1281</v>
      </c>
      <c r="B335" s="208"/>
      <c r="C335" s="209"/>
      <c r="D335" s="210">
        <f>D332</f>
        <v>432099360</v>
      </c>
      <c r="E335" s="210">
        <f t="shared" ref="E335:P335" si="109">E333</f>
        <v>486000</v>
      </c>
      <c r="F335" s="210">
        <f t="shared" si="109"/>
        <v>14029200</v>
      </c>
      <c r="G335" s="210">
        <f t="shared" si="109"/>
        <v>42087600</v>
      </c>
      <c r="H335" s="210">
        <f t="shared" si="109"/>
        <v>172800</v>
      </c>
      <c r="I335" s="210">
        <f t="shared" si="109"/>
        <v>518400</v>
      </c>
      <c r="J335" s="210">
        <f t="shared" si="109"/>
        <v>540000</v>
      </c>
      <c r="K335" s="210">
        <f t="shared" si="109"/>
        <v>162000</v>
      </c>
      <c r="L335" s="210">
        <f t="shared" si="109"/>
        <v>756000</v>
      </c>
      <c r="M335" s="210">
        <f t="shared" si="109"/>
        <v>239760</v>
      </c>
      <c r="N335" s="210">
        <f t="shared" si="109"/>
        <v>115560</v>
      </c>
      <c r="O335" s="210">
        <f t="shared" si="109"/>
        <v>973670</v>
      </c>
      <c r="P335" s="210">
        <f t="shared" si="109"/>
        <v>65755</v>
      </c>
      <c r="Q335" s="212" t="s">
        <v>1264</v>
      </c>
      <c r="R335" s="210">
        <f>R332</f>
        <v>162855</v>
      </c>
      <c r="S335" s="213">
        <f>SUM(D335:R335)</f>
        <v>492408960</v>
      </c>
      <c r="U335" s="245"/>
      <c r="V335" s="245"/>
      <c r="W335" s="245"/>
    </row>
    <row r="336" spans="1:36">
      <c r="A336" s="237"/>
      <c r="B336" s="205"/>
      <c r="C336" s="205"/>
      <c r="D336" s="206"/>
      <c r="E336" s="206"/>
      <c r="F336" s="206"/>
      <c r="G336" s="206"/>
      <c r="H336" s="206"/>
      <c r="I336" s="206"/>
      <c r="J336" s="206"/>
      <c r="K336" s="206"/>
      <c r="L336" s="206"/>
      <c r="M336" s="206"/>
      <c r="N336" s="206"/>
      <c r="O336" s="206"/>
      <c r="P336" s="206"/>
      <c r="Q336" s="238"/>
      <c r="R336" s="206"/>
      <c r="S336" s="206"/>
      <c r="U336" s="245"/>
      <c r="V336" s="245"/>
      <c r="W336" s="245"/>
    </row>
    <row r="337" spans="1:36" ht="12.75" thickBot="1">
      <c r="A337" s="237"/>
      <c r="B337" s="205"/>
      <c r="C337" s="205"/>
      <c r="D337" s="206"/>
      <c r="E337" s="206"/>
      <c r="F337" s="206"/>
      <c r="G337" s="206"/>
      <c r="H337" s="206"/>
      <c r="I337" s="206"/>
      <c r="J337" s="206"/>
      <c r="K337" s="206"/>
      <c r="L337" s="206"/>
      <c r="M337" s="206"/>
      <c r="N337" s="206"/>
      <c r="O337" s="206"/>
      <c r="P337" s="206"/>
      <c r="Q337" s="238"/>
      <c r="R337" s="206"/>
      <c r="S337" s="206"/>
      <c r="U337" s="245"/>
      <c r="V337" s="245"/>
      <c r="W337" s="245"/>
    </row>
    <row r="338" spans="1:36" ht="12.75" thickBot="1">
      <c r="A338" s="164"/>
      <c r="B338" s="165">
        <v>42035</v>
      </c>
      <c r="C338" s="164"/>
      <c r="D338" s="166"/>
      <c r="E338" s="166"/>
      <c r="F338" s="166"/>
      <c r="G338" s="166"/>
      <c r="H338" s="166"/>
      <c r="I338" s="166"/>
      <c r="J338" s="166"/>
      <c r="K338" s="166"/>
      <c r="L338" s="166"/>
      <c r="M338" s="166"/>
      <c r="N338" s="166"/>
      <c r="O338" s="166"/>
      <c r="P338" s="430" t="s">
        <v>1209</v>
      </c>
      <c r="Q338" s="431"/>
      <c r="R338" s="166"/>
      <c r="S338" s="166"/>
      <c r="T338" s="164"/>
      <c r="U338" s="246"/>
      <c r="V338" s="246"/>
      <c r="W338" s="246"/>
      <c r="X338" s="167"/>
      <c r="Y338" s="167"/>
      <c r="Z338" s="167"/>
      <c r="AA338" s="168"/>
      <c r="AB338" s="168"/>
      <c r="AC338" s="167"/>
      <c r="AD338" s="168"/>
      <c r="AE338" s="167"/>
      <c r="AF338" s="167"/>
      <c r="AG338" s="167"/>
      <c r="AH338" s="164"/>
      <c r="AI338" s="164"/>
      <c r="AJ338" s="164"/>
    </row>
    <row r="339" spans="1:36" ht="24">
      <c r="A339" s="169" t="s">
        <v>722</v>
      </c>
      <c r="B339" s="169" t="s">
        <v>723</v>
      </c>
      <c r="C339" s="170" t="s">
        <v>724</v>
      </c>
      <c r="D339" s="171" t="s">
        <v>725</v>
      </c>
      <c r="E339" s="172" t="s">
        <v>726</v>
      </c>
      <c r="F339" s="172" t="s">
        <v>727</v>
      </c>
      <c r="G339" s="172" t="s">
        <v>728</v>
      </c>
      <c r="H339" s="172" t="s">
        <v>1188</v>
      </c>
      <c r="I339" s="172" t="s">
        <v>1191</v>
      </c>
      <c r="J339" s="172" t="s">
        <v>1065</v>
      </c>
      <c r="K339" s="172" t="s">
        <v>729</v>
      </c>
      <c r="L339" s="172" t="s">
        <v>730</v>
      </c>
      <c r="M339" s="172" t="s">
        <v>1185</v>
      </c>
      <c r="N339" s="172" t="s">
        <v>731</v>
      </c>
      <c r="O339" s="172" t="s">
        <v>732</v>
      </c>
      <c r="P339" s="172" t="s">
        <v>733</v>
      </c>
      <c r="Q339" s="172" t="s">
        <v>1292</v>
      </c>
      <c r="R339" s="172" t="s">
        <v>734</v>
      </c>
      <c r="S339" s="173" t="s">
        <v>799</v>
      </c>
      <c r="T339" s="167"/>
      <c r="U339" s="247" t="s">
        <v>736</v>
      </c>
      <c r="V339" s="247" t="s">
        <v>1309</v>
      </c>
      <c r="W339" s="247" t="s">
        <v>1308</v>
      </c>
      <c r="X339" s="174" t="s">
        <v>1068</v>
      </c>
      <c r="Y339" s="175" t="s">
        <v>1069</v>
      </c>
      <c r="Z339" s="175" t="s">
        <v>1070</v>
      </c>
      <c r="AA339" s="176" t="s">
        <v>1071</v>
      </c>
      <c r="AB339" s="172" t="s">
        <v>1072</v>
      </c>
      <c r="AC339" s="177" t="s">
        <v>1073</v>
      </c>
      <c r="AD339" s="172" t="s">
        <v>1074</v>
      </c>
      <c r="AE339" s="178" t="s">
        <v>1186</v>
      </c>
      <c r="AF339" s="179" t="s">
        <v>1075</v>
      </c>
      <c r="AG339" s="179" t="s">
        <v>1076</v>
      </c>
      <c r="AH339" s="167"/>
      <c r="AI339" s="167"/>
      <c r="AJ339" s="167"/>
    </row>
    <row r="340" spans="1:36" ht="12.75" thickBot="1">
      <c r="A340" s="438">
        <v>3032</v>
      </c>
      <c r="B340" s="441" t="s">
        <v>1303</v>
      </c>
      <c r="C340" s="229" t="s">
        <v>736</v>
      </c>
      <c r="D340" s="181">
        <v>272700000</v>
      </c>
      <c r="E340" s="182">
        <f>ROUND(E342*D340/D342,0)</f>
        <v>0</v>
      </c>
      <c r="F340" s="182">
        <f>ROUND(F342*D340/D342,0)</f>
        <v>2821034</v>
      </c>
      <c r="G340" s="182">
        <f>ROUND(G342*D340/D342,0)</f>
        <v>8463103</v>
      </c>
      <c r="H340" s="182">
        <f>ROUND(H342*D340/D342,0)</f>
        <v>74483</v>
      </c>
      <c r="I340" s="182">
        <v>0</v>
      </c>
      <c r="J340" s="182">
        <v>0</v>
      </c>
      <c r="K340" s="182">
        <f>K342</f>
        <v>162000</v>
      </c>
      <c r="L340" s="182">
        <f>ROUND(L342*D340/D342,0)</f>
        <v>279310</v>
      </c>
      <c r="M340" s="182">
        <f>M342</f>
        <v>239760</v>
      </c>
      <c r="N340" s="182">
        <f>ROUND(N342*D340/D342,0)</f>
        <v>228569</v>
      </c>
      <c r="O340" s="182">
        <f>ROUND(O342*D340/D342,0)</f>
        <v>483713</v>
      </c>
      <c r="P340" s="182">
        <f>ROUND(P342*D340/D342,0)</f>
        <v>42212</v>
      </c>
      <c r="Q340" s="182">
        <f>ROUND(Q342*D340/D342,0)</f>
        <v>1088253</v>
      </c>
      <c r="R340" s="220">
        <v>4777</v>
      </c>
      <c r="S340" s="185">
        <f>SUM(D340:R340)</f>
        <v>286587214</v>
      </c>
      <c r="T340" s="186" t="s">
        <v>1316</v>
      </c>
      <c r="U340" s="245">
        <f>D340</f>
        <v>272700000</v>
      </c>
      <c r="V340" s="245"/>
      <c r="W340" s="245">
        <f>S340-U340</f>
        <v>13887214</v>
      </c>
      <c r="X340" s="187" t="s">
        <v>1078</v>
      </c>
      <c r="Y340" s="189">
        <v>39463</v>
      </c>
      <c r="Z340" s="189">
        <v>41992</v>
      </c>
      <c r="AA340" s="216">
        <v>84</v>
      </c>
      <c r="AB340" s="184">
        <v>47</v>
      </c>
      <c r="AC340" s="190">
        <f>IF((AB340*12-AA340+AA340*0.2)/12&lt;2,2,ROUNDDOWN((AB340*12-AA340+AA340*0.2)/12,0))</f>
        <v>41</v>
      </c>
      <c r="AD340" s="191">
        <f>VLOOKUP($AC340,[84]償却率一覧!$A$3:$D$101,3,FALSE)</f>
        <v>1.3000000000000001E-2</v>
      </c>
      <c r="AE340" s="192">
        <f>ROUNDDOWN(S341*0.9*AD340*$AG340/6,0)</f>
        <v>1477335</v>
      </c>
      <c r="AF340" s="192">
        <f>ROUNDDOWN(S341*0.9*AD340/6,0)</f>
        <v>738667</v>
      </c>
      <c r="AG340" s="192">
        <f>IF(MONTH($B$2)=1,(MONTH($B$2)+12)-MONTH($Z340)+1,MONTH($B$2)-MONTH($Z340)+1)</f>
        <v>2</v>
      </c>
      <c r="AH340" s="161" t="str">
        <f>A340&amp;"1"</f>
        <v>30321</v>
      </c>
      <c r="AI340" s="161" t="str">
        <f>C340</f>
        <v>土地</v>
      </c>
      <c r="AJ340" s="193">
        <f>(YEAR(Z340)-1988)*10000+MONTH(Z340)*100+DAY(Z340)</f>
        <v>261219</v>
      </c>
    </row>
    <row r="341" spans="1:36" ht="12.75" thickBot="1">
      <c r="A341" s="439"/>
      <c r="B341" s="442"/>
      <c r="C341" s="233" t="s">
        <v>737</v>
      </c>
      <c r="D341" s="195">
        <f>333300000+26664000</f>
        <v>359964000</v>
      </c>
      <c r="E341" s="196">
        <f t="shared" ref="E341:J341" si="110">E342-E340</f>
        <v>0</v>
      </c>
      <c r="F341" s="196">
        <f t="shared" si="110"/>
        <v>3723766</v>
      </c>
      <c r="G341" s="196">
        <f t="shared" si="110"/>
        <v>11171297</v>
      </c>
      <c r="H341" s="196">
        <f t="shared" si="110"/>
        <v>98317</v>
      </c>
      <c r="I341" s="196">
        <f t="shared" si="110"/>
        <v>518400</v>
      </c>
      <c r="J341" s="196">
        <f t="shared" si="110"/>
        <v>432000</v>
      </c>
      <c r="K341" s="196">
        <v>0</v>
      </c>
      <c r="L341" s="196">
        <f t="shared" ref="L341:Q341" si="111">L342-L340</f>
        <v>368690</v>
      </c>
      <c r="M341" s="196">
        <f t="shared" si="111"/>
        <v>0</v>
      </c>
      <c r="N341" s="196">
        <f t="shared" si="111"/>
        <v>301711</v>
      </c>
      <c r="O341" s="196">
        <f t="shared" si="111"/>
        <v>638501</v>
      </c>
      <c r="P341" s="196">
        <f t="shared" si="111"/>
        <v>55720</v>
      </c>
      <c r="Q341" s="196">
        <f t="shared" si="111"/>
        <v>1436495</v>
      </c>
      <c r="R341" s="221">
        <v>95054</v>
      </c>
      <c r="S341" s="198">
        <f>SUM(D341:R341)</f>
        <v>378803951</v>
      </c>
      <c r="T341" s="161" t="s">
        <v>1317</v>
      </c>
      <c r="U341" s="245"/>
      <c r="V341" s="245">
        <f>D341/1.08</f>
        <v>333300000</v>
      </c>
      <c r="W341" s="245">
        <f>S341-V341</f>
        <v>45503951</v>
      </c>
      <c r="AH341" s="161" t="str">
        <f>A340&amp;"2"</f>
        <v>30322</v>
      </c>
      <c r="AI341" s="161" t="str">
        <f>C341</f>
        <v>建物</v>
      </c>
      <c r="AJ341" s="199">
        <f>AJ340</f>
        <v>261219</v>
      </c>
    </row>
    <row r="342" spans="1:36" ht="12.75" thickBot="1">
      <c r="A342" s="440"/>
      <c r="B342" s="443"/>
      <c r="C342" s="200" t="s">
        <v>735</v>
      </c>
      <c r="D342" s="227">
        <f>SUM(D340:D341)</f>
        <v>632664000</v>
      </c>
      <c r="E342" s="201">
        <v>0</v>
      </c>
      <c r="F342" s="227">
        <f>ROUNDDOWN(((D340+D341/1.08)*0.01)*1.08,0)</f>
        <v>6544800</v>
      </c>
      <c r="G342" s="201">
        <f>18180000+1454400</f>
        <v>19634400</v>
      </c>
      <c r="H342" s="218">
        <v>172800</v>
      </c>
      <c r="I342" s="218">
        <v>518400</v>
      </c>
      <c r="J342" s="218">
        <f>324000+108000</f>
        <v>432000</v>
      </c>
      <c r="K342" s="218">
        <v>162000</v>
      </c>
      <c r="L342" s="218">
        <f>648000</f>
        <v>648000</v>
      </c>
      <c r="M342" s="218">
        <f>200880+38880</f>
        <v>239760</v>
      </c>
      <c r="N342" s="218">
        <f>44280+486000</f>
        <v>530280</v>
      </c>
      <c r="O342" s="240">
        <f>260280+1399+529200+1545+329400+105+285</f>
        <v>1122214</v>
      </c>
      <c r="P342" s="201">
        <v>97932</v>
      </c>
      <c r="Q342" s="201">
        <v>2524748</v>
      </c>
      <c r="R342" s="236">
        <f>SUM(R340:R341)</f>
        <v>99831</v>
      </c>
      <c r="S342" s="204">
        <f>SUM(D342:R342)</f>
        <v>665391165</v>
      </c>
      <c r="U342" s="245"/>
      <c r="V342" s="245"/>
      <c r="W342" s="245"/>
    </row>
    <row r="343" spans="1:36" ht="12.75" thickBot="1">
      <c r="A343" s="205"/>
      <c r="B343" s="205"/>
      <c r="C343" s="205"/>
      <c r="D343" s="206"/>
      <c r="E343" s="244"/>
      <c r="F343" s="206"/>
      <c r="G343" s="206"/>
      <c r="H343" s="206"/>
      <c r="I343" s="206"/>
      <c r="J343" s="206"/>
      <c r="K343" s="206"/>
      <c r="L343" s="206"/>
      <c r="M343" s="206"/>
      <c r="N343" s="206"/>
      <c r="O343" s="206"/>
      <c r="P343" s="206"/>
      <c r="Q343" s="206"/>
      <c r="R343" s="206"/>
      <c r="S343" s="206"/>
      <c r="U343" s="245"/>
      <c r="V343" s="245"/>
      <c r="W343" s="245"/>
    </row>
    <row r="344" spans="1:36" ht="12.75" thickBot="1">
      <c r="A344" s="207" t="s">
        <v>1221</v>
      </c>
      <c r="B344" s="208"/>
      <c r="C344" s="209"/>
      <c r="D344" s="210">
        <f>D341</f>
        <v>359964000</v>
      </c>
      <c r="E344" s="210">
        <f t="shared" ref="E344:P344" si="112">E342</f>
        <v>0</v>
      </c>
      <c r="F344" s="210">
        <f t="shared" si="112"/>
        <v>6544800</v>
      </c>
      <c r="G344" s="210">
        <f t="shared" si="112"/>
        <v>19634400</v>
      </c>
      <c r="H344" s="210">
        <f t="shared" si="112"/>
        <v>172800</v>
      </c>
      <c r="I344" s="210">
        <f t="shared" si="112"/>
        <v>518400</v>
      </c>
      <c r="J344" s="210">
        <f t="shared" si="112"/>
        <v>432000</v>
      </c>
      <c r="K344" s="210">
        <f t="shared" si="112"/>
        <v>162000</v>
      </c>
      <c r="L344" s="210">
        <f t="shared" si="112"/>
        <v>648000</v>
      </c>
      <c r="M344" s="210">
        <f t="shared" si="112"/>
        <v>239760</v>
      </c>
      <c r="N344" s="210">
        <f t="shared" si="112"/>
        <v>530280</v>
      </c>
      <c r="O344" s="210">
        <f t="shared" si="112"/>
        <v>1122214</v>
      </c>
      <c r="P344" s="210">
        <f t="shared" si="112"/>
        <v>97932</v>
      </c>
      <c r="Q344" s="212" t="s">
        <v>1295</v>
      </c>
      <c r="R344" s="210">
        <f>R341</f>
        <v>95054</v>
      </c>
      <c r="S344" s="213">
        <f>SUM(D344:R344)</f>
        <v>390161640</v>
      </c>
      <c r="U344" s="245"/>
      <c r="V344" s="245"/>
      <c r="W344" s="245"/>
    </row>
    <row r="345" spans="1:36">
      <c r="A345" s="237"/>
      <c r="B345" s="205"/>
      <c r="C345" s="205"/>
      <c r="D345" s="206"/>
      <c r="E345" s="206"/>
      <c r="F345" s="206"/>
      <c r="G345" s="206"/>
      <c r="H345" s="206"/>
      <c r="I345" s="206"/>
      <c r="J345" s="206"/>
      <c r="K345" s="206"/>
      <c r="L345" s="206"/>
      <c r="M345" s="206"/>
      <c r="N345" s="206"/>
      <c r="O345" s="206"/>
      <c r="P345" s="206"/>
      <c r="Q345" s="238"/>
      <c r="R345" s="206"/>
      <c r="S345" s="206"/>
      <c r="U345" s="245"/>
      <c r="V345" s="245"/>
      <c r="W345" s="245"/>
    </row>
    <row r="346" spans="1:36" ht="12.75" thickBot="1">
      <c r="A346" s="237"/>
      <c r="B346" s="205"/>
      <c r="C346" s="205"/>
      <c r="D346" s="206"/>
      <c r="E346" s="206"/>
      <c r="F346" s="206"/>
      <c r="G346" s="206"/>
      <c r="H346" s="206"/>
      <c r="I346" s="206"/>
      <c r="J346" s="206"/>
      <c r="K346" s="206"/>
      <c r="L346" s="206"/>
      <c r="M346" s="206"/>
      <c r="N346" s="206"/>
      <c r="O346" s="206"/>
      <c r="P346" s="206"/>
      <c r="Q346" s="238"/>
      <c r="R346" s="206"/>
      <c r="S346" s="206"/>
      <c r="U346" s="245"/>
      <c r="V346" s="245"/>
      <c r="W346" s="245"/>
    </row>
    <row r="347" spans="1:36" ht="12.75" thickBot="1">
      <c r="A347" s="164"/>
      <c r="B347" s="165">
        <v>42035</v>
      </c>
      <c r="C347" s="164"/>
      <c r="D347" s="166"/>
      <c r="E347" s="166"/>
      <c r="F347" s="166"/>
      <c r="G347" s="166"/>
      <c r="H347" s="166"/>
      <c r="I347" s="166"/>
      <c r="J347" s="166"/>
      <c r="K347" s="166"/>
      <c r="L347" s="166"/>
      <c r="M347" s="166"/>
      <c r="N347" s="166"/>
      <c r="O347" s="166"/>
      <c r="P347" s="430" t="s">
        <v>1258</v>
      </c>
      <c r="Q347" s="431"/>
      <c r="R347" s="166"/>
      <c r="S347" s="166"/>
      <c r="T347" s="164"/>
      <c r="U347" s="246"/>
      <c r="V347" s="246"/>
      <c r="W347" s="246"/>
      <c r="X347" s="167"/>
      <c r="Y347" s="167"/>
      <c r="Z347" s="167"/>
      <c r="AA347" s="168"/>
      <c r="AB347" s="168"/>
      <c r="AC347" s="167"/>
      <c r="AD347" s="168"/>
      <c r="AE347" s="167"/>
      <c r="AF347" s="167"/>
      <c r="AG347" s="167"/>
      <c r="AH347" s="164"/>
      <c r="AI347" s="164"/>
      <c r="AJ347" s="164"/>
    </row>
    <row r="348" spans="1:36" ht="24">
      <c r="A348" s="169" t="s">
        <v>722</v>
      </c>
      <c r="B348" s="169" t="s">
        <v>723</v>
      </c>
      <c r="C348" s="170" t="s">
        <v>724</v>
      </c>
      <c r="D348" s="171" t="s">
        <v>725</v>
      </c>
      <c r="E348" s="172" t="s">
        <v>726</v>
      </c>
      <c r="F348" s="172" t="s">
        <v>727</v>
      </c>
      <c r="G348" s="172" t="s">
        <v>728</v>
      </c>
      <c r="H348" s="172" t="s">
        <v>1290</v>
      </c>
      <c r="I348" s="172" t="s">
        <v>1191</v>
      </c>
      <c r="J348" s="172" t="s">
        <v>1065</v>
      </c>
      <c r="K348" s="172" t="s">
        <v>729</v>
      </c>
      <c r="L348" s="172" t="s">
        <v>730</v>
      </c>
      <c r="M348" s="172" t="s">
        <v>1066</v>
      </c>
      <c r="N348" s="172" t="s">
        <v>731</v>
      </c>
      <c r="O348" s="172" t="s">
        <v>732</v>
      </c>
      <c r="P348" s="172" t="s">
        <v>733</v>
      </c>
      <c r="Q348" s="172" t="s">
        <v>1192</v>
      </c>
      <c r="R348" s="172" t="s">
        <v>734</v>
      </c>
      <c r="S348" s="173" t="s">
        <v>799</v>
      </c>
      <c r="T348" s="167"/>
      <c r="U348" s="247" t="s">
        <v>736</v>
      </c>
      <c r="V348" s="247" t="s">
        <v>1309</v>
      </c>
      <c r="W348" s="247" t="s">
        <v>1308</v>
      </c>
      <c r="X348" s="174" t="s">
        <v>1068</v>
      </c>
      <c r="Y348" s="175" t="s">
        <v>1069</v>
      </c>
      <c r="Z348" s="175" t="s">
        <v>1070</v>
      </c>
      <c r="AA348" s="176" t="s">
        <v>1071</v>
      </c>
      <c r="AB348" s="172" t="s">
        <v>1072</v>
      </c>
      <c r="AC348" s="177" t="s">
        <v>1073</v>
      </c>
      <c r="AD348" s="172" t="s">
        <v>1074</v>
      </c>
      <c r="AE348" s="178" t="s">
        <v>1186</v>
      </c>
      <c r="AF348" s="179" t="s">
        <v>1075</v>
      </c>
      <c r="AG348" s="179" t="s">
        <v>1076</v>
      </c>
      <c r="AH348" s="167"/>
      <c r="AI348" s="167"/>
      <c r="AJ348" s="167"/>
    </row>
    <row r="349" spans="1:36" ht="12.75" thickBot="1">
      <c r="A349" s="438">
        <v>4070</v>
      </c>
      <c r="B349" s="441" t="s">
        <v>1304</v>
      </c>
      <c r="C349" s="229" t="s">
        <v>738</v>
      </c>
      <c r="D349" s="181">
        <v>417220000</v>
      </c>
      <c r="E349" s="182">
        <f>ROUND(E351*D349/D351,0)</f>
        <v>214302</v>
      </c>
      <c r="F349" s="182">
        <f>ROUND(F351*D349/D351,0)</f>
        <v>4319379</v>
      </c>
      <c r="G349" s="182">
        <f>ROUND(G351*D349/D351,0)</f>
        <v>12958137</v>
      </c>
      <c r="H349" s="182">
        <f>ROUND(H351*D349/D351,0)</f>
        <v>76196</v>
      </c>
      <c r="I349" s="182">
        <v>0</v>
      </c>
      <c r="J349" s="182">
        <v>0</v>
      </c>
      <c r="K349" s="182">
        <f>K351</f>
        <v>162000</v>
      </c>
      <c r="L349" s="182">
        <f>ROUND(L351*D349/D351,0)</f>
        <v>291768</v>
      </c>
      <c r="M349" s="182">
        <f>M351</f>
        <v>326660</v>
      </c>
      <c r="N349" s="182">
        <f>ROUND(76680*D349/D351,0)+97200</f>
        <v>131012</v>
      </c>
      <c r="O349" s="182">
        <f>ROUND(O351*D349/D351,0)</f>
        <v>475773</v>
      </c>
      <c r="P349" s="182">
        <f>ROUND(P351*D349/D351,0)</f>
        <v>35966</v>
      </c>
      <c r="Q349" s="182">
        <f>ROUND(Q351*D349/D351,0)</f>
        <v>10525</v>
      </c>
      <c r="R349" s="220">
        <v>14510</v>
      </c>
      <c r="S349" s="185">
        <f>SUM(D349:R349)</f>
        <v>436236228</v>
      </c>
      <c r="T349" s="186" t="s">
        <v>1314</v>
      </c>
      <c r="U349" s="245">
        <f>D349</f>
        <v>417220000</v>
      </c>
      <c r="V349" s="245"/>
      <c r="W349" s="245">
        <f>S349-U349</f>
        <v>19016228</v>
      </c>
      <c r="X349" s="187" t="s">
        <v>1078</v>
      </c>
      <c r="Y349" s="189">
        <v>39510</v>
      </c>
      <c r="Z349" s="189">
        <v>41992</v>
      </c>
      <c r="AA349" s="216">
        <v>82</v>
      </c>
      <c r="AB349" s="184">
        <v>47</v>
      </c>
      <c r="AC349" s="190">
        <f>IF((AB349*12-AA349+AA349*0.2)/12&lt;2,2,ROUNDDOWN((AB349*12-AA349+AA349*0.2)/12,0))</f>
        <v>41</v>
      </c>
      <c r="AD349" s="191">
        <f>VLOOKUP($AC349,[84]償却率一覧!$A$3:$D$101,3,FALSE)</f>
        <v>1.3000000000000001E-2</v>
      </c>
      <c r="AE349" s="192">
        <f>ROUNDDOWN(S350*0.9*AD349*$AG349/6,0)</f>
        <v>2159191</v>
      </c>
      <c r="AF349" s="192">
        <f>ROUNDDOWN(S350*0.9*AD349/6,0)</f>
        <v>1079595</v>
      </c>
      <c r="AG349" s="192">
        <f>IF(MONTH($B$2)=1,(MONTH($B$2)+12)-MONTH($Z349)+1,MONTH($B$2)-MONTH($Z349)+1)</f>
        <v>2</v>
      </c>
      <c r="AH349" s="161" t="str">
        <f>A349&amp;"1"</f>
        <v>40701</v>
      </c>
      <c r="AI349" s="161" t="str">
        <f>C349</f>
        <v>信託土地</v>
      </c>
      <c r="AJ349" s="193">
        <f>(YEAR(Z349)-1988)*10000+MONTH(Z349)*100+DAY(Z349)</f>
        <v>261219</v>
      </c>
    </row>
    <row r="350" spans="1:36" ht="12.75" thickBot="1">
      <c r="A350" s="439"/>
      <c r="B350" s="442"/>
      <c r="C350" s="233" t="s">
        <v>1194</v>
      </c>
      <c r="D350" s="195">
        <f>489780000+39182400</f>
        <v>528962400</v>
      </c>
      <c r="E350" s="196">
        <f t="shared" ref="E350:J350" si="113">E351-E349</f>
        <v>271698</v>
      </c>
      <c r="F350" s="196">
        <f t="shared" si="113"/>
        <v>5476221</v>
      </c>
      <c r="G350" s="196">
        <f t="shared" si="113"/>
        <v>16428663</v>
      </c>
      <c r="H350" s="196">
        <f t="shared" si="113"/>
        <v>96604</v>
      </c>
      <c r="I350" s="196">
        <f t="shared" si="113"/>
        <v>552900</v>
      </c>
      <c r="J350" s="196">
        <f t="shared" si="113"/>
        <v>604800</v>
      </c>
      <c r="K350" s="196">
        <v>0</v>
      </c>
      <c r="L350" s="196">
        <f t="shared" ref="L350:Q350" si="114">L351-L349</f>
        <v>369912</v>
      </c>
      <c r="M350" s="196">
        <f t="shared" si="114"/>
        <v>0</v>
      </c>
      <c r="N350" s="182">
        <f>ROUND(76680*D350/D351,0)</f>
        <v>42868</v>
      </c>
      <c r="O350" s="196">
        <f t="shared" si="114"/>
        <v>603197</v>
      </c>
      <c r="P350" s="196">
        <f t="shared" si="114"/>
        <v>45599</v>
      </c>
      <c r="Q350" s="196">
        <f t="shared" si="114"/>
        <v>13345</v>
      </c>
      <c r="R350" s="221">
        <v>170688</v>
      </c>
      <c r="S350" s="198">
        <f>SUM(D350:R350)</f>
        <v>553638895</v>
      </c>
      <c r="T350" s="161" t="s">
        <v>1315</v>
      </c>
      <c r="U350" s="245"/>
      <c r="V350" s="245">
        <f>D350/1.08</f>
        <v>489779999.99999994</v>
      </c>
      <c r="W350" s="245">
        <f>S350-V350</f>
        <v>63858895.00000006</v>
      </c>
      <c r="AH350" s="161" t="str">
        <f>A349&amp;"2"</f>
        <v>40702</v>
      </c>
      <c r="AI350" s="161" t="str">
        <f>C350</f>
        <v>信託建物</v>
      </c>
      <c r="AJ350" s="199">
        <f>AJ349</f>
        <v>261219</v>
      </c>
    </row>
    <row r="351" spans="1:36" ht="12.75" thickBot="1">
      <c r="A351" s="440"/>
      <c r="B351" s="443"/>
      <c r="C351" s="200" t="s">
        <v>735</v>
      </c>
      <c r="D351" s="227">
        <f>SUM(D349:D350)</f>
        <v>946182400</v>
      </c>
      <c r="E351" s="201">
        <v>486000</v>
      </c>
      <c r="F351" s="227">
        <f>ROUNDDOWN(((D349+D350/1.08)*0.01)*1.08,0)</f>
        <v>9795600</v>
      </c>
      <c r="G351" s="201">
        <v>29386800</v>
      </c>
      <c r="H351" s="218">
        <v>172800</v>
      </c>
      <c r="I351" s="218">
        <f>518400+34500</f>
        <v>552900</v>
      </c>
      <c r="J351" s="218">
        <f>432000+108000+64800</f>
        <v>604800</v>
      </c>
      <c r="K351" s="218">
        <v>162000</v>
      </c>
      <c r="L351" s="218">
        <f>648000+13680</f>
        <v>661680</v>
      </c>
      <c r="M351" s="218">
        <f>304560+22100</f>
        <v>326660</v>
      </c>
      <c r="N351" s="218">
        <f>76680+97200</f>
        <v>173880</v>
      </c>
      <c r="O351" s="240">
        <f>79380+759780+46640+192780+105+285</f>
        <v>1078970</v>
      </c>
      <c r="P351" s="201">
        <v>81565</v>
      </c>
      <c r="Q351" s="201">
        <v>23870</v>
      </c>
      <c r="R351" s="236">
        <f>SUM(R349:R350)</f>
        <v>185198</v>
      </c>
      <c r="S351" s="204">
        <f>SUM(D351:R351)</f>
        <v>989875123</v>
      </c>
      <c r="U351" s="245"/>
      <c r="V351" s="245"/>
      <c r="W351" s="245"/>
    </row>
    <row r="352" spans="1:36" ht="12.75" thickBot="1">
      <c r="A352" s="205"/>
      <c r="B352" s="205"/>
      <c r="C352" s="205"/>
      <c r="D352" s="206"/>
      <c r="E352" s="206"/>
      <c r="F352" s="206"/>
      <c r="G352" s="206"/>
      <c r="H352" s="206"/>
      <c r="I352" s="206"/>
      <c r="J352" s="206"/>
      <c r="K352" s="206"/>
      <c r="L352" s="206"/>
      <c r="M352" s="206"/>
      <c r="N352" s="206"/>
      <c r="O352" s="206"/>
      <c r="P352" s="206"/>
      <c r="Q352" s="206"/>
      <c r="R352" s="206"/>
      <c r="S352" s="206"/>
      <c r="U352" s="245"/>
      <c r="V352" s="245"/>
      <c r="W352" s="245"/>
    </row>
    <row r="353" spans="1:36" ht="12.75" thickBot="1">
      <c r="A353" s="207" t="s">
        <v>1281</v>
      </c>
      <c r="B353" s="208"/>
      <c r="C353" s="209"/>
      <c r="D353" s="210">
        <f>D350</f>
        <v>528962400</v>
      </c>
      <c r="E353" s="210">
        <f t="shared" ref="E353:P353" si="115">E351</f>
        <v>486000</v>
      </c>
      <c r="F353" s="210">
        <f t="shared" si="115"/>
        <v>9795600</v>
      </c>
      <c r="G353" s="210">
        <f t="shared" si="115"/>
        <v>29386800</v>
      </c>
      <c r="H353" s="210">
        <f t="shared" si="115"/>
        <v>172800</v>
      </c>
      <c r="I353" s="210">
        <f t="shared" si="115"/>
        <v>552900</v>
      </c>
      <c r="J353" s="210">
        <f t="shared" si="115"/>
        <v>604800</v>
      </c>
      <c r="K353" s="210">
        <f t="shared" si="115"/>
        <v>162000</v>
      </c>
      <c r="L353" s="210">
        <f t="shared" si="115"/>
        <v>661680</v>
      </c>
      <c r="M353" s="210">
        <f t="shared" si="115"/>
        <v>326660</v>
      </c>
      <c r="N353" s="210">
        <f t="shared" si="115"/>
        <v>173880</v>
      </c>
      <c r="O353" s="210">
        <f t="shared" si="115"/>
        <v>1078970</v>
      </c>
      <c r="P353" s="210">
        <f t="shared" si="115"/>
        <v>81565</v>
      </c>
      <c r="Q353" s="212" t="s">
        <v>1264</v>
      </c>
      <c r="R353" s="210">
        <f>R350</f>
        <v>170688</v>
      </c>
      <c r="S353" s="213">
        <f>SUM(D353:R353)</f>
        <v>572616743</v>
      </c>
      <c r="U353" s="245"/>
      <c r="V353" s="245"/>
      <c r="W353" s="245"/>
    </row>
    <row r="354" spans="1:36" ht="12.75" thickBot="1">
      <c r="U354" s="245"/>
      <c r="V354" s="245"/>
      <c r="W354" s="245"/>
    </row>
    <row r="355" spans="1:36" ht="12.75" thickBot="1">
      <c r="A355" s="164"/>
      <c r="B355" s="165">
        <v>42035</v>
      </c>
      <c r="C355" s="164"/>
      <c r="D355" s="166"/>
      <c r="E355" s="166"/>
      <c r="F355" s="166"/>
      <c r="G355" s="166"/>
      <c r="H355" s="166"/>
      <c r="I355" s="166"/>
      <c r="J355" s="166"/>
      <c r="K355" s="166"/>
      <c r="L355" s="166"/>
      <c r="M355" s="166"/>
      <c r="N355" s="166"/>
      <c r="O355" s="166"/>
      <c r="P355" s="430" t="s">
        <v>1187</v>
      </c>
      <c r="Q355" s="431"/>
      <c r="R355" s="166"/>
      <c r="S355" s="166"/>
      <c r="T355" s="164"/>
      <c r="U355" s="246"/>
      <c r="V355" s="246"/>
      <c r="W355" s="246"/>
      <c r="X355" s="167"/>
      <c r="Y355" s="167"/>
      <c r="Z355" s="167"/>
      <c r="AA355" s="168"/>
      <c r="AB355" s="168"/>
      <c r="AC355" s="167"/>
      <c r="AD355" s="168"/>
      <c r="AE355" s="167"/>
      <c r="AF355" s="167"/>
      <c r="AG355" s="167"/>
      <c r="AH355" s="164"/>
      <c r="AI355" s="164"/>
      <c r="AJ355" s="164"/>
    </row>
    <row r="356" spans="1:36" ht="24">
      <c r="A356" s="169" t="s">
        <v>722</v>
      </c>
      <c r="B356" s="169" t="s">
        <v>723</v>
      </c>
      <c r="C356" s="170" t="s">
        <v>724</v>
      </c>
      <c r="D356" s="171" t="s">
        <v>725</v>
      </c>
      <c r="E356" s="172" t="s">
        <v>726</v>
      </c>
      <c r="F356" s="172" t="s">
        <v>727</v>
      </c>
      <c r="G356" s="172" t="s">
        <v>728</v>
      </c>
      <c r="H356" s="172" t="s">
        <v>1290</v>
      </c>
      <c r="I356" s="172" t="s">
        <v>1191</v>
      </c>
      <c r="J356" s="172" t="s">
        <v>1065</v>
      </c>
      <c r="K356" s="172" t="s">
        <v>729</v>
      </c>
      <c r="L356" s="172" t="s">
        <v>730</v>
      </c>
      <c r="M356" s="172" t="s">
        <v>1305</v>
      </c>
      <c r="N356" s="172" t="s">
        <v>731</v>
      </c>
      <c r="O356" s="172" t="s">
        <v>732</v>
      </c>
      <c r="P356" s="172" t="s">
        <v>733</v>
      </c>
      <c r="Q356" s="172" t="s">
        <v>1306</v>
      </c>
      <c r="R356" s="172" t="s">
        <v>734</v>
      </c>
      <c r="S356" s="173" t="s">
        <v>799</v>
      </c>
      <c r="T356" s="167"/>
      <c r="U356" s="247"/>
      <c r="V356" s="247"/>
      <c r="W356" s="247" t="s">
        <v>357</v>
      </c>
      <c r="X356" s="174" t="s">
        <v>1068</v>
      </c>
      <c r="Y356" s="175" t="s">
        <v>1069</v>
      </c>
      <c r="Z356" s="175" t="s">
        <v>1070</v>
      </c>
      <c r="AA356" s="176" t="s">
        <v>1071</v>
      </c>
      <c r="AB356" s="172" t="s">
        <v>1072</v>
      </c>
      <c r="AC356" s="177" t="s">
        <v>1073</v>
      </c>
      <c r="AD356" s="172" t="s">
        <v>1074</v>
      </c>
      <c r="AE356" s="178" t="s">
        <v>1186</v>
      </c>
      <c r="AF356" s="179" t="s">
        <v>1075</v>
      </c>
      <c r="AG356" s="179" t="s">
        <v>1076</v>
      </c>
      <c r="AH356" s="167"/>
      <c r="AI356" s="167"/>
      <c r="AJ356" s="167"/>
    </row>
    <row r="357" spans="1:36" ht="12.75" thickBot="1">
      <c r="A357" s="438">
        <v>4070</v>
      </c>
      <c r="B357" s="441" t="s">
        <v>1307</v>
      </c>
      <c r="C357" s="229" t="s">
        <v>738</v>
      </c>
      <c r="D357" s="181">
        <v>417220000</v>
      </c>
      <c r="E357" s="182">
        <f>ROUND(E359*D357/D359,0)</f>
        <v>214302</v>
      </c>
      <c r="F357" s="182">
        <f>ROUND(F359*D357/D359,0)</f>
        <v>4319379</v>
      </c>
      <c r="G357" s="182">
        <f>ROUND(G359*D357/D359,0)</f>
        <v>12958137</v>
      </c>
      <c r="H357" s="182">
        <f>ROUND(H359*D357/D359,0)</f>
        <v>76196</v>
      </c>
      <c r="I357" s="182">
        <v>0</v>
      </c>
      <c r="J357" s="182">
        <v>0</v>
      </c>
      <c r="K357" s="182">
        <f>K359</f>
        <v>162000</v>
      </c>
      <c r="L357" s="182">
        <f>ROUND(L359*D357/D359,0)</f>
        <v>291768</v>
      </c>
      <c r="M357" s="182">
        <f>M359</f>
        <v>326660</v>
      </c>
      <c r="N357" s="182">
        <f>ROUND(76680*D357/D359,0)+97200</f>
        <v>131012</v>
      </c>
      <c r="O357" s="182">
        <f>ROUND(O359*D357/D359,0)</f>
        <v>7143</v>
      </c>
      <c r="P357" s="182">
        <f>ROUND(P359*D357/D359,0)</f>
        <v>35966</v>
      </c>
      <c r="Q357" s="182">
        <f>ROUND(Q359*D357/D359,0)</f>
        <v>10525</v>
      </c>
      <c r="R357" s="220">
        <v>14510</v>
      </c>
      <c r="S357" s="185">
        <f>SUM(O357)</f>
        <v>7143</v>
      </c>
      <c r="T357" s="186" t="s">
        <v>1314</v>
      </c>
      <c r="U357" s="245"/>
      <c r="V357" s="245"/>
      <c r="W357" s="245">
        <f>S357</f>
        <v>7143</v>
      </c>
      <c r="X357" s="187" t="s">
        <v>1078</v>
      </c>
      <c r="Y357" s="189">
        <v>39510</v>
      </c>
      <c r="Z357" s="189">
        <v>41992</v>
      </c>
      <c r="AA357" s="216">
        <v>82</v>
      </c>
      <c r="AB357" s="184">
        <v>47</v>
      </c>
      <c r="AC357" s="190">
        <f>IF((AB357*12-AA357+AA357*0.2)/12&lt;2,2,ROUNDDOWN((AB357*12-AA357+AA357*0.2)/12,0))</f>
        <v>41</v>
      </c>
      <c r="AD357" s="191">
        <f>VLOOKUP($AC357,[84]償却率一覧!$A$3:$D$101,3,FALSE)</f>
        <v>1.3000000000000001E-2</v>
      </c>
      <c r="AE357" s="192" t="e">
        <f>ROUNDDOWN(S358*0.9*AD357*$AG357/6,0)</f>
        <v>#REF!</v>
      </c>
      <c r="AF357" s="192">
        <f>ROUNDDOWN(S358*0.9*AD357/6,0)</f>
        <v>17</v>
      </c>
      <c r="AG357" s="192" t="e">
        <f>IF(MONTH(#REF!)=1,(MONTH(#REF!)+12)-MONTH($Z357)+1,MONTH(#REF!)-MONTH($Z357)+1)</f>
        <v>#REF!</v>
      </c>
      <c r="AH357" s="161" t="str">
        <f>A357&amp;"1"</f>
        <v>40701</v>
      </c>
      <c r="AI357" s="161" t="str">
        <f>C357</f>
        <v>信託土地</v>
      </c>
      <c r="AJ357" s="193">
        <f>(YEAR(Z357)-1988)*10000+MONTH(Z357)*100+DAY(Z357)</f>
        <v>261219</v>
      </c>
    </row>
    <row r="358" spans="1:36" ht="12.75" thickBot="1">
      <c r="A358" s="439"/>
      <c r="B358" s="442"/>
      <c r="C358" s="233" t="s">
        <v>1194</v>
      </c>
      <c r="D358" s="195">
        <f>489780000+39182400</f>
        <v>528962400</v>
      </c>
      <c r="E358" s="196">
        <f t="shared" ref="E358:J358" si="116">E359-E357</f>
        <v>271698</v>
      </c>
      <c r="F358" s="196">
        <f t="shared" si="116"/>
        <v>5476221</v>
      </c>
      <c r="G358" s="196">
        <f t="shared" si="116"/>
        <v>16428663</v>
      </c>
      <c r="H358" s="196">
        <f t="shared" si="116"/>
        <v>96604</v>
      </c>
      <c r="I358" s="196">
        <f t="shared" si="116"/>
        <v>552900</v>
      </c>
      <c r="J358" s="196">
        <f t="shared" si="116"/>
        <v>604800</v>
      </c>
      <c r="K358" s="196">
        <v>0</v>
      </c>
      <c r="L358" s="196">
        <f t="shared" ref="L358:Q358" si="117">L359-L357</f>
        <v>369912</v>
      </c>
      <c r="M358" s="196">
        <f t="shared" si="117"/>
        <v>0</v>
      </c>
      <c r="N358" s="182">
        <f>ROUND(76680*D358/D359,0)</f>
        <v>42868</v>
      </c>
      <c r="O358" s="196">
        <f t="shared" si="117"/>
        <v>9057</v>
      </c>
      <c r="P358" s="196">
        <f t="shared" si="117"/>
        <v>45599</v>
      </c>
      <c r="Q358" s="196">
        <f t="shared" si="117"/>
        <v>13345</v>
      </c>
      <c r="R358" s="221">
        <v>170688</v>
      </c>
      <c r="S358" s="185">
        <f>SUM(O358)</f>
        <v>9057</v>
      </c>
      <c r="T358" s="161" t="s">
        <v>1314</v>
      </c>
      <c r="U358" s="245"/>
      <c r="V358" s="245"/>
      <c r="W358" s="245">
        <f>S358</f>
        <v>9057</v>
      </c>
      <c r="AH358" s="161" t="str">
        <f>A357&amp;"2"</f>
        <v>40702</v>
      </c>
      <c r="AI358" s="161" t="str">
        <f>C358</f>
        <v>信託建物</v>
      </c>
      <c r="AJ358" s="199">
        <f>AJ357</f>
        <v>261219</v>
      </c>
    </row>
    <row r="359" spans="1:36" ht="12.75" thickBot="1">
      <c r="A359" s="440"/>
      <c r="B359" s="443"/>
      <c r="C359" s="200" t="s">
        <v>735</v>
      </c>
      <c r="D359" s="227">
        <f>SUM(D357:D358)</f>
        <v>946182400</v>
      </c>
      <c r="E359" s="201">
        <v>486000</v>
      </c>
      <c r="F359" s="227">
        <f>ROUNDDOWN(((D357+D358/1.08)*0.01)*1.08,0)</f>
        <v>9795600</v>
      </c>
      <c r="G359" s="201">
        <v>29386800</v>
      </c>
      <c r="H359" s="218">
        <v>172800</v>
      </c>
      <c r="I359" s="218">
        <f>518400+34500</f>
        <v>552900</v>
      </c>
      <c r="J359" s="218">
        <f>432000+108000+64800</f>
        <v>604800</v>
      </c>
      <c r="K359" s="218">
        <v>162000</v>
      </c>
      <c r="L359" s="218">
        <f>648000+13680</f>
        <v>661680</v>
      </c>
      <c r="M359" s="218">
        <f>304560+22100</f>
        <v>326660</v>
      </c>
      <c r="N359" s="218">
        <f>76680+97200</f>
        <v>173880</v>
      </c>
      <c r="O359" s="240">
        <v>16200</v>
      </c>
      <c r="P359" s="201">
        <v>81565</v>
      </c>
      <c r="Q359" s="201">
        <v>23870</v>
      </c>
      <c r="R359" s="236">
        <f>SUM(R357:R358)</f>
        <v>185198</v>
      </c>
      <c r="S359" s="204">
        <f>SUM(D359:R359)</f>
        <v>988812353</v>
      </c>
      <c r="U359" s="245"/>
      <c r="V359" s="245"/>
      <c r="W359" s="245"/>
    </row>
    <row r="360" spans="1:36" ht="12.75" thickBot="1">
      <c r="A360" s="205"/>
      <c r="B360" s="205"/>
      <c r="C360" s="205"/>
      <c r="D360" s="206"/>
      <c r="E360" s="206"/>
      <c r="F360" s="206"/>
      <c r="G360" s="206"/>
      <c r="H360" s="206"/>
      <c r="I360" s="206"/>
      <c r="J360" s="206"/>
      <c r="K360" s="206"/>
      <c r="L360" s="206"/>
      <c r="M360" s="206"/>
      <c r="N360" s="206"/>
      <c r="O360" s="206"/>
      <c r="P360" s="206"/>
      <c r="Q360" s="206"/>
      <c r="R360" s="206"/>
      <c r="S360" s="206"/>
      <c r="U360" s="245"/>
      <c r="V360" s="245"/>
      <c r="W360" s="245"/>
    </row>
    <row r="361" spans="1:36" ht="12.75" thickBot="1">
      <c r="A361" s="207" t="s">
        <v>1221</v>
      </c>
      <c r="B361" s="208"/>
      <c r="C361" s="209"/>
      <c r="D361" s="210">
        <f>D358</f>
        <v>528962400</v>
      </c>
      <c r="E361" s="210">
        <f t="shared" ref="E361:P361" si="118">E359</f>
        <v>486000</v>
      </c>
      <c r="F361" s="210">
        <f t="shared" si="118"/>
        <v>9795600</v>
      </c>
      <c r="G361" s="210">
        <f t="shared" si="118"/>
        <v>29386800</v>
      </c>
      <c r="H361" s="210">
        <f t="shared" si="118"/>
        <v>172800</v>
      </c>
      <c r="I361" s="210">
        <f t="shared" si="118"/>
        <v>552900</v>
      </c>
      <c r="J361" s="210">
        <f t="shared" si="118"/>
        <v>604800</v>
      </c>
      <c r="K361" s="210">
        <f t="shared" si="118"/>
        <v>162000</v>
      </c>
      <c r="L361" s="210">
        <f t="shared" si="118"/>
        <v>661680</v>
      </c>
      <c r="M361" s="210">
        <f t="shared" si="118"/>
        <v>326660</v>
      </c>
      <c r="N361" s="210">
        <f t="shared" si="118"/>
        <v>173880</v>
      </c>
      <c r="O361" s="210">
        <f t="shared" si="118"/>
        <v>16200</v>
      </c>
      <c r="P361" s="210">
        <f t="shared" si="118"/>
        <v>81565</v>
      </c>
      <c r="Q361" s="212" t="s">
        <v>1264</v>
      </c>
      <c r="R361" s="210">
        <f>R358</f>
        <v>170688</v>
      </c>
      <c r="S361" s="213">
        <f>SUM(D361:R361)</f>
        <v>571553973</v>
      </c>
      <c r="U361" s="245"/>
      <c r="V361" s="245"/>
      <c r="W361" s="245"/>
    </row>
  </sheetData>
  <mergeCells count="123">
    <mergeCell ref="A357:A359"/>
    <mergeCell ref="B357:B359"/>
    <mergeCell ref="A340:A342"/>
    <mergeCell ref="B340:B342"/>
    <mergeCell ref="P347:Q347"/>
    <mergeCell ref="A349:A351"/>
    <mergeCell ref="B349:B351"/>
    <mergeCell ref="P355:Q355"/>
    <mergeCell ref="A322:A324"/>
    <mergeCell ref="B322:B324"/>
    <mergeCell ref="P329:Q329"/>
    <mergeCell ref="A331:A333"/>
    <mergeCell ref="B331:B333"/>
    <mergeCell ref="P338:Q338"/>
    <mergeCell ref="A304:A306"/>
    <mergeCell ref="B304:B306"/>
    <mergeCell ref="P311:Q311"/>
    <mergeCell ref="A313:A315"/>
    <mergeCell ref="B313:B315"/>
    <mergeCell ref="P320:Q320"/>
    <mergeCell ref="A286:A288"/>
    <mergeCell ref="B286:B288"/>
    <mergeCell ref="P293:Q293"/>
    <mergeCell ref="A295:A297"/>
    <mergeCell ref="B295:B297"/>
    <mergeCell ref="P302:Q302"/>
    <mergeCell ref="A269:A271"/>
    <mergeCell ref="B269:B271"/>
    <mergeCell ref="P275:Q275"/>
    <mergeCell ref="A277:A279"/>
    <mergeCell ref="B277:B279"/>
    <mergeCell ref="P284:Q284"/>
    <mergeCell ref="A251:A253"/>
    <mergeCell ref="B251:B253"/>
    <mergeCell ref="P258:Q258"/>
    <mergeCell ref="A260:A262"/>
    <mergeCell ref="B260:B262"/>
    <mergeCell ref="P267:Q267"/>
    <mergeCell ref="A233:A235"/>
    <mergeCell ref="B233:B235"/>
    <mergeCell ref="P240:Q240"/>
    <mergeCell ref="A242:A244"/>
    <mergeCell ref="B242:B244"/>
    <mergeCell ref="P249:Q249"/>
    <mergeCell ref="A215:A217"/>
    <mergeCell ref="B215:B217"/>
    <mergeCell ref="P222:Q222"/>
    <mergeCell ref="A224:A226"/>
    <mergeCell ref="B224:B226"/>
    <mergeCell ref="P231:Q231"/>
    <mergeCell ref="A197:A199"/>
    <mergeCell ref="B197:B199"/>
    <mergeCell ref="P204:Q204"/>
    <mergeCell ref="A206:A208"/>
    <mergeCell ref="B206:B208"/>
    <mergeCell ref="P213:Q213"/>
    <mergeCell ref="A179:A181"/>
    <mergeCell ref="B179:B181"/>
    <mergeCell ref="P186:Q186"/>
    <mergeCell ref="A188:A190"/>
    <mergeCell ref="B188:B190"/>
    <mergeCell ref="P195:Q195"/>
    <mergeCell ref="A161:A163"/>
    <mergeCell ref="B161:B163"/>
    <mergeCell ref="P168:Q168"/>
    <mergeCell ref="A170:A172"/>
    <mergeCell ref="B170:B172"/>
    <mergeCell ref="P177:Q177"/>
    <mergeCell ref="A144:A146"/>
    <mergeCell ref="B144:B146"/>
    <mergeCell ref="P151:Q151"/>
    <mergeCell ref="A153:A155"/>
    <mergeCell ref="B153:B155"/>
    <mergeCell ref="P159:Q159"/>
    <mergeCell ref="A126:A128"/>
    <mergeCell ref="B126:B128"/>
    <mergeCell ref="P133:Q133"/>
    <mergeCell ref="A135:A137"/>
    <mergeCell ref="B135:B137"/>
    <mergeCell ref="P142:Q142"/>
    <mergeCell ref="A108:A110"/>
    <mergeCell ref="B108:B110"/>
    <mergeCell ref="P115:Q115"/>
    <mergeCell ref="A117:A119"/>
    <mergeCell ref="B117:B119"/>
    <mergeCell ref="P124:Q124"/>
    <mergeCell ref="A90:A92"/>
    <mergeCell ref="B90:B92"/>
    <mergeCell ref="P97:Q97"/>
    <mergeCell ref="A99:A101"/>
    <mergeCell ref="B99:B101"/>
    <mergeCell ref="P106:Q106"/>
    <mergeCell ref="P70:Q70"/>
    <mergeCell ref="A72:A74"/>
    <mergeCell ref="B72:B74"/>
    <mergeCell ref="P79:Q79"/>
    <mergeCell ref="A81:A83"/>
    <mergeCell ref="B81:B83"/>
    <mergeCell ref="P88:Q88"/>
    <mergeCell ref="P52:Q52"/>
    <mergeCell ref="A54:A56"/>
    <mergeCell ref="B54:B56"/>
    <mergeCell ref="P61:Q61"/>
    <mergeCell ref="A63:A65"/>
    <mergeCell ref="B63:B65"/>
    <mergeCell ref="P34:Q34"/>
    <mergeCell ref="A36:A38"/>
    <mergeCell ref="B36:B38"/>
    <mergeCell ref="P43:Q43"/>
    <mergeCell ref="A45:A47"/>
    <mergeCell ref="B45:B47"/>
    <mergeCell ref="P18:Q18"/>
    <mergeCell ref="A20:A22"/>
    <mergeCell ref="B20:B22"/>
    <mergeCell ref="P26:Q26"/>
    <mergeCell ref="A28:A30"/>
    <mergeCell ref="B28:B30"/>
    <mergeCell ref="P2:Q2"/>
    <mergeCell ref="A4:A6"/>
    <mergeCell ref="B4:B6"/>
    <mergeCell ref="P10:Q10"/>
    <mergeCell ref="A12:A14"/>
    <mergeCell ref="B12:B14"/>
  </mergeCells>
  <phoneticPr fontId="44"/>
  <pageMargins left="0.27559055118110237" right="0.31496062992125984" top="0.86614173228346458" bottom="0.98425196850393704" header="0.51181102362204722" footer="0.51181102362204722"/>
  <pageSetup paperSize="8" scale="15"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B1:S290"/>
  <sheetViews>
    <sheetView zoomScale="75" workbookViewId="0">
      <pane ySplit="2" topLeftCell="A3" activePane="bottomLeft" state="frozen"/>
      <selection activeCell="A45" sqref="A45:A47"/>
      <selection pane="bottomLeft"/>
    </sheetView>
  </sheetViews>
  <sheetFormatPr defaultColWidth="9" defaultRowHeight="13.5"/>
  <cols>
    <col min="1" max="1" width="3" style="125" customWidth="1"/>
    <col min="2" max="4" width="6" style="125" customWidth="1"/>
    <col min="5" max="5" width="7.5" style="125" bestFit="1" customWidth="1"/>
    <col min="6" max="7" width="6" style="125" customWidth="1"/>
    <col min="8" max="9" width="29.5" style="125" customWidth="1"/>
    <col min="10" max="10" width="5.625" style="125" bestFit="1" customWidth="1"/>
    <col min="11" max="11" width="2.375" style="125" customWidth="1"/>
    <col min="12" max="14" width="22.25" style="46" customWidth="1"/>
    <col min="15" max="16" width="9" style="125"/>
    <col min="17" max="17" width="21.375" style="125" customWidth="1"/>
    <col min="18" max="18" width="18.875" style="125" customWidth="1"/>
    <col min="19" max="19" width="17.375" style="125" customWidth="1"/>
    <col min="20" max="16384" width="9" style="125"/>
  </cols>
  <sheetData>
    <row r="1" spans="2:19" ht="14.25" thickBot="1"/>
    <row r="2" spans="2:19" ht="27">
      <c r="B2" s="47" t="s">
        <v>1347</v>
      </c>
      <c r="C2" s="48" t="s">
        <v>1348</v>
      </c>
      <c r="D2" s="47" t="s">
        <v>1347</v>
      </c>
      <c r="E2" s="49" t="s">
        <v>1349</v>
      </c>
      <c r="F2" s="50" t="s">
        <v>1350</v>
      </c>
      <c r="G2" s="51" t="s">
        <v>1351</v>
      </c>
      <c r="H2" s="52" t="s">
        <v>1352</v>
      </c>
      <c r="I2" s="53" t="s">
        <v>1456</v>
      </c>
      <c r="J2" s="54" t="s">
        <v>1353</v>
      </c>
      <c r="L2" s="55" t="s">
        <v>1354</v>
      </c>
      <c r="M2" s="56" t="s">
        <v>1355</v>
      </c>
      <c r="N2" s="57" t="s">
        <v>1356</v>
      </c>
    </row>
    <row r="3" spans="2:19" s="126" customFormat="1">
      <c r="B3" s="127" t="s">
        <v>1357</v>
      </c>
      <c r="C3" s="128">
        <v>1001</v>
      </c>
      <c r="D3" s="127" t="s">
        <v>1357</v>
      </c>
      <c r="E3" s="127" t="s">
        <v>372</v>
      </c>
      <c r="F3" s="129" t="s">
        <v>1357</v>
      </c>
      <c r="G3" s="130" t="s">
        <v>1358</v>
      </c>
      <c r="H3" s="127" t="s">
        <v>1359</v>
      </c>
      <c r="I3" s="127" t="s">
        <v>5</v>
      </c>
      <c r="J3" s="131" t="s">
        <v>551</v>
      </c>
      <c r="L3" s="109">
        <v>0</v>
      </c>
      <c r="M3" s="110">
        <v>0</v>
      </c>
      <c r="N3" s="111">
        <v>0</v>
      </c>
      <c r="Q3" s="99"/>
      <c r="R3" s="99"/>
      <c r="S3" s="132"/>
    </row>
    <row r="4" spans="2:19" s="126" customFormat="1">
      <c r="B4" s="127" t="s">
        <v>6</v>
      </c>
      <c r="C4" s="128">
        <v>1002</v>
      </c>
      <c r="D4" s="127" t="s">
        <v>6</v>
      </c>
      <c r="E4" s="127" t="s">
        <v>372</v>
      </c>
      <c r="F4" s="129" t="s">
        <v>6</v>
      </c>
      <c r="G4" s="130" t="s">
        <v>442</v>
      </c>
      <c r="H4" s="127" t="s">
        <v>443</v>
      </c>
      <c r="I4" s="127" t="s">
        <v>7</v>
      </c>
      <c r="J4" s="131" t="s">
        <v>551</v>
      </c>
      <c r="L4" s="109">
        <v>0</v>
      </c>
      <c r="M4" s="110">
        <v>0</v>
      </c>
      <c r="N4" s="111">
        <v>0</v>
      </c>
      <c r="Q4" s="99"/>
      <c r="R4" s="99"/>
      <c r="S4" s="132"/>
    </row>
    <row r="5" spans="2:19" s="126" customFormat="1">
      <c r="B5" s="127" t="s">
        <v>8</v>
      </c>
      <c r="C5" s="128">
        <v>1003</v>
      </c>
      <c r="D5" s="127" t="s">
        <v>8</v>
      </c>
      <c r="E5" s="127" t="s">
        <v>372</v>
      </c>
      <c r="F5" s="129" t="s">
        <v>8</v>
      </c>
      <c r="G5" s="130" t="s">
        <v>444</v>
      </c>
      <c r="H5" s="127" t="s">
        <v>445</v>
      </c>
      <c r="I5" s="127" t="s">
        <v>9</v>
      </c>
      <c r="J5" s="131" t="s">
        <v>551</v>
      </c>
      <c r="L5" s="109">
        <v>0</v>
      </c>
      <c r="M5" s="110">
        <v>0</v>
      </c>
      <c r="N5" s="111">
        <v>0</v>
      </c>
      <c r="Q5" s="99"/>
      <c r="R5" s="99"/>
      <c r="S5" s="132"/>
    </row>
    <row r="6" spans="2:19" s="126" customFormat="1">
      <c r="B6" s="127" t="s">
        <v>10</v>
      </c>
      <c r="C6" s="128">
        <v>1004</v>
      </c>
      <c r="D6" s="127" t="s">
        <v>10</v>
      </c>
      <c r="E6" s="127" t="s">
        <v>372</v>
      </c>
      <c r="F6" s="129" t="s">
        <v>10</v>
      </c>
      <c r="G6" s="130" t="s">
        <v>446</v>
      </c>
      <c r="H6" s="127" t="s">
        <v>447</v>
      </c>
      <c r="I6" s="127" t="s">
        <v>11</v>
      </c>
      <c r="J6" s="131" t="s">
        <v>551</v>
      </c>
      <c r="L6" s="109">
        <v>424800</v>
      </c>
      <c r="M6" s="110">
        <v>0</v>
      </c>
      <c r="N6" s="111">
        <v>424800</v>
      </c>
      <c r="Q6" s="99"/>
      <c r="R6" s="99"/>
      <c r="S6" s="132"/>
    </row>
    <row r="7" spans="2:19" s="126" customFormat="1">
      <c r="B7" s="127" t="s">
        <v>12</v>
      </c>
      <c r="C7" s="128">
        <v>1005</v>
      </c>
      <c r="D7" s="127" t="s">
        <v>12</v>
      </c>
      <c r="E7" s="127" t="s">
        <v>372</v>
      </c>
      <c r="F7" s="129" t="s">
        <v>12</v>
      </c>
      <c r="G7" s="130" t="s">
        <v>448</v>
      </c>
      <c r="H7" s="127" t="s">
        <v>449</v>
      </c>
      <c r="I7" s="127" t="s">
        <v>13</v>
      </c>
      <c r="J7" s="131" t="s">
        <v>551</v>
      </c>
      <c r="L7" s="109">
        <v>749278</v>
      </c>
      <c r="M7" s="110">
        <v>0</v>
      </c>
      <c r="N7" s="111">
        <v>749278</v>
      </c>
      <c r="Q7" s="99"/>
      <c r="R7" s="99"/>
      <c r="S7" s="132"/>
    </row>
    <row r="8" spans="2:19" s="126" customFormat="1">
      <c r="B8" s="127" t="s">
        <v>1360</v>
      </c>
      <c r="C8" s="128">
        <v>1006</v>
      </c>
      <c r="D8" s="127" t="s">
        <v>1360</v>
      </c>
      <c r="E8" s="127" t="s">
        <v>372</v>
      </c>
      <c r="F8" s="129" t="s">
        <v>1360</v>
      </c>
      <c r="G8" s="130" t="s">
        <v>1361</v>
      </c>
      <c r="H8" s="127" t="s">
        <v>1362</v>
      </c>
      <c r="I8" s="127" t="s">
        <v>14</v>
      </c>
      <c r="J8" s="131" t="s">
        <v>551</v>
      </c>
      <c r="L8" s="109">
        <v>0</v>
      </c>
      <c r="M8" s="110">
        <v>0</v>
      </c>
      <c r="N8" s="111">
        <v>0</v>
      </c>
      <c r="Q8" s="99"/>
      <c r="R8" s="99"/>
      <c r="S8" s="132"/>
    </row>
    <row r="9" spans="2:19" s="126" customFormat="1">
      <c r="B9" s="127" t="s">
        <v>15</v>
      </c>
      <c r="C9" s="128">
        <v>1007</v>
      </c>
      <c r="D9" s="127" t="s">
        <v>15</v>
      </c>
      <c r="E9" s="127" t="s">
        <v>372</v>
      </c>
      <c r="F9" s="129" t="s">
        <v>15</v>
      </c>
      <c r="G9" s="130" t="s">
        <v>450</v>
      </c>
      <c r="H9" s="127" t="s">
        <v>451</v>
      </c>
      <c r="I9" s="127" t="s">
        <v>16</v>
      </c>
      <c r="J9" s="131" t="s">
        <v>551</v>
      </c>
      <c r="L9" s="109">
        <v>0</v>
      </c>
      <c r="M9" s="110">
        <v>0</v>
      </c>
      <c r="N9" s="111">
        <v>0</v>
      </c>
      <c r="Q9" s="99"/>
      <c r="R9" s="99"/>
      <c r="S9" s="132"/>
    </row>
    <row r="10" spans="2:19" s="126" customFormat="1">
      <c r="B10" s="127" t="s">
        <v>1363</v>
      </c>
      <c r="C10" s="128">
        <v>1008</v>
      </c>
      <c r="D10" s="127" t="s">
        <v>1363</v>
      </c>
      <c r="E10" s="127" t="s">
        <v>372</v>
      </c>
      <c r="F10" s="129" t="s">
        <v>18</v>
      </c>
      <c r="G10" s="130" t="s">
        <v>1364</v>
      </c>
      <c r="H10" s="127" t="s">
        <v>17</v>
      </c>
      <c r="I10" s="127" t="s">
        <v>17</v>
      </c>
      <c r="J10" s="131" t="s">
        <v>551</v>
      </c>
      <c r="L10" s="109">
        <v>0</v>
      </c>
      <c r="M10" s="110">
        <v>0</v>
      </c>
      <c r="N10" s="111">
        <v>0</v>
      </c>
      <c r="Q10" s="99"/>
      <c r="R10" s="99"/>
      <c r="S10" s="132"/>
    </row>
    <row r="11" spans="2:19" s="126" customFormat="1">
      <c r="B11" s="127" t="s">
        <v>18</v>
      </c>
      <c r="C11" s="128">
        <v>1009</v>
      </c>
      <c r="D11" s="127" t="s">
        <v>18</v>
      </c>
      <c r="E11" s="127" t="s">
        <v>372</v>
      </c>
      <c r="F11" s="129" t="s">
        <v>20</v>
      </c>
      <c r="G11" s="130" t="s">
        <v>452</v>
      </c>
      <c r="H11" s="127" t="s">
        <v>453</v>
      </c>
      <c r="I11" s="127" t="s">
        <v>19</v>
      </c>
      <c r="J11" s="131" t="s">
        <v>551</v>
      </c>
      <c r="L11" s="109">
        <v>1131967</v>
      </c>
      <c r="M11" s="110">
        <v>0</v>
      </c>
      <c r="N11" s="111">
        <v>1131967</v>
      </c>
      <c r="Q11" s="99"/>
      <c r="R11" s="99"/>
      <c r="S11" s="132"/>
    </row>
    <row r="12" spans="2:19" s="126" customFormat="1">
      <c r="B12" s="127" t="s">
        <v>20</v>
      </c>
      <c r="C12" s="128">
        <v>1010</v>
      </c>
      <c r="D12" s="127" t="s">
        <v>20</v>
      </c>
      <c r="E12" s="127" t="s">
        <v>372</v>
      </c>
      <c r="F12" s="129" t="s">
        <v>23</v>
      </c>
      <c r="G12" s="130" t="s">
        <v>454</v>
      </c>
      <c r="H12" s="127" t="s">
        <v>455</v>
      </c>
      <c r="I12" s="127" t="s">
        <v>21</v>
      </c>
      <c r="J12" s="131" t="s">
        <v>551</v>
      </c>
      <c r="L12" s="109">
        <v>410400</v>
      </c>
      <c r="M12" s="110">
        <v>0</v>
      </c>
      <c r="N12" s="111">
        <v>410400</v>
      </c>
      <c r="Q12" s="99"/>
      <c r="R12" s="99"/>
      <c r="S12" s="132"/>
    </row>
    <row r="13" spans="2:19" s="126" customFormat="1">
      <c r="B13" s="127" t="s">
        <v>1365</v>
      </c>
      <c r="C13" s="128">
        <v>1011</v>
      </c>
      <c r="D13" s="127" t="s">
        <v>1365</v>
      </c>
      <c r="E13" s="127" t="s">
        <v>372</v>
      </c>
      <c r="F13" s="129" t="s">
        <v>25</v>
      </c>
      <c r="G13" s="130" t="s">
        <v>1366</v>
      </c>
      <c r="H13" s="127" t="s">
        <v>1367</v>
      </c>
      <c r="I13" s="127" t="s">
        <v>22</v>
      </c>
      <c r="J13" s="131" t="s">
        <v>551</v>
      </c>
      <c r="L13" s="109">
        <v>0</v>
      </c>
      <c r="M13" s="110">
        <v>0</v>
      </c>
      <c r="N13" s="111">
        <v>0</v>
      </c>
      <c r="Q13" s="99"/>
      <c r="R13" s="99"/>
      <c r="S13" s="132"/>
    </row>
    <row r="14" spans="2:19" s="126" customFormat="1">
      <c r="B14" s="127" t="s">
        <v>23</v>
      </c>
      <c r="C14" s="128">
        <v>1012</v>
      </c>
      <c r="D14" s="127" t="s">
        <v>23</v>
      </c>
      <c r="E14" s="127" t="s">
        <v>372</v>
      </c>
      <c r="F14" s="129" t="s">
        <v>27</v>
      </c>
      <c r="G14" s="130" t="s">
        <v>1368</v>
      </c>
      <c r="H14" s="127" t="s">
        <v>1369</v>
      </c>
      <c r="I14" s="127" t="s">
        <v>24</v>
      </c>
      <c r="J14" s="131" t="s">
        <v>551</v>
      </c>
      <c r="L14" s="109">
        <v>0</v>
      </c>
      <c r="M14" s="110">
        <v>0</v>
      </c>
      <c r="N14" s="111">
        <v>0</v>
      </c>
      <c r="Q14" s="99"/>
      <c r="R14" s="99"/>
      <c r="S14" s="132"/>
    </row>
    <row r="15" spans="2:19" s="126" customFormat="1">
      <c r="B15" s="127" t="s">
        <v>25</v>
      </c>
      <c r="C15" s="128">
        <v>1013</v>
      </c>
      <c r="D15" s="127" t="s">
        <v>25</v>
      </c>
      <c r="E15" s="127" t="s">
        <v>372</v>
      </c>
      <c r="F15" s="129" t="s">
        <v>29</v>
      </c>
      <c r="G15" s="130" t="s">
        <v>456</v>
      </c>
      <c r="H15" s="127" t="s">
        <v>457</v>
      </c>
      <c r="I15" s="127" t="s">
        <v>26</v>
      </c>
      <c r="J15" s="131" t="s">
        <v>551</v>
      </c>
      <c r="L15" s="109">
        <v>110484</v>
      </c>
      <c r="M15" s="110">
        <v>0</v>
      </c>
      <c r="N15" s="111">
        <v>110484</v>
      </c>
      <c r="Q15" s="99"/>
      <c r="R15" s="99"/>
      <c r="S15" s="132"/>
    </row>
    <row r="16" spans="2:19" s="126" customFormat="1">
      <c r="B16" s="127" t="s">
        <v>27</v>
      </c>
      <c r="C16" s="128">
        <v>1014</v>
      </c>
      <c r="D16" s="127" t="s">
        <v>27</v>
      </c>
      <c r="E16" s="127" t="s">
        <v>372</v>
      </c>
      <c r="F16" s="129" t="s">
        <v>31</v>
      </c>
      <c r="G16" s="130" t="s">
        <v>458</v>
      </c>
      <c r="H16" s="127" t="s">
        <v>459</v>
      </c>
      <c r="I16" s="127" t="s">
        <v>28</v>
      </c>
      <c r="J16" s="131" t="s">
        <v>551</v>
      </c>
      <c r="L16" s="109">
        <v>0</v>
      </c>
      <c r="M16" s="110">
        <v>0</v>
      </c>
      <c r="N16" s="111">
        <v>0</v>
      </c>
      <c r="Q16" s="99"/>
      <c r="R16" s="99"/>
      <c r="S16" s="132"/>
    </row>
    <row r="17" spans="2:19" s="126" customFormat="1">
      <c r="B17" s="127" t="s">
        <v>29</v>
      </c>
      <c r="C17" s="128">
        <v>1015</v>
      </c>
      <c r="D17" s="127" t="s">
        <v>29</v>
      </c>
      <c r="E17" s="127" t="s">
        <v>372</v>
      </c>
      <c r="F17" s="129" t="s">
        <v>33</v>
      </c>
      <c r="G17" s="130" t="s">
        <v>460</v>
      </c>
      <c r="H17" s="127" t="s">
        <v>461</v>
      </c>
      <c r="I17" s="127" t="s">
        <v>30</v>
      </c>
      <c r="J17" s="131" t="s">
        <v>551</v>
      </c>
      <c r="L17" s="109">
        <v>0</v>
      </c>
      <c r="M17" s="110">
        <v>0</v>
      </c>
      <c r="N17" s="111">
        <v>0</v>
      </c>
      <c r="Q17" s="99"/>
      <c r="R17" s="99"/>
      <c r="S17" s="132"/>
    </row>
    <row r="18" spans="2:19" s="126" customFormat="1">
      <c r="B18" s="133" t="s">
        <v>31</v>
      </c>
      <c r="C18" s="134">
        <v>1016</v>
      </c>
      <c r="D18" s="133" t="s">
        <v>31</v>
      </c>
      <c r="E18" s="133" t="s">
        <v>372</v>
      </c>
      <c r="F18" s="129" t="s">
        <v>36</v>
      </c>
      <c r="G18" s="130" t="s">
        <v>462</v>
      </c>
      <c r="H18" s="133" t="s">
        <v>463</v>
      </c>
      <c r="I18" s="133" t="s">
        <v>32</v>
      </c>
      <c r="J18" s="135" t="s">
        <v>551</v>
      </c>
      <c r="L18" s="109">
        <v>0</v>
      </c>
      <c r="M18" s="110">
        <v>0</v>
      </c>
      <c r="N18" s="111">
        <v>0</v>
      </c>
      <c r="Q18" s="99"/>
      <c r="R18" s="99"/>
      <c r="S18" s="132"/>
    </row>
    <row r="19" spans="2:19" s="126" customFormat="1">
      <c r="B19" s="133" t="s">
        <v>33</v>
      </c>
      <c r="C19" s="134">
        <v>1017</v>
      </c>
      <c r="D19" s="133" t="s">
        <v>33</v>
      </c>
      <c r="E19" s="133" t="s">
        <v>34</v>
      </c>
      <c r="F19" s="129" t="s">
        <v>259</v>
      </c>
      <c r="G19" s="130">
        <v>102</v>
      </c>
      <c r="H19" s="133" t="s">
        <v>1370</v>
      </c>
      <c r="I19" s="133" t="s">
        <v>35</v>
      </c>
      <c r="J19" s="135" t="s">
        <v>551</v>
      </c>
      <c r="L19" s="109">
        <v>0</v>
      </c>
      <c r="M19" s="110">
        <v>0</v>
      </c>
      <c r="N19" s="111">
        <v>0</v>
      </c>
      <c r="Q19" s="99"/>
      <c r="R19" s="99"/>
      <c r="S19" s="132"/>
    </row>
    <row r="20" spans="2:19" s="126" customFormat="1">
      <c r="B20" s="133" t="s">
        <v>36</v>
      </c>
      <c r="C20" s="134">
        <v>1018</v>
      </c>
      <c r="D20" s="133" t="s">
        <v>36</v>
      </c>
      <c r="E20" s="133" t="s">
        <v>34</v>
      </c>
      <c r="F20" s="129" t="s">
        <v>1371</v>
      </c>
      <c r="G20" s="130">
        <v>103</v>
      </c>
      <c r="H20" s="133" t="s">
        <v>1372</v>
      </c>
      <c r="I20" s="133" t="s">
        <v>37</v>
      </c>
      <c r="J20" s="135" t="s">
        <v>551</v>
      </c>
      <c r="L20" s="109">
        <v>0</v>
      </c>
      <c r="M20" s="110">
        <v>0</v>
      </c>
      <c r="N20" s="111">
        <v>0</v>
      </c>
      <c r="Q20" s="99"/>
      <c r="R20" s="99"/>
      <c r="S20" s="132"/>
    </row>
    <row r="21" spans="2:19" s="126" customFormat="1">
      <c r="B21" s="127" t="s">
        <v>38</v>
      </c>
      <c r="C21" s="128">
        <v>1019</v>
      </c>
      <c r="D21" s="127" t="s">
        <v>38</v>
      </c>
      <c r="E21" s="127" t="s">
        <v>34</v>
      </c>
      <c r="F21" s="129" t="s">
        <v>264</v>
      </c>
      <c r="G21" s="130">
        <v>105</v>
      </c>
      <c r="H21" s="127" t="s">
        <v>39</v>
      </c>
      <c r="I21" s="127" t="s">
        <v>39</v>
      </c>
      <c r="J21" s="131" t="s">
        <v>551</v>
      </c>
      <c r="L21" s="109">
        <v>0</v>
      </c>
      <c r="M21" s="110">
        <v>0</v>
      </c>
      <c r="N21" s="111">
        <v>0</v>
      </c>
      <c r="Q21" s="99"/>
      <c r="R21" s="99"/>
      <c r="S21" s="132"/>
    </row>
    <row r="22" spans="2:19" s="126" customFormat="1">
      <c r="B22" s="133" t="s">
        <v>1373</v>
      </c>
      <c r="C22" s="134">
        <v>1020</v>
      </c>
      <c r="D22" s="133" t="s">
        <v>1373</v>
      </c>
      <c r="E22" s="133" t="s">
        <v>34</v>
      </c>
      <c r="F22" s="129" t="s">
        <v>276</v>
      </c>
      <c r="G22" s="130">
        <v>114</v>
      </c>
      <c r="H22" s="133" t="s">
        <v>1374</v>
      </c>
      <c r="I22" s="133" t="s">
        <v>1374</v>
      </c>
      <c r="J22" s="135" t="s">
        <v>1375</v>
      </c>
      <c r="L22" s="109">
        <v>0</v>
      </c>
      <c r="M22" s="110">
        <v>0</v>
      </c>
      <c r="N22" s="111">
        <v>0</v>
      </c>
      <c r="Q22" s="99"/>
      <c r="R22" s="99"/>
      <c r="S22" s="132"/>
    </row>
    <row r="23" spans="2:19" s="126" customFormat="1">
      <c r="B23" s="133" t="s">
        <v>40</v>
      </c>
      <c r="C23" s="134">
        <v>1021</v>
      </c>
      <c r="D23" s="133" t="s">
        <v>40</v>
      </c>
      <c r="E23" s="133" t="s">
        <v>34</v>
      </c>
      <c r="F23" s="129" t="s">
        <v>288</v>
      </c>
      <c r="G23" s="130">
        <v>120</v>
      </c>
      <c r="H23" s="133" t="s">
        <v>464</v>
      </c>
      <c r="I23" s="133" t="s">
        <v>41</v>
      </c>
      <c r="J23" s="135" t="s">
        <v>551</v>
      </c>
      <c r="L23" s="109">
        <v>1295002</v>
      </c>
      <c r="M23" s="110">
        <v>325620</v>
      </c>
      <c r="N23" s="111">
        <v>1620622</v>
      </c>
      <c r="Q23" s="99"/>
      <c r="R23" s="99"/>
      <c r="S23" s="132"/>
    </row>
    <row r="24" spans="2:19" s="126" customFormat="1">
      <c r="B24" s="133" t="s">
        <v>42</v>
      </c>
      <c r="C24" s="134">
        <v>1022</v>
      </c>
      <c r="D24" s="133" t="s">
        <v>42</v>
      </c>
      <c r="E24" s="133" t="s">
        <v>34</v>
      </c>
      <c r="F24" s="129" t="s">
        <v>290</v>
      </c>
      <c r="G24" s="130">
        <v>121</v>
      </c>
      <c r="H24" s="133" t="s">
        <v>465</v>
      </c>
      <c r="I24" s="133" t="s">
        <v>43</v>
      </c>
      <c r="J24" s="135" t="s">
        <v>551</v>
      </c>
      <c r="L24" s="109">
        <v>0</v>
      </c>
      <c r="M24" s="110">
        <v>0</v>
      </c>
      <c r="N24" s="111">
        <v>0</v>
      </c>
      <c r="Q24" s="99"/>
      <c r="R24" s="99"/>
      <c r="S24" s="132"/>
    </row>
    <row r="25" spans="2:19" s="126" customFormat="1">
      <c r="B25" s="133" t="s">
        <v>44</v>
      </c>
      <c r="C25" s="134">
        <v>1023</v>
      </c>
      <c r="D25" s="133" t="s">
        <v>44</v>
      </c>
      <c r="E25" s="133" t="s">
        <v>34</v>
      </c>
      <c r="F25" s="129" t="s">
        <v>292</v>
      </c>
      <c r="G25" s="130">
        <v>122</v>
      </c>
      <c r="H25" s="133" t="s">
        <v>466</v>
      </c>
      <c r="I25" s="133" t="s">
        <v>45</v>
      </c>
      <c r="J25" s="135" t="s">
        <v>551</v>
      </c>
      <c r="L25" s="109">
        <v>0</v>
      </c>
      <c r="M25" s="110">
        <v>0</v>
      </c>
      <c r="N25" s="111">
        <v>0</v>
      </c>
      <c r="Q25" s="99"/>
      <c r="R25" s="99"/>
      <c r="S25" s="132"/>
    </row>
    <row r="26" spans="2:19" s="126" customFormat="1">
      <c r="B26" s="133" t="s">
        <v>46</v>
      </c>
      <c r="C26" s="134">
        <v>1024</v>
      </c>
      <c r="D26" s="133" t="s">
        <v>46</v>
      </c>
      <c r="E26" s="133" t="s">
        <v>34</v>
      </c>
      <c r="F26" s="129" t="s">
        <v>467</v>
      </c>
      <c r="G26" s="130">
        <v>126</v>
      </c>
      <c r="H26" s="133" t="s">
        <v>468</v>
      </c>
      <c r="I26" s="133" t="s">
        <v>47</v>
      </c>
      <c r="J26" s="135" t="s">
        <v>551</v>
      </c>
      <c r="L26" s="109">
        <v>3780000</v>
      </c>
      <c r="M26" s="110">
        <v>0</v>
      </c>
      <c r="N26" s="111">
        <v>3780000</v>
      </c>
      <c r="Q26" s="99"/>
      <c r="R26" s="99"/>
      <c r="S26" s="132"/>
    </row>
    <row r="27" spans="2:19" s="126" customFormat="1">
      <c r="B27" s="127" t="s">
        <v>48</v>
      </c>
      <c r="C27" s="128">
        <v>1025</v>
      </c>
      <c r="D27" s="127" t="s">
        <v>48</v>
      </c>
      <c r="E27" s="127" t="s">
        <v>34</v>
      </c>
      <c r="F27" s="129" t="s">
        <v>469</v>
      </c>
      <c r="G27" s="130">
        <v>127</v>
      </c>
      <c r="H27" s="127" t="s">
        <v>470</v>
      </c>
      <c r="I27" s="127" t="s">
        <v>49</v>
      </c>
      <c r="J27" s="131" t="s">
        <v>551</v>
      </c>
      <c r="L27" s="109">
        <v>6763178</v>
      </c>
      <c r="M27" s="110">
        <v>118800</v>
      </c>
      <c r="N27" s="111">
        <v>6881978</v>
      </c>
      <c r="Q27" s="99"/>
      <c r="R27" s="99"/>
      <c r="S27" s="132"/>
    </row>
    <row r="28" spans="2:19" s="126" customFormat="1">
      <c r="B28" s="127" t="s">
        <v>50</v>
      </c>
      <c r="C28" s="128">
        <v>1026</v>
      </c>
      <c r="D28" s="127" t="s">
        <v>50</v>
      </c>
      <c r="E28" s="127" t="s">
        <v>34</v>
      </c>
      <c r="F28" s="129" t="s">
        <v>471</v>
      </c>
      <c r="G28" s="130">
        <v>128</v>
      </c>
      <c r="H28" s="127" t="s">
        <v>472</v>
      </c>
      <c r="I28" s="127" t="s">
        <v>51</v>
      </c>
      <c r="J28" s="131" t="s">
        <v>551</v>
      </c>
      <c r="L28" s="109">
        <v>3544692</v>
      </c>
      <c r="M28" s="110">
        <v>0</v>
      </c>
      <c r="N28" s="111">
        <v>3544692</v>
      </c>
      <c r="Q28" s="99"/>
      <c r="R28" s="99"/>
      <c r="S28" s="132"/>
    </row>
    <row r="29" spans="2:19" s="126" customFormat="1">
      <c r="B29" s="127" t="s">
        <v>1376</v>
      </c>
      <c r="C29" s="128">
        <v>1027</v>
      </c>
      <c r="D29" s="127" t="s">
        <v>1376</v>
      </c>
      <c r="E29" s="127" t="s">
        <v>34</v>
      </c>
      <c r="F29" s="129" t="s">
        <v>473</v>
      </c>
      <c r="G29" s="130">
        <v>129</v>
      </c>
      <c r="H29" s="127" t="s">
        <v>1377</v>
      </c>
      <c r="I29" s="127" t="s">
        <v>52</v>
      </c>
      <c r="J29" s="131" t="s">
        <v>551</v>
      </c>
      <c r="L29" s="109">
        <v>0</v>
      </c>
      <c r="M29" s="110">
        <v>0</v>
      </c>
      <c r="N29" s="111">
        <v>0</v>
      </c>
      <c r="Q29" s="99"/>
      <c r="R29" s="99"/>
      <c r="S29" s="132"/>
    </row>
    <row r="30" spans="2:19" s="126" customFormat="1">
      <c r="B30" s="127" t="s">
        <v>1378</v>
      </c>
      <c r="C30" s="128">
        <v>1028</v>
      </c>
      <c r="D30" s="127" t="s">
        <v>1378</v>
      </c>
      <c r="E30" s="127" t="s">
        <v>34</v>
      </c>
      <c r="F30" s="129" t="s">
        <v>1156</v>
      </c>
      <c r="G30" s="130">
        <v>130</v>
      </c>
      <c r="H30" s="127" t="s">
        <v>1379</v>
      </c>
      <c r="I30" s="127" t="s">
        <v>53</v>
      </c>
      <c r="J30" s="131" t="s">
        <v>1375</v>
      </c>
      <c r="L30" s="109">
        <v>0</v>
      </c>
      <c r="M30" s="110">
        <v>0</v>
      </c>
      <c r="N30" s="111">
        <v>0</v>
      </c>
      <c r="Q30" s="99"/>
      <c r="R30" s="99"/>
      <c r="S30" s="132"/>
    </row>
    <row r="31" spans="2:19" s="126" customFormat="1">
      <c r="B31" s="127" t="s">
        <v>54</v>
      </c>
      <c r="C31" s="128">
        <v>1029</v>
      </c>
      <c r="D31" s="127" t="s">
        <v>54</v>
      </c>
      <c r="E31" s="127" t="s">
        <v>34</v>
      </c>
      <c r="F31" s="129" t="s">
        <v>474</v>
      </c>
      <c r="G31" s="130">
        <v>140</v>
      </c>
      <c r="H31" s="127" t="s">
        <v>475</v>
      </c>
      <c r="I31" s="127" t="s">
        <v>55</v>
      </c>
      <c r="J31" s="131" t="s">
        <v>1375</v>
      </c>
      <c r="L31" s="109">
        <v>464400</v>
      </c>
      <c r="M31" s="110">
        <v>0</v>
      </c>
      <c r="N31" s="111">
        <v>464400</v>
      </c>
      <c r="Q31" s="99"/>
      <c r="R31" s="99"/>
      <c r="S31" s="132"/>
    </row>
    <row r="32" spans="2:19" s="126" customFormat="1">
      <c r="B32" s="127" t="s">
        <v>56</v>
      </c>
      <c r="C32" s="128">
        <v>1030</v>
      </c>
      <c r="D32" s="127" t="s">
        <v>56</v>
      </c>
      <c r="E32" s="127" t="s">
        <v>34</v>
      </c>
      <c r="F32" s="129" t="s">
        <v>476</v>
      </c>
      <c r="G32" s="130">
        <v>145</v>
      </c>
      <c r="H32" s="127" t="s">
        <v>57</v>
      </c>
      <c r="I32" s="127" t="s">
        <v>57</v>
      </c>
      <c r="J32" s="131" t="s">
        <v>551</v>
      </c>
      <c r="L32" s="109">
        <v>108000</v>
      </c>
      <c r="M32" s="110">
        <v>0</v>
      </c>
      <c r="N32" s="111">
        <v>108000</v>
      </c>
      <c r="Q32" s="99"/>
      <c r="R32" s="99"/>
      <c r="S32" s="132"/>
    </row>
    <row r="33" spans="2:19" s="126" customFormat="1">
      <c r="B33" s="127" t="s">
        <v>58</v>
      </c>
      <c r="C33" s="128">
        <v>1031</v>
      </c>
      <c r="D33" s="127" t="s">
        <v>58</v>
      </c>
      <c r="E33" s="127" t="s">
        <v>34</v>
      </c>
      <c r="F33" s="129" t="s">
        <v>477</v>
      </c>
      <c r="G33" s="130">
        <v>146</v>
      </c>
      <c r="H33" s="127" t="s">
        <v>478</v>
      </c>
      <c r="I33" s="127" t="s">
        <v>479</v>
      </c>
      <c r="J33" s="131" t="s">
        <v>551</v>
      </c>
      <c r="L33" s="109">
        <v>135000</v>
      </c>
      <c r="M33" s="110">
        <v>0</v>
      </c>
      <c r="N33" s="111">
        <v>135000</v>
      </c>
      <c r="Q33" s="99"/>
      <c r="R33" s="99"/>
      <c r="S33" s="132"/>
    </row>
    <row r="34" spans="2:19" s="126" customFormat="1">
      <c r="B34" s="127" t="s">
        <v>60</v>
      </c>
      <c r="C34" s="128">
        <v>1032</v>
      </c>
      <c r="D34" s="127" t="s">
        <v>60</v>
      </c>
      <c r="E34" s="127" t="s">
        <v>34</v>
      </c>
      <c r="F34" s="129" t="s">
        <v>480</v>
      </c>
      <c r="G34" s="130">
        <v>147</v>
      </c>
      <c r="H34" s="127" t="s">
        <v>481</v>
      </c>
      <c r="I34" s="127" t="s">
        <v>61</v>
      </c>
      <c r="J34" s="131" t="s">
        <v>551</v>
      </c>
      <c r="L34" s="109">
        <v>210000</v>
      </c>
      <c r="M34" s="110">
        <v>0</v>
      </c>
      <c r="N34" s="111">
        <v>210000</v>
      </c>
      <c r="Q34" s="99"/>
      <c r="R34" s="99"/>
      <c r="S34" s="132"/>
    </row>
    <row r="35" spans="2:19" s="126" customFormat="1">
      <c r="B35" s="127" t="s">
        <v>62</v>
      </c>
      <c r="C35" s="128">
        <v>1033</v>
      </c>
      <c r="D35" s="127" t="s">
        <v>62</v>
      </c>
      <c r="E35" s="127" t="s">
        <v>34</v>
      </c>
      <c r="F35" s="129" t="s">
        <v>482</v>
      </c>
      <c r="G35" s="130">
        <v>148</v>
      </c>
      <c r="H35" s="127" t="s">
        <v>483</v>
      </c>
      <c r="I35" s="127" t="s">
        <v>63</v>
      </c>
      <c r="J35" s="131" t="s">
        <v>551</v>
      </c>
      <c r="L35" s="109">
        <v>589056</v>
      </c>
      <c r="M35" s="110">
        <v>0</v>
      </c>
      <c r="N35" s="111">
        <v>589056</v>
      </c>
      <c r="Q35" s="99"/>
      <c r="R35" s="99"/>
      <c r="S35" s="132"/>
    </row>
    <row r="36" spans="2:19" s="126" customFormat="1">
      <c r="B36" s="127" t="s">
        <v>64</v>
      </c>
      <c r="C36" s="128">
        <v>1034</v>
      </c>
      <c r="D36" s="127" t="s">
        <v>64</v>
      </c>
      <c r="E36" s="127" t="s">
        <v>34</v>
      </c>
      <c r="F36" s="129" t="s">
        <v>484</v>
      </c>
      <c r="G36" s="130">
        <v>149</v>
      </c>
      <c r="H36" s="127" t="s">
        <v>485</v>
      </c>
      <c r="I36" s="127" t="s">
        <v>65</v>
      </c>
      <c r="J36" s="131" t="s">
        <v>551</v>
      </c>
      <c r="L36" s="109">
        <v>143976</v>
      </c>
      <c r="M36" s="110">
        <v>0</v>
      </c>
      <c r="N36" s="111">
        <v>143976</v>
      </c>
      <c r="Q36" s="99"/>
      <c r="R36" s="99"/>
      <c r="S36" s="132"/>
    </row>
    <row r="37" spans="2:19" s="126" customFormat="1">
      <c r="B37" s="127" t="s">
        <v>66</v>
      </c>
      <c r="C37" s="128">
        <v>1035</v>
      </c>
      <c r="D37" s="127" t="s">
        <v>66</v>
      </c>
      <c r="E37" s="127" t="s">
        <v>34</v>
      </c>
      <c r="F37" s="129" t="s">
        <v>486</v>
      </c>
      <c r="G37" s="130">
        <v>152</v>
      </c>
      <c r="H37" s="127" t="s">
        <v>487</v>
      </c>
      <c r="I37" s="127" t="s">
        <v>67</v>
      </c>
      <c r="J37" s="131" t="s">
        <v>1375</v>
      </c>
      <c r="L37" s="109">
        <v>0</v>
      </c>
      <c r="M37" s="110">
        <v>0</v>
      </c>
      <c r="N37" s="111">
        <v>0</v>
      </c>
      <c r="Q37" s="99"/>
      <c r="R37" s="99"/>
      <c r="S37" s="132"/>
    </row>
    <row r="38" spans="2:19" s="126" customFormat="1">
      <c r="B38" s="127" t="s">
        <v>68</v>
      </c>
      <c r="C38" s="128">
        <v>1036</v>
      </c>
      <c r="D38" s="127" t="s">
        <v>68</v>
      </c>
      <c r="E38" s="127" t="s">
        <v>34</v>
      </c>
      <c r="F38" s="129" t="s">
        <v>488</v>
      </c>
      <c r="G38" s="130">
        <v>153</v>
      </c>
      <c r="H38" s="127" t="s">
        <v>489</v>
      </c>
      <c r="I38" s="127" t="s">
        <v>69</v>
      </c>
      <c r="J38" s="131" t="s">
        <v>1375</v>
      </c>
      <c r="L38" s="109">
        <v>1429968</v>
      </c>
      <c r="M38" s="110">
        <v>0</v>
      </c>
      <c r="N38" s="111">
        <v>1429968</v>
      </c>
      <c r="Q38" s="99"/>
      <c r="R38" s="99"/>
      <c r="S38" s="132"/>
    </row>
    <row r="39" spans="2:19" s="126" customFormat="1">
      <c r="B39" s="127" t="s">
        <v>70</v>
      </c>
      <c r="C39" s="128">
        <v>1037</v>
      </c>
      <c r="D39" s="127" t="s">
        <v>70</v>
      </c>
      <c r="E39" s="127" t="s">
        <v>34</v>
      </c>
      <c r="F39" s="129" t="s">
        <v>490</v>
      </c>
      <c r="G39" s="130">
        <v>154</v>
      </c>
      <c r="H39" s="127" t="s">
        <v>491</v>
      </c>
      <c r="I39" s="127" t="s">
        <v>71</v>
      </c>
      <c r="J39" s="131" t="s">
        <v>1375</v>
      </c>
      <c r="L39" s="109">
        <v>0</v>
      </c>
      <c r="M39" s="110">
        <v>235980</v>
      </c>
      <c r="N39" s="111">
        <v>235980</v>
      </c>
      <c r="Q39" s="99"/>
      <c r="R39" s="99"/>
      <c r="S39" s="132"/>
    </row>
    <row r="40" spans="2:19" s="126" customFormat="1">
      <c r="B40" s="127" t="s">
        <v>72</v>
      </c>
      <c r="C40" s="128">
        <v>1038</v>
      </c>
      <c r="D40" s="127" t="s">
        <v>72</v>
      </c>
      <c r="E40" s="127" t="s">
        <v>34</v>
      </c>
      <c r="F40" s="129" t="s">
        <v>492</v>
      </c>
      <c r="G40" s="130">
        <v>155</v>
      </c>
      <c r="H40" s="127" t="s">
        <v>493</v>
      </c>
      <c r="I40" s="127" t="s">
        <v>73</v>
      </c>
      <c r="J40" s="131" t="s">
        <v>1375</v>
      </c>
      <c r="L40" s="109">
        <v>0</v>
      </c>
      <c r="M40" s="110">
        <v>0</v>
      </c>
      <c r="N40" s="111">
        <v>0</v>
      </c>
      <c r="Q40" s="99"/>
      <c r="R40" s="99"/>
      <c r="S40" s="132"/>
    </row>
    <row r="41" spans="2:19" s="126" customFormat="1">
      <c r="B41" s="127" t="s">
        <v>74</v>
      </c>
      <c r="C41" s="128">
        <v>1039</v>
      </c>
      <c r="D41" s="127" t="s">
        <v>74</v>
      </c>
      <c r="E41" s="127" t="s">
        <v>34</v>
      </c>
      <c r="F41" s="129" t="s">
        <v>494</v>
      </c>
      <c r="G41" s="130">
        <v>156</v>
      </c>
      <c r="H41" s="127" t="s">
        <v>495</v>
      </c>
      <c r="I41" s="127" t="s">
        <v>75</v>
      </c>
      <c r="J41" s="131" t="s">
        <v>1375</v>
      </c>
      <c r="L41" s="109">
        <v>0</v>
      </c>
      <c r="M41" s="110">
        <v>0</v>
      </c>
      <c r="N41" s="111">
        <v>0</v>
      </c>
      <c r="Q41" s="99"/>
      <c r="R41" s="99"/>
      <c r="S41" s="132"/>
    </row>
    <row r="42" spans="2:19" s="126" customFormat="1">
      <c r="B42" s="127" t="s">
        <v>76</v>
      </c>
      <c r="C42" s="128">
        <v>1040</v>
      </c>
      <c r="D42" s="127" t="s">
        <v>76</v>
      </c>
      <c r="E42" s="127" t="s">
        <v>34</v>
      </c>
      <c r="F42" s="129" t="s">
        <v>496</v>
      </c>
      <c r="G42" s="130">
        <v>157</v>
      </c>
      <c r="H42" s="127" t="s">
        <v>497</v>
      </c>
      <c r="I42" s="127" t="s">
        <v>77</v>
      </c>
      <c r="J42" s="131" t="s">
        <v>1375</v>
      </c>
      <c r="L42" s="109">
        <v>628657</v>
      </c>
      <c r="M42" s="110">
        <v>1003752</v>
      </c>
      <c r="N42" s="111">
        <v>1632409</v>
      </c>
      <c r="Q42" s="99"/>
      <c r="R42" s="99"/>
      <c r="S42" s="132"/>
    </row>
    <row r="43" spans="2:19" s="126" customFormat="1">
      <c r="B43" s="127" t="s">
        <v>78</v>
      </c>
      <c r="C43" s="128">
        <v>1041</v>
      </c>
      <c r="D43" s="127" t="s">
        <v>78</v>
      </c>
      <c r="E43" s="127" t="s">
        <v>34</v>
      </c>
      <c r="F43" s="129" t="s">
        <v>498</v>
      </c>
      <c r="G43" s="130">
        <v>160</v>
      </c>
      <c r="H43" s="127" t="s">
        <v>499</v>
      </c>
      <c r="I43" s="127" t="s">
        <v>79</v>
      </c>
      <c r="J43" s="131" t="s">
        <v>1375</v>
      </c>
      <c r="L43" s="109">
        <v>0</v>
      </c>
      <c r="M43" s="110">
        <v>0</v>
      </c>
      <c r="N43" s="111">
        <v>0</v>
      </c>
      <c r="Q43" s="99"/>
      <c r="R43" s="99"/>
      <c r="S43" s="132"/>
    </row>
    <row r="44" spans="2:19" s="126" customFormat="1">
      <c r="B44" s="127" t="s">
        <v>80</v>
      </c>
      <c r="C44" s="128">
        <v>1042</v>
      </c>
      <c r="D44" s="127" t="s">
        <v>80</v>
      </c>
      <c r="E44" s="127" t="s">
        <v>34</v>
      </c>
      <c r="F44" s="129" t="s">
        <v>500</v>
      </c>
      <c r="G44" s="130">
        <v>161</v>
      </c>
      <c r="H44" s="127" t="s">
        <v>501</v>
      </c>
      <c r="I44" s="127" t="s">
        <v>81</v>
      </c>
      <c r="J44" s="131" t="s">
        <v>1375</v>
      </c>
      <c r="L44" s="109">
        <v>117248</v>
      </c>
      <c r="M44" s="110">
        <v>0</v>
      </c>
      <c r="N44" s="111">
        <v>117248</v>
      </c>
      <c r="Q44" s="99"/>
      <c r="R44" s="99"/>
      <c r="S44" s="132"/>
    </row>
    <row r="45" spans="2:19" s="126" customFormat="1">
      <c r="B45" s="127" t="s">
        <v>82</v>
      </c>
      <c r="C45" s="128">
        <v>1043</v>
      </c>
      <c r="D45" s="127" t="s">
        <v>82</v>
      </c>
      <c r="E45" s="127" t="s">
        <v>34</v>
      </c>
      <c r="F45" s="129" t="s">
        <v>502</v>
      </c>
      <c r="G45" s="130">
        <v>165</v>
      </c>
      <c r="H45" s="127" t="s">
        <v>503</v>
      </c>
      <c r="I45" s="127" t="s">
        <v>83</v>
      </c>
      <c r="J45" s="131" t="s">
        <v>1375</v>
      </c>
      <c r="L45" s="109">
        <v>0</v>
      </c>
      <c r="M45" s="110">
        <v>0</v>
      </c>
      <c r="N45" s="111">
        <v>0</v>
      </c>
      <c r="Q45" s="99"/>
      <c r="R45" s="99"/>
      <c r="S45" s="132"/>
    </row>
    <row r="46" spans="2:19" s="126" customFormat="1">
      <c r="B46" s="127" t="s">
        <v>1380</v>
      </c>
      <c r="C46" s="128">
        <v>1044</v>
      </c>
      <c r="D46" s="127" t="s">
        <v>1380</v>
      </c>
      <c r="E46" s="127" t="s">
        <v>34</v>
      </c>
      <c r="F46" s="129" t="s">
        <v>1381</v>
      </c>
      <c r="G46" s="130">
        <v>167</v>
      </c>
      <c r="H46" s="127" t="s">
        <v>1382</v>
      </c>
      <c r="I46" s="127" t="s">
        <v>84</v>
      </c>
      <c r="J46" s="131" t="s">
        <v>1375</v>
      </c>
      <c r="L46" s="109">
        <v>0</v>
      </c>
      <c r="M46" s="110">
        <v>0</v>
      </c>
      <c r="N46" s="111">
        <v>0</v>
      </c>
      <c r="Q46" s="99"/>
      <c r="R46" s="99"/>
      <c r="S46" s="132"/>
    </row>
    <row r="47" spans="2:19" s="126" customFormat="1">
      <c r="B47" s="127" t="s">
        <v>85</v>
      </c>
      <c r="C47" s="128">
        <v>1045</v>
      </c>
      <c r="D47" s="127" t="s">
        <v>85</v>
      </c>
      <c r="E47" s="127" t="s">
        <v>34</v>
      </c>
      <c r="F47" s="129" t="s">
        <v>160</v>
      </c>
      <c r="G47" s="130">
        <v>203</v>
      </c>
      <c r="H47" s="127" t="s">
        <v>504</v>
      </c>
      <c r="I47" s="127" t="s">
        <v>86</v>
      </c>
      <c r="J47" s="131" t="s">
        <v>551</v>
      </c>
      <c r="L47" s="109">
        <v>657601</v>
      </c>
      <c r="M47" s="110">
        <v>0</v>
      </c>
      <c r="N47" s="111">
        <v>657601</v>
      </c>
      <c r="Q47" s="99"/>
      <c r="R47" s="99"/>
      <c r="S47" s="132"/>
    </row>
    <row r="48" spans="2:19" s="126" customFormat="1">
      <c r="B48" s="127" t="s">
        <v>1383</v>
      </c>
      <c r="C48" s="128">
        <v>1046</v>
      </c>
      <c r="D48" s="127" t="s">
        <v>1383</v>
      </c>
      <c r="E48" s="127" t="s">
        <v>34</v>
      </c>
      <c r="F48" s="129" t="s">
        <v>176</v>
      </c>
      <c r="G48" s="130">
        <v>211</v>
      </c>
      <c r="H48" s="127" t="s">
        <v>1384</v>
      </c>
      <c r="I48" s="127" t="s">
        <v>1384</v>
      </c>
      <c r="J48" s="131" t="s">
        <v>1375</v>
      </c>
      <c r="L48" s="109">
        <v>0</v>
      </c>
      <c r="M48" s="110">
        <v>0</v>
      </c>
      <c r="N48" s="111">
        <v>0</v>
      </c>
      <c r="Q48" s="99"/>
      <c r="R48" s="99"/>
      <c r="S48" s="132"/>
    </row>
    <row r="49" spans="2:19" s="126" customFormat="1">
      <c r="B49" s="127" t="s">
        <v>87</v>
      </c>
      <c r="C49" s="128">
        <v>1047</v>
      </c>
      <c r="D49" s="127" t="s">
        <v>87</v>
      </c>
      <c r="E49" s="127" t="s">
        <v>34</v>
      </c>
      <c r="F49" s="129" t="s">
        <v>178</v>
      </c>
      <c r="G49" s="130">
        <v>212</v>
      </c>
      <c r="H49" s="127" t="s">
        <v>505</v>
      </c>
      <c r="I49" s="127" t="s">
        <v>88</v>
      </c>
      <c r="J49" s="131" t="s">
        <v>1375</v>
      </c>
      <c r="L49" s="109">
        <v>338760</v>
      </c>
      <c r="M49" s="110">
        <v>0</v>
      </c>
      <c r="N49" s="111">
        <v>338760</v>
      </c>
      <c r="Q49" s="99"/>
      <c r="R49" s="99"/>
      <c r="S49" s="132"/>
    </row>
    <row r="50" spans="2:19" s="126" customFormat="1">
      <c r="B50" s="127" t="s">
        <v>89</v>
      </c>
      <c r="C50" s="128">
        <v>1048</v>
      </c>
      <c r="D50" s="127" t="s">
        <v>89</v>
      </c>
      <c r="E50" s="127" t="s">
        <v>34</v>
      </c>
      <c r="F50" s="129" t="s">
        <v>180</v>
      </c>
      <c r="G50" s="130">
        <v>213</v>
      </c>
      <c r="H50" s="127" t="s">
        <v>506</v>
      </c>
      <c r="I50" s="127" t="s">
        <v>90</v>
      </c>
      <c r="J50" s="131" t="s">
        <v>1375</v>
      </c>
      <c r="L50" s="109">
        <v>2670690</v>
      </c>
      <c r="M50" s="110">
        <v>1005275</v>
      </c>
      <c r="N50" s="111">
        <v>3675965</v>
      </c>
      <c r="Q50" s="99"/>
      <c r="R50" s="99"/>
      <c r="S50" s="132"/>
    </row>
    <row r="51" spans="2:19" s="126" customFormat="1">
      <c r="B51" s="127" t="s">
        <v>91</v>
      </c>
      <c r="C51" s="128">
        <v>1049</v>
      </c>
      <c r="D51" s="127" t="s">
        <v>91</v>
      </c>
      <c r="E51" s="127" t="s">
        <v>34</v>
      </c>
      <c r="F51" s="129" t="s">
        <v>182</v>
      </c>
      <c r="G51" s="130">
        <v>214</v>
      </c>
      <c r="H51" s="127" t="s">
        <v>507</v>
      </c>
      <c r="I51" s="127" t="s">
        <v>92</v>
      </c>
      <c r="J51" s="131" t="s">
        <v>1375</v>
      </c>
      <c r="L51" s="109">
        <v>136080</v>
      </c>
      <c r="M51" s="110">
        <v>0</v>
      </c>
      <c r="N51" s="111">
        <v>136080</v>
      </c>
      <c r="Q51" s="99"/>
      <c r="R51" s="99"/>
      <c r="S51" s="132"/>
    </row>
    <row r="52" spans="2:19" s="126" customFormat="1">
      <c r="B52" s="133" t="s">
        <v>93</v>
      </c>
      <c r="C52" s="134">
        <v>1050</v>
      </c>
      <c r="D52" s="133" t="s">
        <v>93</v>
      </c>
      <c r="E52" s="133" t="s">
        <v>34</v>
      </c>
      <c r="F52" s="129" t="s">
        <v>184</v>
      </c>
      <c r="G52" s="130">
        <v>215</v>
      </c>
      <c r="H52" s="133" t="s">
        <v>508</v>
      </c>
      <c r="I52" s="133" t="s">
        <v>94</v>
      </c>
      <c r="J52" s="135" t="s">
        <v>551</v>
      </c>
      <c r="L52" s="109">
        <v>757694</v>
      </c>
      <c r="M52" s="110">
        <v>0</v>
      </c>
      <c r="N52" s="111">
        <v>757694</v>
      </c>
      <c r="Q52" s="99"/>
      <c r="R52" s="99"/>
      <c r="S52" s="132"/>
    </row>
    <row r="53" spans="2:19" s="126" customFormat="1">
      <c r="B53" s="133" t="s">
        <v>95</v>
      </c>
      <c r="C53" s="134">
        <v>1051</v>
      </c>
      <c r="D53" s="133" t="s">
        <v>95</v>
      </c>
      <c r="E53" s="133" t="s">
        <v>34</v>
      </c>
      <c r="F53" s="129" t="s">
        <v>192</v>
      </c>
      <c r="G53" s="130">
        <v>219</v>
      </c>
      <c r="H53" s="133" t="s">
        <v>509</v>
      </c>
      <c r="I53" s="133" t="s">
        <v>96</v>
      </c>
      <c r="J53" s="135" t="s">
        <v>551</v>
      </c>
      <c r="L53" s="109">
        <v>943972</v>
      </c>
      <c r="M53" s="110">
        <v>440864</v>
      </c>
      <c r="N53" s="111">
        <v>1384836</v>
      </c>
      <c r="Q53" s="99"/>
      <c r="R53" s="99"/>
      <c r="S53" s="132"/>
    </row>
    <row r="54" spans="2:19" s="126" customFormat="1">
      <c r="B54" s="133" t="s">
        <v>97</v>
      </c>
      <c r="C54" s="134">
        <v>1052</v>
      </c>
      <c r="D54" s="133" t="s">
        <v>97</v>
      </c>
      <c r="E54" s="133" t="s">
        <v>34</v>
      </c>
      <c r="F54" s="129" t="s">
        <v>194</v>
      </c>
      <c r="G54" s="130">
        <v>220</v>
      </c>
      <c r="H54" s="133" t="s">
        <v>510</v>
      </c>
      <c r="I54" s="133" t="s">
        <v>98</v>
      </c>
      <c r="J54" s="135" t="s">
        <v>551</v>
      </c>
      <c r="L54" s="109">
        <v>1390537</v>
      </c>
      <c r="M54" s="110">
        <v>0</v>
      </c>
      <c r="N54" s="111">
        <v>1390537</v>
      </c>
      <c r="Q54" s="99"/>
      <c r="R54" s="99"/>
      <c r="S54" s="132"/>
    </row>
    <row r="55" spans="2:19" s="126" customFormat="1">
      <c r="B55" s="127" t="s">
        <v>99</v>
      </c>
      <c r="C55" s="128">
        <v>1053</v>
      </c>
      <c r="D55" s="127" t="s">
        <v>99</v>
      </c>
      <c r="E55" s="127" t="s">
        <v>34</v>
      </c>
      <c r="F55" s="129" t="s">
        <v>200</v>
      </c>
      <c r="G55" s="130">
        <v>223</v>
      </c>
      <c r="H55" s="127" t="s">
        <v>511</v>
      </c>
      <c r="I55" s="127" t="s">
        <v>100</v>
      </c>
      <c r="J55" s="131" t="s">
        <v>551</v>
      </c>
      <c r="L55" s="109">
        <v>12947636</v>
      </c>
      <c r="M55" s="110">
        <v>108000</v>
      </c>
      <c r="N55" s="111">
        <v>13055636</v>
      </c>
      <c r="Q55" s="99"/>
      <c r="R55" s="99"/>
      <c r="S55" s="132"/>
    </row>
    <row r="56" spans="2:19" s="126" customFormat="1">
      <c r="B56" s="127" t="s">
        <v>1385</v>
      </c>
      <c r="C56" s="128">
        <v>1054</v>
      </c>
      <c r="D56" s="127" t="s">
        <v>1385</v>
      </c>
      <c r="E56" s="127" t="s">
        <v>34</v>
      </c>
      <c r="F56" s="129" t="s">
        <v>202</v>
      </c>
      <c r="G56" s="130">
        <v>224</v>
      </c>
      <c r="H56" s="127" t="s">
        <v>1386</v>
      </c>
      <c r="I56" s="127" t="s">
        <v>1386</v>
      </c>
      <c r="J56" s="131" t="s">
        <v>1375</v>
      </c>
      <c r="L56" s="109">
        <v>0</v>
      </c>
      <c r="M56" s="110">
        <v>0</v>
      </c>
      <c r="N56" s="111">
        <v>0</v>
      </c>
      <c r="Q56" s="99"/>
      <c r="R56" s="99"/>
      <c r="S56" s="132"/>
    </row>
    <row r="57" spans="2:19" s="126" customFormat="1">
      <c r="B57" s="127" t="s">
        <v>101</v>
      </c>
      <c r="C57" s="128">
        <v>1055</v>
      </c>
      <c r="D57" s="127" t="s">
        <v>101</v>
      </c>
      <c r="E57" s="127" t="s">
        <v>34</v>
      </c>
      <c r="F57" s="129" t="s">
        <v>204</v>
      </c>
      <c r="G57" s="130">
        <v>225</v>
      </c>
      <c r="H57" s="127" t="s">
        <v>512</v>
      </c>
      <c r="I57" s="127" t="s">
        <v>102</v>
      </c>
      <c r="J57" s="131" t="s">
        <v>1375</v>
      </c>
      <c r="L57" s="109">
        <v>11553912</v>
      </c>
      <c r="M57" s="110">
        <v>0</v>
      </c>
      <c r="N57" s="111">
        <v>11553912</v>
      </c>
      <c r="Q57" s="99"/>
      <c r="R57" s="99"/>
      <c r="S57" s="132"/>
    </row>
    <row r="58" spans="2:19" s="126" customFormat="1">
      <c r="B58" s="127" t="s">
        <v>103</v>
      </c>
      <c r="C58" s="128">
        <v>1056</v>
      </c>
      <c r="D58" s="127" t="s">
        <v>103</v>
      </c>
      <c r="E58" s="127" t="s">
        <v>34</v>
      </c>
      <c r="F58" s="129" t="s">
        <v>206</v>
      </c>
      <c r="G58" s="130">
        <v>226</v>
      </c>
      <c r="H58" s="127" t="s">
        <v>513</v>
      </c>
      <c r="I58" s="127" t="s">
        <v>104</v>
      </c>
      <c r="J58" s="131" t="s">
        <v>1375</v>
      </c>
      <c r="L58" s="109">
        <v>131760</v>
      </c>
      <c r="M58" s="110">
        <v>0</v>
      </c>
      <c r="N58" s="111">
        <v>131760</v>
      </c>
      <c r="Q58" s="99"/>
      <c r="R58" s="99"/>
      <c r="S58" s="132"/>
    </row>
    <row r="59" spans="2:19" s="126" customFormat="1">
      <c r="B59" s="127" t="s">
        <v>1387</v>
      </c>
      <c r="C59" s="128">
        <v>1057</v>
      </c>
      <c r="D59" s="127" t="s">
        <v>1387</v>
      </c>
      <c r="E59" s="127" t="s">
        <v>34</v>
      </c>
      <c r="F59" s="129" t="s">
        <v>208</v>
      </c>
      <c r="G59" s="130">
        <v>227</v>
      </c>
      <c r="H59" s="127" t="s">
        <v>1388</v>
      </c>
      <c r="I59" s="127" t="s">
        <v>1388</v>
      </c>
      <c r="J59" s="131" t="s">
        <v>551</v>
      </c>
      <c r="L59" s="109">
        <v>0</v>
      </c>
      <c r="M59" s="110">
        <v>0</v>
      </c>
      <c r="N59" s="111">
        <v>0</v>
      </c>
      <c r="Q59" s="99"/>
      <c r="R59" s="99"/>
      <c r="S59" s="132"/>
    </row>
    <row r="60" spans="2:19" s="126" customFormat="1">
      <c r="B60" s="127" t="s">
        <v>105</v>
      </c>
      <c r="C60" s="128">
        <v>1058</v>
      </c>
      <c r="D60" s="127" t="s">
        <v>105</v>
      </c>
      <c r="E60" s="127" t="s">
        <v>34</v>
      </c>
      <c r="F60" s="129" t="s">
        <v>210</v>
      </c>
      <c r="G60" s="130">
        <v>228</v>
      </c>
      <c r="H60" s="127" t="s">
        <v>514</v>
      </c>
      <c r="I60" s="127" t="s">
        <v>106</v>
      </c>
      <c r="J60" s="131" t="s">
        <v>1375</v>
      </c>
      <c r="L60" s="109">
        <v>0</v>
      </c>
      <c r="M60" s="110">
        <v>357696</v>
      </c>
      <c r="N60" s="111">
        <v>357696</v>
      </c>
      <c r="Q60" s="99"/>
      <c r="R60" s="99"/>
      <c r="S60" s="132"/>
    </row>
    <row r="61" spans="2:19" s="126" customFormat="1">
      <c r="B61" s="127" t="s">
        <v>107</v>
      </c>
      <c r="C61" s="128">
        <v>1059</v>
      </c>
      <c r="D61" s="127" t="s">
        <v>107</v>
      </c>
      <c r="E61" s="127" t="s">
        <v>34</v>
      </c>
      <c r="F61" s="129" t="s">
        <v>214</v>
      </c>
      <c r="G61" s="130">
        <v>230</v>
      </c>
      <c r="H61" s="127" t="s">
        <v>515</v>
      </c>
      <c r="I61" s="127" t="s">
        <v>108</v>
      </c>
      <c r="J61" s="131" t="s">
        <v>1375</v>
      </c>
      <c r="L61" s="109">
        <v>471090</v>
      </c>
      <c r="M61" s="110">
        <v>0</v>
      </c>
      <c r="N61" s="111">
        <v>471090</v>
      </c>
      <c r="Q61" s="99"/>
      <c r="R61" s="99"/>
      <c r="S61" s="132"/>
    </row>
    <row r="62" spans="2:19" s="126" customFormat="1">
      <c r="B62" s="133" t="s">
        <v>109</v>
      </c>
      <c r="C62" s="134">
        <v>1060</v>
      </c>
      <c r="D62" s="133" t="s">
        <v>109</v>
      </c>
      <c r="E62" s="133" t="s">
        <v>34</v>
      </c>
      <c r="F62" s="129" t="s">
        <v>221</v>
      </c>
      <c r="G62" s="130">
        <v>234</v>
      </c>
      <c r="H62" s="133" t="s">
        <v>516</v>
      </c>
      <c r="I62" s="133" t="s">
        <v>110</v>
      </c>
      <c r="J62" s="135" t="s">
        <v>1375</v>
      </c>
      <c r="L62" s="109">
        <v>235000</v>
      </c>
      <c r="M62" s="110">
        <v>0</v>
      </c>
      <c r="N62" s="111">
        <v>235000</v>
      </c>
      <c r="Q62" s="99"/>
      <c r="R62" s="99"/>
      <c r="S62" s="132"/>
    </row>
    <row r="63" spans="2:19" s="126" customFormat="1">
      <c r="B63" s="127" t="s">
        <v>111</v>
      </c>
      <c r="C63" s="128">
        <v>1061</v>
      </c>
      <c r="D63" s="127" t="s">
        <v>111</v>
      </c>
      <c r="E63" s="127" t="s">
        <v>34</v>
      </c>
      <c r="F63" s="129" t="s">
        <v>223</v>
      </c>
      <c r="G63" s="130">
        <v>235</v>
      </c>
      <c r="H63" s="127" t="s">
        <v>517</v>
      </c>
      <c r="I63" s="127" t="s">
        <v>112</v>
      </c>
      <c r="J63" s="131" t="s">
        <v>1375</v>
      </c>
      <c r="L63" s="109">
        <v>0</v>
      </c>
      <c r="M63" s="110">
        <v>0</v>
      </c>
      <c r="N63" s="111">
        <v>0</v>
      </c>
      <c r="Q63" s="99"/>
      <c r="R63" s="99"/>
      <c r="S63" s="132"/>
    </row>
    <row r="64" spans="2:19" s="126" customFormat="1">
      <c r="B64" s="133" t="s">
        <v>113</v>
      </c>
      <c r="C64" s="134">
        <v>1062</v>
      </c>
      <c r="D64" s="133" t="s">
        <v>113</v>
      </c>
      <c r="E64" s="133" t="s">
        <v>34</v>
      </c>
      <c r="F64" s="129" t="s">
        <v>225</v>
      </c>
      <c r="G64" s="130">
        <v>236</v>
      </c>
      <c r="H64" s="133" t="s">
        <v>518</v>
      </c>
      <c r="I64" s="133" t="s">
        <v>114</v>
      </c>
      <c r="J64" s="135" t="s">
        <v>1375</v>
      </c>
      <c r="L64" s="109">
        <v>8520206</v>
      </c>
      <c r="M64" s="110">
        <v>0</v>
      </c>
      <c r="N64" s="111">
        <v>8520206</v>
      </c>
      <c r="Q64" s="99"/>
      <c r="R64" s="99"/>
      <c r="S64" s="132"/>
    </row>
    <row r="65" spans="2:19" s="126" customFormat="1">
      <c r="B65" s="127" t="s">
        <v>115</v>
      </c>
      <c r="C65" s="128">
        <v>1063</v>
      </c>
      <c r="D65" s="127" t="s">
        <v>115</v>
      </c>
      <c r="E65" s="127" t="s">
        <v>34</v>
      </c>
      <c r="F65" s="129" t="s">
        <v>233</v>
      </c>
      <c r="G65" s="130">
        <v>240</v>
      </c>
      <c r="H65" s="127" t="s">
        <v>519</v>
      </c>
      <c r="I65" s="127" t="s">
        <v>116</v>
      </c>
      <c r="J65" s="131" t="s">
        <v>1375</v>
      </c>
      <c r="L65" s="109">
        <v>451649</v>
      </c>
      <c r="M65" s="110">
        <v>0</v>
      </c>
      <c r="N65" s="111">
        <v>451649</v>
      </c>
      <c r="Q65" s="99"/>
      <c r="R65" s="99"/>
      <c r="S65" s="132"/>
    </row>
    <row r="66" spans="2:19" s="126" customFormat="1">
      <c r="B66" s="127" t="s">
        <v>117</v>
      </c>
      <c r="C66" s="128">
        <v>1064</v>
      </c>
      <c r="D66" s="127" t="s">
        <v>117</v>
      </c>
      <c r="E66" s="127" t="s">
        <v>34</v>
      </c>
      <c r="F66" s="129" t="s">
        <v>235</v>
      </c>
      <c r="G66" s="130">
        <v>241</v>
      </c>
      <c r="H66" s="127" t="s">
        <v>520</v>
      </c>
      <c r="I66" s="127" t="s">
        <v>118</v>
      </c>
      <c r="J66" s="131" t="s">
        <v>551</v>
      </c>
      <c r="L66" s="109">
        <v>0</v>
      </c>
      <c r="M66" s="110">
        <v>0</v>
      </c>
      <c r="N66" s="111">
        <v>0</v>
      </c>
      <c r="Q66" s="99"/>
      <c r="R66" s="99"/>
      <c r="S66" s="132"/>
    </row>
    <row r="67" spans="2:19" s="126" customFormat="1">
      <c r="B67" s="127" t="s">
        <v>119</v>
      </c>
      <c r="C67" s="128">
        <v>1065</v>
      </c>
      <c r="D67" s="127" t="s">
        <v>119</v>
      </c>
      <c r="E67" s="127" t="s">
        <v>34</v>
      </c>
      <c r="F67" s="129" t="s">
        <v>237</v>
      </c>
      <c r="G67" s="130">
        <v>242</v>
      </c>
      <c r="H67" s="127" t="s">
        <v>521</v>
      </c>
      <c r="I67" s="127" t="s">
        <v>120</v>
      </c>
      <c r="J67" s="131" t="s">
        <v>551</v>
      </c>
      <c r="L67" s="109">
        <v>0</v>
      </c>
      <c r="M67" s="110">
        <v>0</v>
      </c>
      <c r="N67" s="111">
        <v>0</v>
      </c>
      <c r="Q67" s="99"/>
      <c r="R67" s="99"/>
      <c r="S67" s="132"/>
    </row>
    <row r="68" spans="2:19" s="126" customFormat="1">
      <c r="B68" s="127" t="s">
        <v>121</v>
      </c>
      <c r="C68" s="128">
        <v>1066</v>
      </c>
      <c r="D68" s="127" t="s">
        <v>121</v>
      </c>
      <c r="E68" s="127" t="s">
        <v>34</v>
      </c>
      <c r="F68" s="129" t="s">
        <v>239</v>
      </c>
      <c r="G68" s="130">
        <v>243</v>
      </c>
      <c r="H68" s="127" t="s">
        <v>522</v>
      </c>
      <c r="I68" s="127" t="s">
        <v>523</v>
      </c>
      <c r="J68" s="131" t="s">
        <v>551</v>
      </c>
      <c r="L68" s="109">
        <v>702000</v>
      </c>
      <c r="M68" s="110">
        <v>0</v>
      </c>
      <c r="N68" s="111">
        <v>702000</v>
      </c>
      <c r="Q68" s="99"/>
      <c r="R68" s="99"/>
      <c r="S68" s="132"/>
    </row>
    <row r="69" spans="2:19" s="126" customFormat="1">
      <c r="B69" s="127" t="s">
        <v>122</v>
      </c>
      <c r="C69" s="128">
        <v>1067</v>
      </c>
      <c r="D69" s="127" t="s">
        <v>122</v>
      </c>
      <c r="E69" s="127" t="s">
        <v>34</v>
      </c>
      <c r="F69" s="129" t="s">
        <v>243</v>
      </c>
      <c r="G69" s="130">
        <v>245</v>
      </c>
      <c r="H69" s="127" t="s">
        <v>524</v>
      </c>
      <c r="I69" s="127" t="s">
        <v>123</v>
      </c>
      <c r="J69" s="131" t="s">
        <v>1375</v>
      </c>
      <c r="L69" s="109">
        <v>424440</v>
      </c>
      <c r="M69" s="110">
        <v>0</v>
      </c>
      <c r="N69" s="111">
        <v>424440</v>
      </c>
      <c r="Q69" s="99"/>
      <c r="R69" s="99"/>
      <c r="S69" s="132"/>
    </row>
    <row r="70" spans="2:19" s="126" customFormat="1">
      <c r="B70" s="127" t="s">
        <v>124</v>
      </c>
      <c r="C70" s="128">
        <v>1068</v>
      </c>
      <c r="D70" s="127" t="s">
        <v>124</v>
      </c>
      <c r="E70" s="127" t="s">
        <v>34</v>
      </c>
      <c r="F70" s="129" t="s">
        <v>247</v>
      </c>
      <c r="G70" s="130">
        <v>247</v>
      </c>
      <c r="H70" s="127" t="s">
        <v>525</v>
      </c>
      <c r="I70" s="127" t="s">
        <v>125</v>
      </c>
      <c r="J70" s="131" t="s">
        <v>1375</v>
      </c>
      <c r="L70" s="109">
        <v>0</v>
      </c>
      <c r="M70" s="110">
        <v>0</v>
      </c>
      <c r="N70" s="111">
        <v>0</v>
      </c>
      <c r="Q70" s="99"/>
      <c r="R70" s="99"/>
      <c r="S70" s="132"/>
    </row>
    <row r="71" spans="2:19" s="126" customFormat="1">
      <c r="B71" s="127" t="s">
        <v>126</v>
      </c>
      <c r="C71" s="128">
        <v>1069</v>
      </c>
      <c r="D71" s="127" t="s">
        <v>126</v>
      </c>
      <c r="E71" s="136" t="s">
        <v>34</v>
      </c>
      <c r="F71" s="137" t="s">
        <v>253</v>
      </c>
      <c r="G71" s="138">
        <v>250</v>
      </c>
      <c r="H71" s="136" t="s">
        <v>526</v>
      </c>
      <c r="I71" s="127" t="s">
        <v>127</v>
      </c>
      <c r="J71" s="131" t="s">
        <v>1375</v>
      </c>
      <c r="L71" s="109">
        <v>0</v>
      </c>
      <c r="M71" s="110">
        <v>0</v>
      </c>
      <c r="N71" s="111">
        <v>0</v>
      </c>
      <c r="Q71" s="99"/>
      <c r="R71" s="99"/>
      <c r="S71" s="132"/>
    </row>
    <row r="72" spans="2:19" s="126" customFormat="1">
      <c r="B72" s="127" t="s">
        <v>128</v>
      </c>
      <c r="C72" s="128">
        <v>1070</v>
      </c>
      <c r="D72" s="127" t="s">
        <v>128</v>
      </c>
      <c r="E72" s="136" t="s">
        <v>34</v>
      </c>
      <c r="F72" s="137" t="s">
        <v>255</v>
      </c>
      <c r="G72" s="138">
        <v>251</v>
      </c>
      <c r="H72" s="136" t="s">
        <v>527</v>
      </c>
      <c r="I72" s="127" t="s">
        <v>129</v>
      </c>
      <c r="J72" s="131" t="s">
        <v>1375</v>
      </c>
      <c r="L72" s="109">
        <v>137160</v>
      </c>
      <c r="M72" s="110">
        <v>0</v>
      </c>
      <c r="N72" s="111">
        <v>137160</v>
      </c>
      <c r="Q72" s="99"/>
      <c r="R72" s="99"/>
      <c r="S72" s="132"/>
    </row>
    <row r="73" spans="2:19" s="126" customFormat="1">
      <c r="B73" s="127" t="s">
        <v>1389</v>
      </c>
      <c r="C73" s="128">
        <v>1071</v>
      </c>
      <c r="D73" s="127" t="s">
        <v>1389</v>
      </c>
      <c r="E73" s="136" t="s">
        <v>34</v>
      </c>
      <c r="F73" s="137" t="s">
        <v>1390</v>
      </c>
      <c r="G73" s="138">
        <v>301</v>
      </c>
      <c r="H73" s="136" t="s">
        <v>1391</v>
      </c>
      <c r="I73" s="127" t="s">
        <v>528</v>
      </c>
      <c r="J73" s="131" t="s">
        <v>551</v>
      </c>
      <c r="L73" s="109">
        <v>0</v>
      </c>
      <c r="M73" s="110">
        <v>0</v>
      </c>
      <c r="N73" s="111">
        <v>0</v>
      </c>
      <c r="Q73" s="99"/>
      <c r="R73" s="99"/>
      <c r="S73" s="132"/>
    </row>
    <row r="74" spans="2:19" s="126" customFormat="1">
      <c r="B74" s="127" t="s">
        <v>130</v>
      </c>
      <c r="C74" s="128">
        <v>1072</v>
      </c>
      <c r="D74" s="139" t="s">
        <v>130</v>
      </c>
      <c r="E74" s="136" t="s">
        <v>34</v>
      </c>
      <c r="F74" s="137" t="s">
        <v>529</v>
      </c>
      <c r="G74" s="138">
        <v>302</v>
      </c>
      <c r="H74" s="136" t="s">
        <v>530</v>
      </c>
      <c r="I74" s="127" t="s">
        <v>131</v>
      </c>
      <c r="J74" s="131" t="s">
        <v>551</v>
      </c>
      <c r="L74" s="109">
        <v>246000</v>
      </c>
      <c r="M74" s="110">
        <v>0</v>
      </c>
      <c r="N74" s="111">
        <v>246000</v>
      </c>
      <c r="Q74" s="99"/>
      <c r="R74" s="99"/>
      <c r="S74" s="132"/>
    </row>
    <row r="75" spans="2:19" s="126" customFormat="1">
      <c r="B75" s="127" t="s">
        <v>132</v>
      </c>
      <c r="C75" s="128">
        <v>1073</v>
      </c>
      <c r="D75" s="127" t="s">
        <v>132</v>
      </c>
      <c r="E75" s="136" t="s">
        <v>34</v>
      </c>
      <c r="F75" s="137" t="s">
        <v>531</v>
      </c>
      <c r="G75" s="138">
        <v>311</v>
      </c>
      <c r="H75" s="136" t="s">
        <v>532</v>
      </c>
      <c r="I75" s="127" t="s">
        <v>133</v>
      </c>
      <c r="J75" s="131" t="s">
        <v>551</v>
      </c>
      <c r="L75" s="109">
        <v>20067770</v>
      </c>
      <c r="M75" s="110">
        <v>842357</v>
      </c>
      <c r="N75" s="111">
        <v>20910127</v>
      </c>
      <c r="Q75" s="99"/>
      <c r="R75" s="99"/>
      <c r="S75" s="132"/>
    </row>
    <row r="76" spans="2:19" s="126" customFormat="1">
      <c r="B76" s="127" t="s">
        <v>134</v>
      </c>
      <c r="C76" s="128">
        <v>1074</v>
      </c>
      <c r="D76" s="127" t="s">
        <v>134</v>
      </c>
      <c r="E76" s="136" t="s">
        <v>34</v>
      </c>
      <c r="F76" s="137" t="s">
        <v>533</v>
      </c>
      <c r="G76" s="138">
        <v>319</v>
      </c>
      <c r="H76" s="136" t="s">
        <v>534</v>
      </c>
      <c r="I76" s="127" t="s">
        <v>135</v>
      </c>
      <c r="J76" s="131" t="s">
        <v>1375</v>
      </c>
      <c r="L76" s="109">
        <v>758138</v>
      </c>
      <c r="M76" s="110">
        <v>370634</v>
      </c>
      <c r="N76" s="111">
        <v>1128772</v>
      </c>
      <c r="Q76" s="99"/>
      <c r="R76" s="99"/>
      <c r="S76" s="132"/>
    </row>
    <row r="77" spans="2:19" s="126" customFormat="1">
      <c r="B77" s="127" t="s">
        <v>136</v>
      </c>
      <c r="C77" s="128">
        <v>1075</v>
      </c>
      <c r="D77" s="127" t="s">
        <v>136</v>
      </c>
      <c r="E77" s="140" t="s">
        <v>34</v>
      </c>
      <c r="F77" s="141" t="s">
        <v>535</v>
      </c>
      <c r="G77" s="142">
        <v>322</v>
      </c>
      <c r="H77" s="140" t="s">
        <v>536</v>
      </c>
      <c r="I77" s="143" t="s">
        <v>137</v>
      </c>
      <c r="J77" s="144" t="s">
        <v>551</v>
      </c>
      <c r="L77" s="109">
        <v>252000</v>
      </c>
      <c r="M77" s="110">
        <v>421848</v>
      </c>
      <c r="N77" s="111">
        <v>673848</v>
      </c>
      <c r="Q77" s="99"/>
      <c r="R77" s="99"/>
      <c r="S77" s="132"/>
    </row>
    <row r="78" spans="2:19" s="126" customFormat="1">
      <c r="B78" s="127" t="s">
        <v>138</v>
      </c>
      <c r="C78" s="128">
        <v>1076</v>
      </c>
      <c r="D78" s="127" t="s">
        <v>138</v>
      </c>
      <c r="E78" s="140" t="s">
        <v>34</v>
      </c>
      <c r="F78" s="141" t="s">
        <v>537</v>
      </c>
      <c r="G78" s="142">
        <v>325</v>
      </c>
      <c r="H78" s="140" t="s">
        <v>139</v>
      </c>
      <c r="I78" s="143" t="s">
        <v>139</v>
      </c>
      <c r="J78" s="144" t="s">
        <v>551</v>
      </c>
      <c r="L78" s="109">
        <v>482343</v>
      </c>
      <c r="M78" s="110">
        <v>0</v>
      </c>
      <c r="N78" s="111">
        <v>482343</v>
      </c>
      <c r="Q78" s="99"/>
      <c r="R78" s="99"/>
      <c r="S78" s="132"/>
    </row>
    <row r="79" spans="2:19" s="126" customFormat="1">
      <c r="B79" s="127" t="s">
        <v>140</v>
      </c>
      <c r="C79" s="128">
        <v>1077</v>
      </c>
      <c r="D79" s="127" t="s">
        <v>140</v>
      </c>
      <c r="E79" s="140" t="s">
        <v>34</v>
      </c>
      <c r="F79" s="141" t="s">
        <v>538</v>
      </c>
      <c r="G79" s="142">
        <v>407</v>
      </c>
      <c r="H79" s="140" t="s">
        <v>141</v>
      </c>
      <c r="I79" s="143" t="s">
        <v>141</v>
      </c>
      <c r="J79" s="144" t="s">
        <v>551</v>
      </c>
      <c r="L79" s="109">
        <v>847591</v>
      </c>
      <c r="M79" s="110">
        <v>1952748</v>
      </c>
      <c r="N79" s="111">
        <v>2800339</v>
      </c>
      <c r="Q79" s="99"/>
      <c r="R79" s="99"/>
      <c r="S79" s="132"/>
    </row>
    <row r="80" spans="2:19" s="126" customFormat="1">
      <c r="B80" s="127" t="s">
        <v>142</v>
      </c>
      <c r="C80" s="128">
        <v>1078</v>
      </c>
      <c r="D80" s="127" t="s">
        <v>142</v>
      </c>
      <c r="E80" s="140" t="s">
        <v>34</v>
      </c>
      <c r="F80" s="141" t="s">
        <v>539</v>
      </c>
      <c r="G80" s="142">
        <v>408</v>
      </c>
      <c r="H80" s="140" t="s">
        <v>540</v>
      </c>
      <c r="I80" s="143" t="s">
        <v>143</v>
      </c>
      <c r="J80" s="144" t="s">
        <v>1375</v>
      </c>
      <c r="L80" s="109">
        <v>833231</v>
      </c>
      <c r="M80" s="110">
        <v>2373306</v>
      </c>
      <c r="N80" s="111">
        <v>3206537</v>
      </c>
      <c r="Q80" s="99"/>
      <c r="R80" s="99"/>
      <c r="S80" s="132"/>
    </row>
    <row r="81" spans="2:19" s="126" customFormat="1">
      <c r="B81" s="127" t="s">
        <v>144</v>
      </c>
      <c r="C81" s="128">
        <v>1079</v>
      </c>
      <c r="D81" s="127" t="s">
        <v>144</v>
      </c>
      <c r="E81" s="140" t="s">
        <v>34</v>
      </c>
      <c r="F81" s="141" t="s">
        <v>541</v>
      </c>
      <c r="G81" s="142">
        <v>409</v>
      </c>
      <c r="H81" s="140" t="s">
        <v>542</v>
      </c>
      <c r="I81" s="143" t="s">
        <v>145</v>
      </c>
      <c r="J81" s="144" t="s">
        <v>551</v>
      </c>
      <c r="L81" s="109">
        <v>6074379</v>
      </c>
      <c r="M81" s="110">
        <v>0</v>
      </c>
      <c r="N81" s="111">
        <v>6074379</v>
      </c>
      <c r="Q81" s="99"/>
      <c r="R81" s="99"/>
      <c r="S81" s="132"/>
    </row>
    <row r="82" spans="2:19" s="126" customFormat="1">
      <c r="B82" s="127" t="s">
        <v>146</v>
      </c>
      <c r="C82" s="128">
        <v>1080</v>
      </c>
      <c r="D82" s="127" t="s">
        <v>146</v>
      </c>
      <c r="E82" s="140" t="s">
        <v>34</v>
      </c>
      <c r="F82" s="141" t="s">
        <v>543</v>
      </c>
      <c r="G82" s="142">
        <v>410</v>
      </c>
      <c r="H82" s="140" t="s">
        <v>544</v>
      </c>
      <c r="I82" s="143" t="s">
        <v>147</v>
      </c>
      <c r="J82" s="144" t="s">
        <v>551</v>
      </c>
      <c r="L82" s="109">
        <v>839107</v>
      </c>
      <c r="M82" s="110">
        <v>0</v>
      </c>
      <c r="N82" s="111">
        <v>839107</v>
      </c>
      <c r="Q82" s="99"/>
      <c r="R82" s="99"/>
      <c r="S82" s="132"/>
    </row>
    <row r="83" spans="2:19" s="126" customFormat="1">
      <c r="B83" s="127" t="s">
        <v>148</v>
      </c>
      <c r="C83" s="128">
        <v>1081</v>
      </c>
      <c r="D83" s="127" t="s">
        <v>148</v>
      </c>
      <c r="E83" s="140" t="s">
        <v>34</v>
      </c>
      <c r="F83" s="141" t="s">
        <v>545</v>
      </c>
      <c r="G83" s="142">
        <v>411</v>
      </c>
      <c r="H83" s="140" t="s">
        <v>366</v>
      </c>
      <c r="I83" s="143" t="s">
        <v>366</v>
      </c>
      <c r="J83" s="144" t="s">
        <v>1375</v>
      </c>
      <c r="L83" s="109">
        <v>383774</v>
      </c>
      <c r="M83" s="110">
        <v>755066</v>
      </c>
      <c r="N83" s="111">
        <v>1138840</v>
      </c>
      <c r="Q83" s="99"/>
      <c r="R83" s="99"/>
      <c r="S83" s="132"/>
    </row>
    <row r="84" spans="2:19" s="126" customFormat="1">
      <c r="B84" s="127" t="s">
        <v>1392</v>
      </c>
      <c r="C84" s="128">
        <v>1082</v>
      </c>
      <c r="D84" s="127" t="s">
        <v>1392</v>
      </c>
      <c r="E84" s="140" t="s">
        <v>34</v>
      </c>
      <c r="F84" s="141" t="s">
        <v>1393</v>
      </c>
      <c r="G84" s="142">
        <v>413</v>
      </c>
      <c r="H84" s="140" t="s">
        <v>1394</v>
      </c>
      <c r="I84" s="143" t="s">
        <v>149</v>
      </c>
      <c r="J84" s="144" t="s">
        <v>551</v>
      </c>
      <c r="L84" s="109">
        <v>0</v>
      </c>
      <c r="M84" s="110">
        <v>0</v>
      </c>
      <c r="N84" s="111">
        <v>0</v>
      </c>
      <c r="Q84" s="99"/>
      <c r="R84" s="99"/>
      <c r="S84" s="132"/>
    </row>
    <row r="85" spans="2:19" s="126" customFormat="1">
      <c r="B85" s="127" t="s">
        <v>150</v>
      </c>
      <c r="C85" s="128">
        <v>1083</v>
      </c>
      <c r="D85" s="127" t="s">
        <v>150</v>
      </c>
      <c r="E85" s="140" t="s">
        <v>34</v>
      </c>
      <c r="F85" s="141" t="s">
        <v>546</v>
      </c>
      <c r="G85" s="142">
        <v>415</v>
      </c>
      <c r="H85" s="140" t="s">
        <v>547</v>
      </c>
      <c r="I85" s="143" t="s">
        <v>151</v>
      </c>
      <c r="J85" s="144" t="s">
        <v>551</v>
      </c>
      <c r="L85" s="109">
        <v>1605626</v>
      </c>
      <c r="M85" s="110">
        <v>0</v>
      </c>
      <c r="N85" s="111">
        <v>1605626</v>
      </c>
      <c r="Q85" s="99"/>
      <c r="R85" s="99"/>
      <c r="S85" s="132"/>
    </row>
    <row r="86" spans="2:19" s="126" customFormat="1">
      <c r="B86" s="145" t="s">
        <v>152</v>
      </c>
      <c r="C86" s="146">
        <v>1084</v>
      </c>
      <c r="D86" s="145" t="s">
        <v>152</v>
      </c>
      <c r="E86" s="147" t="s">
        <v>34</v>
      </c>
      <c r="F86" s="148" t="s">
        <v>548</v>
      </c>
      <c r="G86" s="149">
        <v>416</v>
      </c>
      <c r="H86" s="147" t="s">
        <v>549</v>
      </c>
      <c r="I86" s="145" t="s">
        <v>153</v>
      </c>
      <c r="J86" s="150" t="s">
        <v>1375</v>
      </c>
      <c r="L86" s="112">
        <v>568594</v>
      </c>
      <c r="M86" s="113">
        <v>0</v>
      </c>
      <c r="N86" s="114">
        <v>568594</v>
      </c>
      <c r="Q86" s="99"/>
      <c r="R86" s="99"/>
      <c r="S86" s="132"/>
    </row>
    <row r="87" spans="2:19" s="126" customFormat="1">
      <c r="B87" s="151" t="s">
        <v>154</v>
      </c>
      <c r="C87" s="152">
        <v>1085</v>
      </c>
      <c r="D87" s="151" t="s">
        <v>154</v>
      </c>
      <c r="E87" s="151"/>
      <c r="F87" s="153"/>
      <c r="G87" s="154"/>
      <c r="H87" s="151"/>
      <c r="I87" s="151" t="s">
        <v>155</v>
      </c>
      <c r="J87" s="155" t="s">
        <v>551</v>
      </c>
      <c r="L87" s="106">
        <v>0</v>
      </c>
      <c r="M87" s="107">
        <v>0</v>
      </c>
      <c r="N87" s="108">
        <v>0</v>
      </c>
      <c r="Q87" s="99"/>
      <c r="R87" s="99"/>
      <c r="S87" s="132"/>
    </row>
    <row r="88" spans="2:19" s="126" customFormat="1">
      <c r="B88" s="127" t="s">
        <v>408</v>
      </c>
      <c r="C88" s="128">
        <v>1086</v>
      </c>
      <c r="D88" s="127" t="s">
        <v>408</v>
      </c>
      <c r="E88" s="127"/>
      <c r="F88" s="129"/>
      <c r="G88" s="130"/>
      <c r="H88" s="127"/>
      <c r="I88" s="127" t="s">
        <v>550</v>
      </c>
      <c r="J88" s="131" t="s">
        <v>551</v>
      </c>
      <c r="L88" s="109">
        <v>0</v>
      </c>
      <c r="M88" s="110">
        <v>0</v>
      </c>
      <c r="N88" s="111">
        <v>0</v>
      </c>
      <c r="Q88" s="99"/>
      <c r="R88" s="99"/>
      <c r="S88" s="132"/>
    </row>
    <row r="89" spans="2:19" s="126" customFormat="1">
      <c r="B89" s="127" t="s">
        <v>409</v>
      </c>
      <c r="C89" s="128">
        <v>1087</v>
      </c>
      <c r="D89" s="127" t="s">
        <v>409</v>
      </c>
      <c r="E89" s="127"/>
      <c r="F89" s="129"/>
      <c r="G89" s="130"/>
      <c r="H89" s="127"/>
      <c r="I89" s="127" t="s">
        <v>552</v>
      </c>
      <c r="J89" s="131" t="s">
        <v>551</v>
      </c>
      <c r="L89" s="109">
        <v>122364</v>
      </c>
      <c r="M89" s="110">
        <v>0</v>
      </c>
      <c r="N89" s="111">
        <v>122364</v>
      </c>
      <c r="Q89" s="99"/>
      <c r="R89" s="99"/>
      <c r="S89" s="132"/>
    </row>
    <row r="90" spans="2:19" s="126" customFormat="1">
      <c r="B90" s="127" t="s">
        <v>417</v>
      </c>
      <c r="C90" s="128">
        <v>1088</v>
      </c>
      <c r="D90" s="127" t="s">
        <v>417</v>
      </c>
      <c r="E90" s="127"/>
      <c r="F90" s="129"/>
      <c r="G90" s="130"/>
      <c r="H90" s="127"/>
      <c r="I90" s="127" t="s">
        <v>1395</v>
      </c>
      <c r="J90" s="131" t="s">
        <v>1396</v>
      </c>
      <c r="L90" s="109">
        <v>0</v>
      </c>
      <c r="M90" s="110">
        <v>0</v>
      </c>
      <c r="N90" s="111">
        <v>0</v>
      </c>
      <c r="Q90" s="99"/>
      <c r="R90" s="99"/>
      <c r="S90" s="132"/>
    </row>
    <row r="91" spans="2:19" s="126" customFormat="1">
      <c r="B91" s="127" t="s">
        <v>426</v>
      </c>
      <c r="C91" s="128">
        <v>1089</v>
      </c>
      <c r="D91" s="127" t="s">
        <v>426</v>
      </c>
      <c r="E91" s="127"/>
      <c r="F91" s="129"/>
      <c r="G91" s="130"/>
      <c r="H91" s="127"/>
      <c r="I91" s="127" t="s">
        <v>1397</v>
      </c>
      <c r="J91" s="131" t="s">
        <v>1396</v>
      </c>
      <c r="L91" s="109">
        <v>463320</v>
      </c>
      <c r="M91" s="110">
        <v>0</v>
      </c>
      <c r="N91" s="111">
        <v>463320</v>
      </c>
      <c r="Q91" s="99"/>
      <c r="R91" s="99"/>
      <c r="S91" s="132"/>
    </row>
    <row r="92" spans="2:19" s="126" customFormat="1">
      <c r="B92" s="127" t="s">
        <v>676</v>
      </c>
      <c r="C92" s="128">
        <v>1090</v>
      </c>
      <c r="D92" s="127" t="s">
        <v>676</v>
      </c>
      <c r="E92" s="127"/>
      <c r="F92" s="129"/>
      <c r="G92" s="130"/>
      <c r="H92" s="127"/>
      <c r="I92" s="127" t="s">
        <v>1398</v>
      </c>
      <c r="J92" s="131" t="s">
        <v>551</v>
      </c>
      <c r="L92" s="109">
        <v>0</v>
      </c>
      <c r="M92" s="110">
        <v>0</v>
      </c>
      <c r="N92" s="111">
        <v>0</v>
      </c>
      <c r="Q92" s="99"/>
      <c r="R92" s="99"/>
      <c r="S92" s="132"/>
    </row>
    <row r="93" spans="2:19" s="126" customFormat="1">
      <c r="B93" s="127" t="s">
        <v>711</v>
      </c>
      <c r="C93" s="128">
        <v>1091</v>
      </c>
      <c r="D93" s="127" t="s">
        <v>711</v>
      </c>
      <c r="E93" s="127"/>
      <c r="F93" s="129"/>
      <c r="G93" s="130"/>
      <c r="H93" s="127"/>
      <c r="I93" s="127" t="s">
        <v>783</v>
      </c>
      <c r="J93" s="131" t="s">
        <v>551</v>
      </c>
      <c r="L93" s="109">
        <v>0</v>
      </c>
      <c r="M93" s="110">
        <v>0</v>
      </c>
      <c r="N93" s="111">
        <v>0</v>
      </c>
      <c r="Q93" s="99"/>
      <c r="R93" s="99"/>
      <c r="S93" s="132"/>
    </row>
    <row r="94" spans="2:19" s="126" customFormat="1">
      <c r="B94" s="127" t="s">
        <v>712</v>
      </c>
      <c r="C94" s="128">
        <v>1092</v>
      </c>
      <c r="D94" s="127" t="s">
        <v>712</v>
      </c>
      <c r="E94" s="127"/>
      <c r="F94" s="129"/>
      <c r="G94" s="130"/>
      <c r="H94" s="127"/>
      <c r="I94" s="127" t="s">
        <v>717</v>
      </c>
      <c r="J94" s="131" t="s">
        <v>551</v>
      </c>
      <c r="L94" s="109">
        <v>0</v>
      </c>
      <c r="M94" s="110">
        <v>240840</v>
      </c>
      <c r="N94" s="111">
        <v>240840</v>
      </c>
      <c r="Q94" s="99"/>
      <c r="R94" s="99"/>
      <c r="S94" s="132"/>
    </row>
    <row r="95" spans="2:19" s="126" customFormat="1">
      <c r="B95" s="127" t="s">
        <v>713</v>
      </c>
      <c r="C95" s="128">
        <v>1093</v>
      </c>
      <c r="D95" s="127" t="s">
        <v>713</v>
      </c>
      <c r="E95" s="127"/>
      <c r="F95" s="129"/>
      <c r="G95" s="130"/>
      <c r="H95" s="127"/>
      <c r="I95" s="127" t="s">
        <v>784</v>
      </c>
      <c r="J95" s="131" t="s">
        <v>551</v>
      </c>
      <c r="L95" s="109">
        <v>0</v>
      </c>
      <c r="M95" s="110">
        <v>0</v>
      </c>
      <c r="N95" s="111">
        <v>0</v>
      </c>
      <c r="Q95" s="99"/>
      <c r="R95" s="99"/>
      <c r="S95" s="132"/>
    </row>
    <row r="96" spans="2:19" s="126" customFormat="1">
      <c r="B96" s="127" t="s">
        <v>714</v>
      </c>
      <c r="C96" s="128">
        <v>1094</v>
      </c>
      <c r="D96" s="127" t="s">
        <v>714</v>
      </c>
      <c r="E96" s="127"/>
      <c r="F96" s="129"/>
      <c r="G96" s="130"/>
      <c r="H96" s="127"/>
      <c r="I96" s="127" t="s">
        <v>785</v>
      </c>
      <c r="J96" s="131" t="s">
        <v>551</v>
      </c>
      <c r="L96" s="109">
        <v>0</v>
      </c>
      <c r="M96" s="110">
        <v>0</v>
      </c>
      <c r="N96" s="111">
        <v>0</v>
      </c>
      <c r="Q96" s="99"/>
      <c r="R96" s="99"/>
      <c r="S96" s="132"/>
    </row>
    <row r="97" spans="2:19" s="126" customFormat="1">
      <c r="B97" s="127" t="s">
        <v>715</v>
      </c>
      <c r="C97" s="128">
        <v>1095</v>
      </c>
      <c r="D97" s="127" t="s">
        <v>715</v>
      </c>
      <c r="E97" s="127"/>
      <c r="F97" s="129"/>
      <c r="G97" s="130"/>
      <c r="H97" s="127"/>
      <c r="I97" s="127" t="s">
        <v>786</v>
      </c>
      <c r="J97" s="131" t="s">
        <v>551</v>
      </c>
      <c r="L97" s="109">
        <v>0</v>
      </c>
      <c r="M97" s="110">
        <v>0</v>
      </c>
      <c r="N97" s="111">
        <v>0</v>
      </c>
      <c r="Q97" s="99"/>
      <c r="R97" s="99"/>
      <c r="S97" s="132"/>
    </row>
    <row r="98" spans="2:19" s="126" customFormat="1">
      <c r="B98" s="127" t="s">
        <v>796</v>
      </c>
      <c r="C98" s="128">
        <v>1096</v>
      </c>
      <c r="D98" s="127" t="s">
        <v>796</v>
      </c>
      <c r="E98" s="127"/>
      <c r="F98" s="129"/>
      <c r="G98" s="130"/>
      <c r="H98" s="127"/>
      <c r="I98" s="127" t="s">
        <v>1399</v>
      </c>
      <c r="J98" s="131" t="s">
        <v>551</v>
      </c>
      <c r="L98" s="109">
        <v>424635</v>
      </c>
      <c r="M98" s="110">
        <v>0</v>
      </c>
      <c r="N98" s="111">
        <v>424635</v>
      </c>
      <c r="Q98" s="99"/>
      <c r="R98" s="99"/>
      <c r="S98" s="132"/>
    </row>
    <row r="99" spans="2:19" s="126" customFormat="1">
      <c r="B99" s="127" t="s">
        <v>1029</v>
      </c>
      <c r="C99" s="128">
        <v>1097</v>
      </c>
      <c r="D99" s="127" t="s">
        <v>1029</v>
      </c>
      <c r="E99" s="127"/>
      <c r="F99" s="129"/>
      <c r="G99" s="130"/>
      <c r="H99" s="127"/>
      <c r="I99" s="127" t="s">
        <v>1032</v>
      </c>
      <c r="J99" s="131" t="s">
        <v>551</v>
      </c>
      <c r="L99" s="109">
        <v>857450</v>
      </c>
      <c r="M99" s="110">
        <v>0</v>
      </c>
      <c r="N99" s="111">
        <v>857450</v>
      </c>
      <c r="Q99" s="99"/>
      <c r="R99" s="99"/>
      <c r="S99" s="132"/>
    </row>
    <row r="100" spans="2:19" s="126" customFormat="1">
      <c r="B100" s="127" t="s">
        <v>1030</v>
      </c>
      <c r="C100" s="128">
        <v>1098</v>
      </c>
      <c r="D100" s="127" t="s">
        <v>1030</v>
      </c>
      <c r="E100" s="127"/>
      <c r="F100" s="129"/>
      <c r="G100" s="130"/>
      <c r="H100" s="127"/>
      <c r="I100" s="127" t="s">
        <v>1400</v>
      </c>
      <c r="J100" s="131" t="s">
        <v>551</v>
      </c>
      <c r="L100" s="109">
        <v>0</v>
      </c>
      <c r="M100" s="110">
        <v>0</v>
      </c>
      <c r="N100" s="111">
        <v>0</v>
      </c>
      <c r="Q100" s="99"/>
      <c r="R100" s="99"/>
      <c r="S100" s="132"/>
    </row>
    <row r="101" spans="2:19" s="126" customFormat="1">
      <c r="B101" s="127" t="s">
        <v>1031</v>
      </c>
      <c r="C101" s="128">
        <v>1099</v>
      </c>
      <c r="D101" s="127" t="s">
        <v>1031</v>
      </c>
      <c r="E101" s="127"/>
      <c r="F101" s="129"/>
      <c r="G101" s="130"/>
      <c r="H101" s="127"/>
      <c r="I101" s="127" t="s">
        <v>1401</v>
      </c>
      <c r="J101" s="131" t="s">
        <v>551</v>
      </c>
      <c r="L101" s="109">
        <v>267866</v>
      </c>
      <c r="M101" s="110">
        <v>0</v>
      </c>
      <c r="N101" s="111">
        <v>267866</v>
      </c>
      <c r="Q101" s="99"/>
      <c r="R101" s="99"/>
      <c r="S101" s="132"/>
    </row>
    <row r="102" spans="2:19" s="126" customFormat="1">
      <c r="B102" s="127" t="s">
        <v>1136</v>
      </c>
      <c r="C102" s="128">
        <v>1100</v>
      </c>
      <c r="D102" s="127" t="s">
        <v>1136</v>
      </c>
      <c r="E102" s="127"/>
      <c r="F102" s="129"/>
      <c r="G102" s="130"/>
      <c r="H102" s="127"/>
      <c r="I102" s="127" t="s">
        <v>1139</v>
      </c>
      <c r="J102" s="131" t="s">
        <v>551</v>
      </c>
      <c r="L102" s="109">
        <v>0</v>
      </c>
      <c r="M102" s="110">
        <v>0</v>
      </c>
      <c r="N102" s="111">
        <v>0</v>
      </c>
      <c r="Q102" s="99"/>
      <c r="R102" s="99"/>
      <c r="S102" s="132"/>
    </row>
    <row r="103" spans="2:19" s="126" customFormat="1">
      <c r="B103" s="127" t="s">
        <v>1137</v>
      </c>
      <c r="C103" s="128">
        <v>1101</v>
      </c>
      <c r="D103" s="127" t="s">
        <v>1137</v>
      </c>
      <c r="E103" s="127"/>
      <c r="F103" s="129"/>
      <c r="G103" s="130"/>
      <c r="H103" s="127"/>
      <c r="I103" s="127" t="s">
        <v>1140</v>
      </c>
      <c r="J103" s="131" t="s">
        <v>1375</v>
      </c>
      <c r="L103" s="109">
        <v>0</v>
      </c>
      <c r="M103" s="110">
        <v>0</v>
      </c>
      <c r="N103" s="111">
        <v>0</v>
      </c>
      <c r="Q103" s="99"/>
      <c r="R103" s="99"/>
      <c r="S103" s="132"/>
    </row>
    <row r="104" spans="2:19" s="126" customFormat="1">
      <c r="B104" s="127" t="s">
        <v>1138</v>
      </c>
      <c r="C104" s="128">
        <v>1102</v>
      </c>
      <c r="D104" s="127" t="s">
        <v>1138</v>
      </c>
      <c r="E104" s="127"/>
      <c r="F104" s="129"/>
      <c r="G104" s="130"/>
      <c r="H104" s="127"/>
      <c r="I104" s="127" t="s">
        <v>1141</v>
      </c>
      <c r="J104" s="131" t="s">
        <v>551</v>
      </c>
      <c r="L104" s="109">
        <v>0</v>
      </c>
      <c r="M104" s="110">
        <v>0</v>
      </c>
      <c r="N104" s="111">
        <v>0</v>
      </c>
      <c r="Q104" s="99"/>
      <c r="R104" s="99"/>
      <c r="S104" s="132"/>
    </row>
    <row r="105" spans="2:19" s="126" customFormat="1">
      <c r="B105" s="127"/>
      <c r="C105" s="128"/>
      <c r="D105" s="127"/>
      <c r="E105" s="127"/>
      <c r="F105" s="129"/>
      <c r="G105" s="130"/>
      <c r="H105" s="127"/>
      <c r="I105" s="127"/>
      <c r="J105" s="131"/>
      <c r="L105" s="109"/>
      <c r="M105" s="110"/>
      <c r="N105" s="111"/>
      <c r="Q105" s="99"/>
      <c r="R105" s="99"/>
      <c r="S105" s="132"/>
    </row>
    <row r="106" spans="2:19" s="126" customFormat="1">
      <c r="B106" s="133"/>
      <c r="C106" s="134"/>
      <c r="D106" s="133"/>
      <c r="E106" s="133"/>
      <c r="F106" s="129"/>
      <c r="G106" s="130"/>
      <c r="H106" s="133"/>
      <c r="I106" s="133"/>
      <c r="J106" s="135"/>
      <c r="L106" s="109"/>
      <c r="M106" s="110"/>
      <c r="N106" s="111"/>
      <c r="Q106" s="99"/>
      <c r="R106" s="99"/>
      <c r="S106" s="132"/>
    </row>
    <row r="107" spans="2:19" s="126" customFormat="1">
      <c r="B107" s="127" t="s">
        <v>156</v>
      </c>
      <c r="C107" s="128">
        <v>2001</v>
      </c>
      <c r="D107" s="127" t="s">
        <v>156</v>
      </c>
      <c r="E107" s="127" t="s">
        <v>372</v>
      </c>
      <c r="F107" s="129" t="s">
        <v>156</v>
      </c>
      <c r="G107" s="130" t="s">
        <v>373</v>
      </c>
      <c r="H107" s="127" t="s">
        <v>553</v>
      </c>
      <c r="I107" s="127" t="s">
        <v>157</v>
      </c>
      <c r="J107" s="131" t="s">
        <v>551</v>
      </c>
      <c r="L107" s="109">
        <v>267000</v>
      </c>
      <c r="M107" s="110">
        <v>0</v>
      </c>
      <c r="N107" s="111">
        <v>267000</v>
      </c>
      <c r="Q107" s="99"/>
      <c r="R107" s="99"/>
      <c r="S107" s="132"/>
    </row>
    <row r="108" spans="2:19" s="126" customFormat="1">
      <c r="B108" s="133" t="s">
        <v>158</v>
      </c>
      <c r="C108" s="134">
        <v>2002</v>
      </c>
      <c r="D108" s="133" t="s">
        <v>158</v>
      </c>
      <c r="E108" s="133" t="s">
        <v>372</v>
      </c>
      <c r="F108" s="129" t="s">
        <v>158</v>
      </c>
      <c r="G108" s="130" t="s">
        <v>374</v>
      </c>
      <c r="H108" s="133" t="s">
        <v>554</v>
      </c>
      <c r="I108" s="133" t="s">
        <v>159</v>
      </c>
      <c r="J108" s="135" t="s">
        <v>551</v>
      </c>
      <c r="L108" s="109">
        <v>123120</v>
      </c>
      <c r="M108" s="110">
        <v>0</v>
      </c>
      <c r="N108" s="111">
        <v>123120</v>
      </c>
      <c r="Q108" s="99"/>
      <c r="R108" s="99"/>
      <c r="S108" s="132"/>
    </row>
    <row r="109" spans="2:19" s="126" customFormat="1">
      <c r="B109" s="133" t="s">
        <v>160</v>
      </c>
      <c r="C109" s="134">
        <v>2003</v>
      </c>
      <c r="D109" s="133" t="s">
        <v>160</v>
      </c>
      <c r="E109" s="133" t="s">
        <v>372</v>
      </c>
      <c r="F109" s="129" t="s">
        <v>160</v>
      </c>
      <c r="G109" s="130" t="s">
        <v>375</v>
      </c>
      <c r="H109" s="133" t="s">
        <v>555</v>
      </c>
      <c r="I109" s="133" t="s">
        <v>161</v>
      </c>
      <c r="J109" s="135" t="s">
        <v>551</v>
      </c>
      <c r="L109" s="109">
        <v>898523</v>
      </c>
      <c r="M109" s="110">
        <v>0</v>
      </c>
      <c r="N109" s="111">
        <v>898523</v>
      </c>
      <c r="Q109" s="99"/>
      <c r="R109" s="99"/>
      <c r="S109" s="132"/>
    </row>
    <row r="110" spans="2:19" s="126" customFormat="1">
      <c r="B110" s="133" t="s">
        <v>162</v>
      </c>
      <c r="C110" s="134">
        <v>2004</v>
      </c>
      <c r="D110" s="133" t="s">
        <v>162</v>
      </c>
      <c r="E110" s="133" t="s">
        <v>372</v>
      </c>
      <c r="F110" s="129" t="s">
        <v>164</v>
      </c>
      <c r="G110" s="130" t="s">
        <v>376</v>
      </c>
      <c r="H110" s="133" t="s">
        <v>556</v>
      </c>
      <c r="I110" s="133" t="s">
        <v>163</v>
      </c>
      <c r="J110" s="135" t="s">
        <v>551</v>
      </c>
      <c r="L110" s="109">
        <v>454138</v>
      </c>
      <c r="M110" s="110">
        <v>0</v>
      </c>
      <c r="N110" s="111">
        <v>454138</v>
      </c>
      <c r="Q110" s="99"/>
      <c r="R110" s="99"/>
      <c r="S110" s="132"/>
    </row>
    <row r="111" spans="2:19" s="126" customFormat="1">
      <c r="B111" s="133" t="s">
        <v>164</v>
      </c>
      <c r="C111" s="134">
        <v>2005</v>
      </c>
      <c r="D111" s="133" t="s">
        <v>164</v>
      </c>
      <c r="E111" s="133" t="s">
        <v>372</v>
      </c>
      <c r="F111" s="129" t="s">
        <v>166</v>
      </c>
      <c r="G111" s="130" t="s">
        <v>377</v>
      </c>
      <c r="H111" s="133" t="s">
        <v>557</v>
      </c>
      <c r="I111" s="133" t="s">
        <v>165</v>
      </c>
      <c r="J111" s="135" t="s">
        <v>551</v>
      </c>
      <c r="L111" s="109">
        <v>0</v>
      </c>
      <c r="M111" s="110">
        <v>0</v>
      </c>
      <c r="N111" s="111">
        <v>0</v>
      </c>
      <c r="Q111" s="99"/>
      <c r="R111" s="99"/>
      <c r="S111" s="132"/>
    </row>
    <row r="112" spans="2:19" s="126" customFormat="1">
      <c r="B112" s="127" t="s">
        <v>166</v>
      </c>
      <c r="C112" s="128">
        <v>2006</v>
      </c>
      <c r="D112" s="127" t="s">
        <v>166</v>
      </c>
      <c r="E112" s="127" t="s">
        <v>372</v>
      </c>
      <c r="F112" s="129" t="s">
        <v>168</v>
      </c>
      <c r="G112" s="130" t="s">
        <v>378</v>
      </c>
      <c r="H112" s="127" t="s">
        <v>167</v>
      </c>
      <c r="I112" s="127" t="s">
        <v>167</v>
      </c>
      <c r="J112" s="131" t="s">
        <v>551</v>
      </c>
      <c r="L112" s="109">
        <v>0</v>
      </c>
      <c r="M112" s="110">
        <v>0</v>
      </c>
      <c r="N112" s="111">
        <v>0</v>
      </c>
      <c r="Q112" s="99"/>
      <c r="R112" s="99"/>
      <c r="S112" s="132"/>
    </row>
    <row r="113" spans="2:19" s="126" customFormat="1">
      <c r="B113" s="127" t="s">
        <v>168</v>
      </c>
      <c r="C113" s="128">
        <v>2007</v>
      </c>
      <c r="D113" s="127" t="s">
        <v>168</v>
      </c>
      <c r="E113" s="127" t="s">
        <v>372</v>
      </c>
      <c r="F113" s="129" t="s">
        <v>170</v>
      </c>
      <c r="G113" s="130" t="s">
        <v>379</v>
      </c>
      <c r="H113" s="127" t="s">
        <v>558</v>
      </c>
      <c r="I113" s="127" t="s">
        <v>169</v>
      </c>
      <c r="J113" s="131" t="s">
        <v>551</v>
      </c>
      <c r="L113" s="109">
        <v>0</v>
      </c>
      <c r="M113" s="110">
        <v>2194560</v>
      </c>
      <c r="N113" s="111">
        <v>2194560</v>
      </c>
      <c r="Q113" s="99"/>
      <c r="R113" s="99"/>
      <c r="S113" s="132"/>
    </row>
    <row r="114" spans="2:19" s="126" customFormat="1">
      <c r="B114" s="127" t="s">
        <v>170</v>
      </c>
      <c r="C114" s="128">
        <v>2008</v>
      </c>
      <c r="D114" s="127" t="s">
        <v>170</v>
      </c>
      <c r="E114" s="127" t="s">
        <v>372</v>
      </c>
      <c r="F114" s="129" t="s">
        <v>172</v>
      </c>
      <c r="G114" s="130" t="s">
        <v>380</v>
      </c>
      <c r="H114" s="127" t="s">
        <v>559</v>
      </c>
      <c r="I114" s="127" t="s">
        <v>171</v>
      </c>
      <c r="J114" s="131" t="s">
        <v>551</v>
      </c>
      <c r="L114" s="109">
        <v>209196</v>
      </c>
      <c r="M114" s="110">
        <v>0</v>
      </c>
      <c r="N114" s="111">
        <v>209196</v>
      </c>
      <c r="Q114" s="99"/>
      <c r="R114" s="99"/>
      <c r="S114" s="132"/>
    </row>
    <row r="115" spans="2:19" s="126" customFormat="1">
      <c r="B115" s="127" t="s">
        <v>172</v>
      </c>
      <c r="C115" s="128">
        <v>2009</v>
      </c>
      <c r="D115" s="127" t="s">
        <v>172</v>
      </c>
      <c r="E115" s="127" t="s">
        <v>372</v>
      </c>
      <c r="F115" s="129" t="s">
        <v>174</v>
      </c>
      <c r="G115" s="130" t="s">
        <v>381</v>
      </c>
      <c r="H115" s="127" t="s">
        <v>560</v>
      </c>
      <c r="I115" s="127" t="s">
        <v>173</v>
      </c>
      <c r="J115" s="131" t="s">
        <v>551</v>
      </c>
      <c r="L115" s="109">
        <v>0</v>
      </c>
      <c r="M115" s="110">
        <v>0</v>
      </c>
      <c r="N115" s="111">
        <v>0</v>
      </c>
      <c r="Q115" s="99"/>
      <c r="R115" s="99"/>
      <c r="S115" s="132"/>
    </row>
    <row r="116" spans="2:19" s="126" customFormat="1">
      <c r="B116" s="127" t="s">
        <v>174</v>
      </c>
      <c r="C116" s="128">
        <v>2010</v>
      </c>
      <c r="D116" s="127" t="s">
        <v>174</v>
      </c>
      <c r="E116" s="127" t="s">
        <v>372</v>
      </c>
      <c r="F116" s="129" t="s">
        <v>176</v>
      </c>
      <c r="G116" s="130" t="s">
        <v>382</v>
      </c>
      <c r="H116" s="127" t="s">
        <v>561</v>
      </c>
      <c r="I116" s="127" t="s">
        <v>175</v>
      </c>
      <c r="J116" s="131" t="s">
        <v>551</v>
      </c>
      <c r="L116" s="109">
        <v>0</v>
      </c>
      <c r="M116" s="110">
        <v>0</v>
      </c>
      <c r="N116" s="111">
        <v>0</v>
      </c>
      <c r="Q116" s="99"/>
      <c r="R116" s="99"/>
      <c r="S116" s="132"/>
    </row>
    <row r="117" spans="2:19" s="126" customFormat="1">
      <c r="B117" s="127" t="s">
        <v>176</v>
      </c>
      <c r="C117" s="128">
        <v>2011</v>
      </c>
      <c r="D117" s="127" t="s">
        <v>176</v>
      </c>
      <c r="E117" s="127" t="s">
        <v>372</v>
      </c>
      <c r="F117" s="129" t="s">
        <v>178</v>
      </c>
      <c r="G117" s="130" t="s">
        <v>383</v>
      </c>
      <c r="H117" s="127" t="s">
        <v>1402</v>
      </c>
      <c r="I117" s="127" t="s">
        <v>177</v>
      </c>
      <c r="J117" s="131" t="s">
        <v>551</v>
      </c>
      <c r="L117" s="109">
        <v>0</v>
      </c>
      <c r="M117" s="110">
        <v>0</v>
      </c>
      <c r="N117" s="111">
        <v>0</v>
      </c>
      <c r="Q117" s="99"/>
      <c r="R117" s="99"/>
      <c r="S117" s="132"/>
    </row>
    <row r="118" spans="2:19" s="126" customFormat="1">
      <c r="B118" s="127" t="s">
        <v>178</v>
      </c>
      <c r="C118" s="128">
        <v>2012</v>
      </c>
      <c r="D118" s="127" t="s">
        <v>178</v>
      </c>
      <c r="E118" s="127" t="s">
        <v>372</v>
      </c>
      <c r="F118" s="129" t="s">
        <v>180</v>
      </c>
      <c r="G118" s="130" t="s">
        <v>384</v>
      </c>
      <c r="H118" s="127" t="s">
        <v>562</v>
      </c>
      <c r="I118" s="127" t="s">
        <v>179</v>
      </c>
      <c r="J118" s="131" t="s">
        <v>551</v>
      </c>
      <c r="L118" s="109">
        <v>0</v>
      </c>
      <c r="M118" s="110">
        <v>0</v>
      </c>
      <c r="N118" s="111">
        <v>0</v>
      </c>
      <c r="Q118" s="99"/>
      <c r="R118" s="99"/>
      <c r="S118" s="132"/>
    </row>
    <row r="119" spans="2:19" s="126" customFormat="1">
      <c r="B119" s="127" t="s">
        <v>180</v>
      </c>
      <c r="C119" s="128">
        <v>2013</v>
      </c>
      <c r="D119" s="127" t="s">
        <v>180</v>
      </c>
      <c r="E119" s="127" t="s">
        <v>372</v>
      </c>
      <c r="F119" s="129" t="s">
        <v>182</v>
      </c>
      <c r="G119" s="130" t="s">
        <v>385</v>
      </c>
      <c r="H119" s="127" t="s">
        <v>563</v>
      </c>
      <c r="I119" s="127" t="s">
        <v>181</v>
      </c>
      <c r="J119" s="131" t="s">
        <v>551</v>
      </c>
      <c r="L119" s="109">
        <v>0</v>
      </c>
      <c r="M119" s="110">
        <v>0</v>
      </c>
      <c r="N119" s="111">
        <v>0</v>
      </c>
      <c r="Q119" s="99"/>
      <c r="R119" s="99"/>
      <c r="S119" s="132"/>
    </row>
    <row r="120" spans="2:19" s="126" customFormat="1">
      <c r="B120" s="127" t="s">
        <v>182</v>
      </c>
      <c r="C120" s="128">
        <v>2014</v>
      </c>
      <c r="D120" s="127" t="s">
        <v>182</v>
      </c>
      <c r="E120" s="127" t="s">
        <v>372</v>
      </c>
      <c r="F120" s="129" t="s">
        <v>184</v>
      </c>
      <c r="G120" s="130" t="s">
        <v>386</v>
      </c>
      <c r="H120" s="127" t="s">
        <v>183</v>
      </c>
      <c r="I120" s="127" t="s">
        <v>183</v>
      </c>
      <c r="J120" s="131" t="s">
        <v>551</v>
      </c>
      <c r="L120" s="109">
        <v>0</v>
      </c>
      <c r="M120" s="110">
        <v>0</v>
      </c>
      <c r="N120" s="111">
        <v>0</v>
      </c>
      <c r="Q120" s="99"/>
      <c r="R120" s="99"/>
      <c r="S120" s="132"/>
    </row>
    <row r="121" spans="2:19" s="126" customFormat="1">
      <c r="B121" s="127" t="s">
        <v>184</v>
      </c>
      <c r="C121" s="128">
        <v>2015</v>
      </c>
      <c r="D121" s="127" t="s">
        <v>184</v>
      </c>
      <c r="E121" s="127" t="s">
        <v>372</v>
      </c>
      <c r="F121" s="129" t="s">
        <v>186</v>
      </c>
      <c r="G121" s="130" t="s">
        <v>387</v>
      </c>
      <c r="H121" s="127" t="s">
        <v>564</v>
      </c>
      <c r="I121" s="127" t="s">
        <v>185</v>
      </c>
      <c r="J121" s="131" t="s">
        <v>551</v>
      </c>
      <c r="L121" s="109">
        <v>0</v>
      </c>
      <c r="M121" s="110">
        <v>163620</v>
      </c>
      <c r="N121" s="111">
        <v>163620</v>
      </c>
      <c r="Q121" s="99"/>
      <c r="R121" s="99"/>
      <c r="S121" s="132"/>
    </row>
    <row r="122" spans="2:19" s="126" customFormat="1">
      <c r="B122" s="127" t="s">
        <v>186</v>
      </c>
      <c r="C122" s="128">
        <v>2016</v>
      </c>
      <c r="D122" s="127" t="s">
        <v>186</v>
      </c>
      <c r="E122" s="127" t="s">
        <v>372</v>
      </c>
      <c r="F122" s="129" t="s">
        <v>188</v>
      </c>
      <c r="G122" s="130" t="s">
        <v>388</v>
      </c>
      <c r="H122" s="127" t="s">
        <v>565</v>
      </c>
      <c r="I122" s="127" t="s">
        <v>187</v>
      </c>
      <c r="J122" s="131" t="s">
        <v>551</v>
      </c>
      <c r="L122" s="109">
        <v>0</v>
      </c>
      <c r="M122" s="110">
        <v>149040</v>
      </c>
      <c r="N122" s="111">
        <v>149040</v>
      </c>
      <c r="Q122" s="99"/>
      <c r="R122" s="99"/>
      <c r="S122" s="132"/>
    </row>
    <row r="123" spans="2:19" s="126" customFormat="1">
      <c r="B123" s="133" t="s">
        <v>188</v>
      </c>
      <c r="C123" s="134">
        <v>2017</v>
      </c>
      <c r="D123" s="133" t="s">
        <v>188</v>
      </c>
      <c r="E123" s="133" t="s">
        <v>34</v>
      </c>
      <c r="F123" s="129" t="s">
        <v>257</v>
      </c>
      <c r="G123" s="130">
        <v>101</v>
      </c>
      <c r="H123" s="133" t="s">
        <v>566</v>
      </c>
      <c r="I123" s="133" t="s">
        <v>189</v>
      </c>
      <c r="J123" s="135" t="s">
        <v>551</v>
      </c>
      <c r="L123" s="109">
        <v>393120</v>
      </c>
      <c r="M123" s="110">
        <v>0</v>
      </c>
      <c r="N123" s="111">
        <v>393120</v>
      </c>
      <c r="Q123" s="99"/>
      <c r="R123" s="99"/>
      <c r="S123" s="132"/>
    </row>
    <row r="124" spans="2:19" s="126" customFormat="1">
      <c r="B124" s="127" t="s">
        <v>190</v>
      </c>
      <c r="C124" s="128">
        <v>2018</v>
      </c>
      <c r="D124" s="127" t="s">
        <v>190</v>
      </c>
      <c r="E124" s="127" t="s">
        <v>34</v>
      </c>
      <c r="F124" s="129" t="s">
        <v>267</v>
      </c>
      <c r="G124" s="130">
        <v>107</v>
      </c>
      <c r="H124" s="127" t="s">
        <v>567</v>
      </c>
      <c r="I124" s="127" t="s">
        <v>191</v>
      </c>
      <c r="J124" s="131" t="s">
        <v>551</v>
      </c>
      <c r="L124" s="109">
        <v>0</v>
      </c>
      <c r="M124" s="110">
        <v>0</v>
      </c>
      <c r="N124" s="111">
        <v>0</v>
      </c>
      <c r="Q124" s="99"/>
      <c r="R124" s="99"/>
      <c r="S124" s="132"/>
    </row>
    <row r="125" spans="2:19" s="126" customFormat="1">
      <c r="B125" s="127" t="s">
        <v>192</v>
      </c>
      <c r="C125" s="128">
        <v>2019</v>
      </c>
      <c r="D125" s="127" t="s">
        <v>192</v>
      </c>
      <c r="E125" s="127" t="s">
        <v>34</v>
      </c>
      <c r="F125" s="129" t="s">
        <v>269</v>
      </c>
      <c r="G125" s="130">
        <v>108</v>
      </c>
      <c r="H125" s="127" t="s">
        <v>568</v>
      </c>
      <c r="I125" s="127" t="s">
        <v>193</v>
      </c>
      <c r="J125" s="131" t="s">
        <v>551</v>
      </c>
      <c r="L125" s="109">
        <v>0</v>
      </c>
      <c r="M125" s="110">
        <v>0</v>
      </c>
      <c r="N125" s="111">
        <v>0</v>
      </c>
      <c r="Q125" s="99"/>
      <c r="R125" s="99"/>
      <c r="S125" s="132"/>
    </row>
    <row r="126" spans="2:19" s="126" customFormat="1">
      <c r="B126" s="127" t="s">
        <v>194</v>
      </c>
      <c r="C126" s="128">
        <v>2020</v>
      </c>
      <c r="D126" s="127" t="s">
        <v>194</v>
      </c>
      <c r="E126" s="127" t="s">
        <v>34</v>
      </c>
      <c r="F126" s="129" t="s">
        <v>280</v>
      </c>
      <c r="G126" s="130">
        <v>116</v>
      </c>
      <c r="H126" s="127" t="s">
        <v>1403</v>
      </c>
      <c r="I126" s="127" t="s">
        <v>195</v>
      </c>
      <c r="J126" s="131" t="s">
        <v>551</v>
      </c>
      <c r="L126" s="109">
        <v>0</v>
      </c>
      <c r="M126" s="110">
        <v>0</v>
      </c>
      <c r="N126" s="111">
        <v>0</v>
      </c>
      <c r="Q126" s="99"/>
      <c r="R126" s="99"/>
      <c r="S126" s="132"/>
    </row>
    <row r="127" spans="2:19" s="126" customFormat="1">
      <c r="B127" s="127" t="s">
        <v>196</v>
      </c>
      <c r="C127" s="128">
        <v>2021</v>
      </c>
      <c r="D127" s="127" t="s">
        <v>196</v>
      </c>
      <c r="E127" s="127" t="s">
        <v>34</v>
      </c>
      <c r="F127" s="129" t="s">
        <v>286</v>
      </c>
      <c r="G127" s="130">
        <v>119</v>
      </c>
      <c r="H127" s="127" t="s">
        <v>569</v>
      </c>
      <c r="I127" s="127" t="s">
        <v>197</v>
      </c>
      <c r="J127" s="131" t="s">
        <v>551</v>
      </c>
      <c r="L127" s="109">
        <v>0</v>
      </c>
      <c r="M127" s="110">
        <v>0</v>
      </c>
      <c r="N127" s="111">
        <v>0</v>
      </c>
      <c r="Q127" s="99"/>
      <c r="R127" s="99"/>
      <c r="S127" s="132"/>
    </row>
    <row r="128" spans="2:19" s="126" customFormat="1">
      <c r="B128" s="127" t="s">
        <v>198</v>
      </c>
      <c r="C128" s="128">
        <v>2022</v>
      </c>
      <c r="D128" s="127" t="s">
        <v>198</v>
      </c>
      <c r="E128" s="127" t="s">
        <v>34</v>
      </c>
      <c r="F128" s="129" t="s">
        <v>296</v>
      </c>
      <c r="G128" s="130">
        <v>124</v>
      </c>
      <c r="H128" s="127" t="s">
        <v>570</v>
      </c>
      <c r="I128" s="127" t="s">
        <v>199</v>
      </c>
      <c r="J128" s="131" t="s">
        <v>1375</v>
      </c>
      <c r="L128" s="109">
        <v>174960</v>
      </c>
      <c r="M128" s="110">
        <v>0</v>
      </c>
      <c r="N128" s="111">
        <v>174960</v>
      </c>
      <c r="Q128" s="99"/>
      <c r="R128" s="99"/>
      <c r="S128" s="132"/>
    </row>
    <row r="129" spans="2:19" s="126" customFormat="1">
      <c r="B129" s="127" t="s">
        <v>200</v>
      </c>
      <c r="C129" s="128">
        <v>2023</v>
      </c>
      <c r="D129" s="127" t="s">
        <v>200</v>
      </c>
      <c r="E129" s="127" t="s">
        <v>34</v>
      </c>
      <c r="F129" s="129" t="s">
        <v>571</v>
      </c>
      <c r="G129" s="130">
        <v>125</v>
      </c>
      <c r="H129" s="127" t="s">
        <v>572</v>
      </c>
      <c r="I129" s="127" t="s">
        <v>201</v>
      </c>
      <c r="J129" s="131" t="s">
        <v>551</v>
      </c>
      <c r="L129" s="109">
        <v>90708527</v>
      </c>
      <c r="M129" s="110">
        <v>329399</v>
      </c>
      <c r="N129" s="111">
        <v>91037926</v>
      </c>
      <c r="Q129" s="99"/>
      <c r="R129" s="99"/>
      <c r="S129" s="132"/>
    </row>
    <row r="130" spans="2:19" s="126" customFormat="1">
      <c r="B130" s="127" t="s">
        <v>202</v>
      </c>
      <c r="C130" s="128">
        <v>2024</v>
      </c>
      <c r="D130" s="127" t="s">
        <v>202</v>
      </c>
      <c r="E130" s="127" t="s">
        <v>34</v>
      </c>
      <c r="F130" s="129" t="s">
        <v>573</v>
      </c>
      <c r="G130" s="130">
        <v>131</v>
      </c>
      <c r="H130" s="127" t="s">
        <v>574</v>
      </c>
      <c r="I130" s="127" t="s">
        <v>203</v>
      </c>
      <c r="J130" s="131" t="s">
        <v>1375</v>
      </c>
      <c r="L130" s="109">
        <v>3855347</v>
      </c>
      <c r="M130" s="110">
        <v>0</v>
      </c>
      <c r="N130" s="111">
        <v>3855347</v>
      </c>
      <c r="Q130" s="99"/>
      <c r="R130" s="99"/>
      <c r="S130" s="132"/>
    </row>
    <row r="131" spans="2:19" s="126" customFormat="1">
      <c r="B131" s="127" t="s">
        <v>204</v>
      </c>
      <c r="C131" s="128">
        <v>2025</v>
      </c>
      <c r="D131" s="127" t="s">
        <v>204</v>
      </c>
      <c r="E131" s="136" t="s">
        <v>34</v>
      </c>
      <c r="F131" s="137" t="s">
        <v>575</v>
      </c>
      <c r="G131" s="138">
        <v>133</v>
      </c>
      <c r="H131" s="136" t="s">
        <v>576</v>
      </c>
      <c r="I131" s="127" t="s">
        <v>205</v>
      </c>
      <c r="J131" s="131" t="s">
        <v>551</v>
      </c>
      <c r="L131" s="109">
        <v>212210</v>
      </c>
      <c r="M131" s="110">
        <v>0</v>
      </c>
      <c r="N131" s="111">
        <v>212210</v>
      </c>
      <c r="Q131" s="99"/>
      <c r="R131" s="99"/>
      <c r="S131" s="132"/>
    </row>
    <row r="132" spans="2:19" s="126" customFormat="1">
      <c r="B132" s="127" t="s">
        <v>206</v>
      </c>
      <c r="C132" s="128">
        <v>2026</v>
      </c>
      <c r="D132" s="127" t="s">
        <v>206</v>
      </c>
      <c r="E132" s="136" t="s">
        <v>34</v>
      </c>
      <c r="F132" s="137" t="s">
        <v>577</v>
      </c>
      <c r="G132" s="138">
        <v>134</v>
      </c>
      <c r="H132" s="136" t="s">
        <v>578</v>
      </c>
      <c r="I132" s="127" t="s">
        <v>207</v>
      </c>
      <c r="J132" s="131" t="s">
        <v>551</v>
      </c>
      <c r="L132" s="109">
        <v>0</v>
      </c>
      <c r="M132" s="110">
        <v>0</v>
      </c>
      <c r="N132" s="111">
        <v>0</v>
      </c>
      <c r="Q132" s="99"/>
      <c r="R132" s="99"/>
      <c r="S132" s="132"/>
    </row>
    <row r="133" spans="2:19" s="126" customFormat="1">
      <c r="B133" s="127" t="s">
        <v>208</v>
      </c>
      <c r="C133" s="128">
        <v>2027</v>
      </c>
      <c r="D133" s="127" t="s">
        <v>208</v>
      </c>
      <c r="E133" s="136" t="s">
        <v>34</v>
      </c>
      <c r="F133" s="137" t="s">
        <v>579</v>
      </c>
      <c r="G133" s="138">
        <v>135</v>
      </c>
      <c r="H133" s="136" t="s">
        <v>580</v>
      </c>
      <c r="I133" s="127" t="s">
        <v>209</v>
      </c>
      <c r="J133" s="131" t="s">
        <v>551</v>
      </c>
      <c r="L133" s="109">
        <v>921499</v>
      </c>
      <c r="M133" s="110">
        <v>0</v>
      </c>
      <c r="N133" s="111">
        <v>921499</v>
      </c>
      <c r="Q133" s="99"/>
      <c r="R133" s="99"/>
      <c r="S133" s="132"/>
    </row>
    <row r="134" spans="2:19" s="126" customFormat="1">
      <c r="B134" s="127" t="s">
        <v>210</v>
      </c>
      <c r="C134" s="128">
        <v>2028</v>
      </c>
      <c r="D134" s="127" t="s">
        <v>210</v>
      </c>
      <c r="E134" s="136" t="s">
        <v>34</v>
      </c>
      <c r="F134" s="137" t="s">
        <v>581</v>
      </c>
      <c r="G134" s="138">
        <v>136</v>
      </c>
      <c r="H134" s="136" t="s">
        <v>582</v>
      </c>
      <c r="I134" s="127" t="s">
        <v>211</v>
      </c>
      <c r="J134" s="131" t="s">
        <v>551</v>
      </c>
      <c r="L134" s="109">
        <v>0</v>
      </c>
      <c r="M134" s="110">
        <v>0</v>
      </c>
      <c r="N134" s="111">
        <v>0</v>
      </c>
      <c r="Q134" s="99"/>
      <c r="R134" s="99"/>
      <c r="S134" s="132"/>
    </row>
    <row r="135" spans="2:19" s="126" customFormat="1">
      <c r="B135" s="127" t="s">
        <v>212</v>
      </c>
      <c r="C135" s="128">
        <v>2029</v>
      </c>
      <c r="D135" s="127" t="s">
        <v>212</v>
      </c>
      <c r="E135" s="136" t="s">
        <v>34</v>
      </c>
      <c r="F135" s="137" t="s">
        <v>583</v>
      </c>
      <c r="G135" s="138">
        <v>138</v>
      </c>
      <c r="H135" s="136" t="s">
        <v>584</v>
      </c>
      <c r="I135" s="127" t="s">
        <v>213</v>
      </c>
      <c r="J135" s="131" t="s">
        <v>1375</v>
      </c>
      <c r="L135" s="109">
        <v>0</v>
      </c>
      <c r="M135" s="110">
        <v>0</v>
      </c>
      <c r="N135" s="111">
        <v>0</v>
      </c>
      <c r="Q135" s="99"/>
      <c r="R135" s="99"/>
      <c r="S135" s="132"/>
    </row>
    <row r="136" spans="2:19" s="126" customFormat="1">
      <c r="B136" s="127" t="s">
        <v>214</v>
      </c>
      <c r="C136" s="128">
        <v>2030</v>
      </c>
      <c r="D136" s="139" t="s">
        <v>214</v>
      </c>
      <c r="E136" s="136" t="s">
        <v>34</v>
      </c>
      <c r="F136" s="137" t="s">
        <v>1404</v>
      </c>
      <c r="G136" s="138">
        <v>143</v>
      </c>
      <c r="H136" s="136" t="s">
        <v>585</v>
      </c>
      <c r="I136" s="127" t="s">
        <v>585</v>
      </c>
      <c r="J136" s="131" t="s">
        <v>551</v>
      </c>
      <c r="L136" s="109">
        <v>0</v>
      </c>
      <c r="M136" s="110">
        <v>0</v>
      </c>
      <c r="N136" s="111">
        <v>0</v>
      </c>
      <c r="Q136" s="99"/>
      <c r="R136" s="99"/>
      <c r="S136" s="132"/>
    </row>
    <row r="137" spans="2:19" s="126" customFormat="1">
      <c r="B137" s="127" t="s">
        <v>215</v>
      </c>
      <c r="C137" s="128">
        <v>2031</v>
      </c>
      <c r="D137" s="139" t="s">
        <v>215</v>
      </c>
      <c r="E137" s="136" t="s">
        <v>34</v>
      </c>
      <c r="F137" s="137" t="s">
        <v>586</v>
      </c>
      <c r="G137" s="138">
        <v>151</v>
      </c>
      <c r="H137" s="136" t="s">
        <v>587</v>
      </c>
      <c r="I137" s="127" t="s">
        <v>216</v>
      </c>
      <c r="J137" s="131" t="s">
        <v>1375</v>
      </c>
      <c r="L137" s="109">
        <v>454056</v>
      </c>
      <c r="M137" s="110">
        <v>0</v>
      </c>
      <c r="N137" s="111">
        <v>454056</v>
      </c>
      <c r="Q137" s="99"/>
      <c r="R137" s="99"/>
      <c r="S137" s="132"/>
    </row>
    <row r="138" spans="2:19" s="126" customFormat="1">
      <c r="B138" s="127" t="s">
        <v>217</v>
      </c>
      <c r="C138" s="128">
        <v>2032</v>
      </c>
      <c r="D138" s="139" t="s">
        <v>217</v>
      </c>
      <c r="E138" s="136" t="s">
        <v>34</v>
      </c>
      <c r="F138" s="137" t="s">
        <v>588</v>
      </c>
      <c r="G138" s="138">
        <v>158</v>
      </c>
      <c r="H138" s="136" t="s">
        <v>589</v>
      </c>
      <c r="I138" s="127" t="s">
        <v>218</v>
      </c>
      <c r="J138" s="131" t="s">
        <v>1375</v>
      </c>
      <c r="L138" s="109">
        <v>0</v>
      </c>
      <c r="M138" s="110">
        <v>0</v>
      </c>
      <c r="N138" s="111">
        <v>0</v>
      </c>
      <c r="Q138" s="99"/>
      <c r="R138" s="99"/>
      <c r="S138" s="132"/>
    </row>
    <row r="139" spans="2:19" s="126" customFormat="1">
      <c r="B139" s="127" t="s">
        <v>219</v>
      </c>
      <c r="C139" s="128">
        <v>2033</v>
      </c>
      <c r="D139" s="139" t="s">
        <v>219</v>
      </c>
      <c r="E139" s="136" t="s">
        <v>34</v>
      </c>
      <c r="F139" s="137" t="s">
        <v>590</v>
      </c>
      <c r="G139" s="138">
        <v>163</v>
      </c>
      <c r="H139" s="136" t="s">
        <v>591</v>
      </c>
      <c r="I139" s="127" t="s">
        <v>220</v>
      </c>
      <c r="J139" s="131" t="s">
        <v>551</v>
      </c>
      <c r="L139" s="109">
        <v>3348000</v>
      </c>
      <c r="M139" s="110">
        <v>0</v>
      </c>
      <c r="N139" s="111">
        <v>3348000</v>
      </c>
      <c r="Q139" s="99"/>
      <c r="R139" s="99"/>
      <c r="S139" s="132"/>
    </row>
    <row r="140" spans="2:19" s="126" customFormat="1">
      <c r="B140" s="127" t="s">
        <v>221</v>
      </c>
      <c r="C140" s="128">
        <v>2034</v>
      </c>
      <c r="D140" s="139" t="s">
        <v>221</v>
      </c>
      <c r="E140" s="136" t="s">
        <v>34</v>
      </c>
      <c r="F140" s="137" t="s">
        <v>592</v>
      </c>
      <c r="G140" s="138">
        <v>168</v>
      </c>
      <c r="H140" s="136" t="s">
        <v>593</v>
      </c>
      <c r="I140" s="127" t="s">
        <v>222</v>
      </c>
      <c r="J140" s="131" t="s">
        <v>1375</v>
      </c>
      <c r="L140" s="109">
        <v>0</v>
      </c>
      <c r="M140" s="110">
        <v>0</v>
      </c>
      <c r="N140" s="111">
        <v>0</v>
      </c>
      <c r="Q140" s="99"/>
      <c r="R140" s="99"/>
      <c r="S140" s="132"/>
    </row>
    <row r="141" spans="2:19" s="126" customFormat="1">
      <c r="B141" s="127" t="s">
        <v>223</v>
      </c>
      <c r="C141" s="128">
        <v>2035</v>
      </c>
      <c r="D141" s="139" t="s">
        <v>223</v>
      </c>
      <c r="E141" s="136" t="s">
        <v>34</v>
      </c>
      <c r="F141" s="137" t="s">
        <v>156</v>
      </c>
      <c r="G141" s="138">
        <v>201</v>
      </c>
      <c r="H141" s="136" t="s">
        <v>594</v>
      </c>
      <c r="I141" s="127" t="s">
        <v>224</v>
      </c>
      <c r="J141" s="131" t="s">
        <v>551</v>
      </c>
      <c r="L141" s="109">
        <v>3315960</v>
      </c>
      <c r="M141" s="110">
        <v>0</v>
      </c>
      <c r="N141" s="111">
        <v>3315960</v>
      </c>
      <c r="Q141" s="99"/>
      <c r="R141" s="99"/>
      <c r="S141" s="132"/>
    </row>
    <row r="142" spans="2:19" s="126" customFormat="1">
      <c r="B142" s="127" t="s">
        <v>225</v>
      </c>
      <c r="C142" s="128">
        <v>2036</v>
      </c>
      <c r="D142" s="139" t="s">
        <v>225</v>
      </c>
      <c r="E142" s="136" t="s">
        <v>34</v>
      </c>
      <c r="F142" s="137" t="s">
        <v>158</v>
      </c>
      <c r="G142" s="138">
        <v>202</v>
      </c>
      <c r="H142" s="136" t="s">
        <v>595</v>
      </c>
      <c r="I142" s="127" t="s">
        <v>226</v>
      </c>
      <c r="J142" s="131" t="s">
        <v>551</v>
      </c>
      <c r="L142" s="109">
        <v>0</v>
      </c>
      <c r="M142" s="110">
        <v>0</v>
      </c>
      <c r="N142" s="111">
        <v>0</v>
      </c>
      <c r="Q142" s="99"/>
      <c r="R142" s="99"/>
      <c r="S142" s="132"/>
    </row>
    <row r="143" spans="2:19" s="126" customFormat="1">
      <c r="B143" s="127" t="s">
        <v>227</v>
      </c>
      <c r="C143" s="128">
        <v>2037</v>
      </c>
      <c r="D143" s="139" t="s">
        <v>227</v>
      </c>
      <c r="E143" s="136" t="s">
        <v>34</v>
      </c>
      <c r="F143" s="137" t="s">
        <v>162</v>
      </c>
      <c r="G143" s="138">
        <v>204</v>
      </c>
      <c r="H143" s="136" t="s">
        <v>596</v>
      </c>
      <c r="I143" s="127" t="s">
        <v>228</v>
      </c>
      <c r="J143" s="131" t="s">
        <v>551</v>
      </c>
      <c r="L143" s="109">
        <v>0</v>
      </c>
      <c r="M143" s="110">
        <v>0</v>
      </c>
      <c r="N143" s="111">
        <v>0</v>
      </c>
      <c r="Q143" s="99"/>
      <c r="R143" s="99"/>
      <c r="S143" s="132"/>
    </row>
    <row r="144" spans="2:19" s="126" customFormat="1">
      <c r="B144" s="127" t="s">
        <v>229</v>
      </c>
      <c r="C144" s="128">
        <v>2038</v>
      </c>
      <c r="D144" s="139" t="s">
        <v>229</v>
      </c>
      <c r="E144" s="136" t="s">
        <v>34</v>
      </c>
      <c r="F144" s="137" t="s">
        <v>166</v>
      </c>
      <c r="G144" s="138">
        <v>206</v>
      </c>
      <c r="H144" s="136" t="s">
        <v>597</v>
      </c>
      <c r="I144" s="127" t="s">
        <v>230</v>
      </c>
      <c r="J144" s="131" t="s">
        <v>551</v>
      </c>
      <c r="L144" s="109">
        <v>703104</v>
      </c>
      <c r="M144" s="110">
        <v>0</v>
      </c>
      <c r="N144" s="111">
        <v>703104</v>
      </c>
      <c r="Q144" s="99"/>
      <c r="R144" s="99"/>
      <c r="S144" s="132"/>
    </row>
    <row r="145" spans="2:19" s="126" customFormat="1">
      <c r="B145" s="127" t="s">
        <v>231</v>
      </c>
      <c r="C145" s="128">
        <v>2039</v>
      </c>
      <c r="D145" s="139" t="s">
        <v>231</v>
      </c>
      <c r="E145" s="136" t="s">
        <v>34</v>
      </c>
      <c r="F145" s="137" t="s">
        <v>190</v>
      </c>
      <c r="G145" s="138">
        <v>218</v>
      </c>
      <c r="H145" s="136" t="s">
        <v>598</v>
      </c>
      <c r="I145" s="127" t="s">
        <v>232</v>
      </c>
      <c r="J145" s="131" t="s">
        <v>551</v>
      </c>
      <c r="L145" s="109">
        <v>137160</v>
      </c>
      <c r="M145" s="110">
        <v>0</v>
      </c>
      <c r="N145" s="111">
        <v>137160</v>
      </c>
      <c r="Q145" s="99"/>
      <c r="R145" s="99"/>
      <c r="S145" s="132"/>
    </row>
    <row r="146" spans="2:19" s="126" customFormat="1">
      <c r="B146" s="127" t="s">
        <v>233</v>
      </c>
      <c r="C146" s="128">
        <v>2040</v>
      </c>
      <c r="D146" s="139" t="s">
        <v>233</v>
      </c>
      <c r="E146" s="136" t="s">
        <v>34</v>
      </c>
      <c r="F146" s="137" t="s">
        <v>198</v>
      </c>
      <c r="G146" s="138">
        <v>222</v>
      </c>
      <c r="H146" s="136" t="s">
        <v>599</v>
      </c>
      <c r="I146" s="127" t="s">
        <v>234</v>
      </c>
      <c r="J146" s="131" t="s">
        <v>1375</v>
      </c>
      <c r="L146" s="109">
        <v>0</v>
      </c>
      <c r="M146" s="110">
        <v>0</v>
      </c>
      <c r="N146" s="111">
        <v>0</v>
      </c>
      <c r="Q146" s="99"/>
      <c r="R146" s="99"/>
      <c r="S146" s="132"/>
    </row>
    <row r="147" spans="2:19" s="126" customFormat="1">
      <c r="B147" s="127" t="s">
        <v>235</v>
      </c>
      <c r="C147" s="128">
        <v>2041</v>
      </c>
      <c r="D147" s="139" t="s">
        <v>235</v>
      </c>
      <c r="E147" s="140" t="s">
        <v>34</v>
      </c>
      <c r="F147" s="141" t="s">
        <v>219</v>
      </c>
      <c r="G147" s="142">
        <v>233</v>
      </c>
      <c r="H147" s="140" t="s">
        <v>600</v>
      </c>
      <c r="I147" s="143" t="s">
        <v>236</v>
      </c>
      <c r="J147" s="144" t="s">
        <v>551</v>
      </c>
      <c r="L147" s="109">
        <v>0</v>
      </c>
      <c r="M147" s="110">
        <v>170799</v>
      </c>
      <c r="N147" s="111">
        <v>170799</v>
      </c>
      <c r="Q147" s="99"/>
      <c r="R147" s="99"/>
      <c r="S147" s="132"/>
    </row>
    <row r="148" spans="2:19" s="126" customFormat="1">
      <c r="B148" s="127" t="s">
        <v>237</v>
      </c>
      <c r="C148" s="128">
        <v>2042</v>
      </c>
      <c r="D148" s="139" t="s">
        <v>237</v>
      </c>
      <c r="E148" s="140" t="s">
        <v>34</v>
      </c>
      <c r="F148" s="141" t="s">
        <v>241</v>
      </c>
      <c r="G148" s="142">
        <v>244</v>
      </c>
      <c r="H148" s="140" t="s">
        <v>601</v>
      </c>
      <c r="I148" s="143" t="s">
        <v>238</v>
      </c>
      <c r="J148" s="144" t="s">
        <v>1375</v>
      </c>
      <c r="L148" s="109">
        <v>137063</v>
      </c>
      <c r="M148" s="110">
        <v>0</v>
      </c>
      <c r="N148" s="111">
        <v>137063</v>
      </c>
      <c r="Q148" s="99"/>
      <c r="R148" s="99"/>
      <c r="S148" s="132"/>
    </row>
    <row r="149" spans="2:19" s="126" customFormat="1">
      <c r="B149" s="127" t="s">
        <v>239</v>
      </c>
      <c r="C149" s="128">
        <v>2043</v>
      </c>
      <c r="D149" s="139" t="s">
        <v>239</v>
      </c>
      <c r="E149" s="140" t="s">
        <v>34</v>
      </c>
      <c r="F149" s="141" t="s">
        <v>245</v>
      </c>
      <c r="G149" s="142">
        <v>246</v>
      </c>
      <c r="H149" s="140" t="s">
        <v>602</v>
      </c>
      <c r="I149" s="143" t="s">
        <v>240</v>
      </c>
      <c r="J149" s="144" t="s">
        <v>1375</v>
      </c>
      <c r="L149" s="109">
        <v>312913</v>
      </c>
      <c r="M149" s="110">
        <v>0</v>
      </c>
      <c r="N149" s="111">
        <v>312913</v>
      </c>
      <c r="Q149" s="99"/>
      <c r="R149" s="99"/>
      <c r="S149" s="132"/>
    </row>
    <row r="150" spans="2:19" s="126" customFormat="1">
      <c r="B150" s="127" t="s">
        <v>241</v>
      </c>
      <c r="C150" s="128">
        <v>2044</v>
      </c>
      <c r="D150" s="139" t="s">
        <v>241</v>
      </c>
      <c r="E150" s="140" t="s">
        <v>34</v>
      </c>
      <c r="F150" s="141" t="s">
        <v>249</v>
      </c>
      <c r="G150" s="142">
        <v>248</v>
      </c>
      <c r="H150" s="140" t="s">
        <v>603</v>
      </c>
      <c r="I150" s="143" t="s">
        <v>242</v>
      </c>
      <c r="J150" s="144" t="s">
        <v>1375</v>
      </c>
      <c r="L150" s="109">
        <v>0</v>
      </c>
      <c r="M150" s="110">
        <v>0</v>
      </c>
      <c r="N150" s="111">
        <v>0</v>
      </c>
      <c r="Q150" s="99"/>
      <c r="R150" s="99"/>
      <c r="S150" s="132"/>
    </row>
    <row r="151" spans="2:19" s="126" customFormat="1">
      <c r="B151" s="127" t="s">
        <v>243</v>
      </c>
      <c r="C151" s="128">
        <v>2045</v>
      </c>
      <c r="D151" s="139" t="s">
        <v>243</v>
      </c>
      <c r="E151" s="140" t="s">
        <v>34</v>
      </c>
      <c r="F151" s="141" t="s">
        <v>604</v>
      </c>
      <c r="G151" s="142">
        <v>303</v>
      </c>
      <c r="H151" s="140" t="s">
        <v>605</v>
      </c>
      <c r="I151" s="143" t="s">
        <v>244</v>
      </c>
      <c r="J151" s="144" t="s">
        <v>551</v>
      </c>
      <c r="L151" s="109">
        <v>129600</v>
      </c>
      <c r="M151" s="110">
        <v>0</v>
      </c>
      <c r="N151" s="111">
        <v>129600</v>
      </c>
      <c r="Q151" s="99"/>
      <c r="R151" s="99"/>
      <c r="S151" s="132"/>
    </row>
    <row r="152" spans="2:19" s="126" customFormat="1">
      <c r="B152" s="127" t="s">
        <v>245</v>
      </c>
      <c r="C152" s="128">
        <v>2046</v>
      </c>
      <c r="D152" s="139" t="s">
        <v>245</v>
      </c>
      <c r="E152" s="140" t="s">
        <v>34</v>
      </c>
      <c r="F152" s="141" t="s">
        <v>606</v>
      </c>
      <c r="G152" s="142">
        <v>310</v>
      </c>
      <c r="H152" s="140" t="s">
        <v>607</v>
      </c>
      <c r="I152" s="143" t="s">
        <v>246</v>
      </c>
      <c r="J152" s="144" t="s">
        <v>551</v>
      </c>
      <c r="L152" s="109">
        <v>189696044</v>
      </c>
      <c r="M152" s="110">
        <v>0</v>
      </c>
      <c r="N152" s="111">
        <v>189696044</v>
      </c>
      <c r="Q152" s="99"/>
      <c r="R152" s="99"/>
      <c r="S152" s="132"/>
    </row>
    <row r="153" spans="2:19" s="126" customFormat="1">
      <c r="B153" s="127" t="s">
        <v>247</v>
      </c>
      <c r="C153" s="128">
        <v>2047</v>
      </c>
      <c r="D153" s="139" t="s">
        <v>247</v>
      </c>
      <c r="E153" s="140" t="s">
        <v>34</v>
      </c>
      <c r="F153" s="141" t="s">
        <v>608</v>
      </c>
      <c r="G153" s="142">
        <v>315</v>
      </c>
      <c r="H153" s="140" t="s">
        <v>1457</v>
      </c>
      <c r="I153" s="143" t="s">
        <v>248</v>
      </c>
      <c r="J153" s="144" t="s">
        <v>551</v>
      </c>
      <c r="L153" s="109">
        <v>629926</v>
      </c>
      <c r="M153" s="110">
        <v>232063</v>
      </c>
      <c r="N153" s="111">
        <v>861989</v>
      </c>
      <c r="Q153" s="99"/>
      <c r="R153" s="99"/>
      <c r="S153" s="132"/>
    </row>
    <row r="154" spans="2:19" s="126" customFormat="1">
      <c r="B154" s="145" t="s">
        <v>249</v>
      </c>
      <c r="C154" s="146">
        <v>2048</v>
      </c>
      <c r="D154" s="156" t="s">
        <v>249</v>
      </c>
      <c r="E154" s="147" t="s">
        <v>34</v>
      </c>
      <c r="F154" s="148" t="s">
        <v>609</v>
      </c>
      <c r="G154" s="149">
        <v>318</v>
      </c>
      <c r="H154" s="147" t="s">
        <v>610</v>
      </c>
      <c r="I154" s="145" t="s">
        <v>250</v>
      </c>
      <c r="J154" s="150" t="s">
        <v>1375</v>
      </c>
      <c r="L154" s="112">
        <v>0</v>
      </c>
      <c r="M154" s="113">
        <v>0</v>
      </c>
      <c r="N154" s="114">
        <v>0</v>
      </c>
      <c r="Q154" s="99"/>
      <c r="R154" s="99"/>
      <c r="S154" s="132"/>
    </row>
    <row r="155" spans="2:19" s="126" customFormat="1">
      <c r="B155" s="151" t="s">
        <v>251</v>
      </c>
      <c r="C155" s="152">
        <v>2049</v>
      </c>
      <c r="D155" s="151" t="s">
        <v>251</v>
      </c>
      <c r="E155" s="151"/>
      <c r="F155" s="153"/>
      <c r="G155" s="154"/>
      <c r="H155" s="151"/>
      <c r="I155" s="151" t="s">
        <v>252</v>
      </c>
      <c r="J155" s="155" t="s">
        <v>551</v>
      </c>
      <c r="L155" s="106">
        <v>0</v>
      </c>
      <c r="M155" s="107">
        <v>0</v>
      </c>
      <c r="N155" s="108">
        <v>0</v>
      </c>
      <c r="Q155" s="99"/>
      <c r="R155" s="99"/>
      <c r="S155" s="132"/>
    </row>
    <row r="156" spans="2:19">
      <c r="B156" s="127" t="s">
        <v>253</v>
      </c>
      <c r="C156" s="128">
        <v>2050</v>
      </c>
      <c r="D156" s="127" t="s">
        <v>253</v>
      </c>
      <c r="E156" s="127"/>
      <c r="F156" s="129"/>
      <c r="G156" s="130"/>
      <c r="H156" s="127"/>
      <c r="I156" s="127" t="s">
        <v>254</v>
      </c>
      <c r="J156" s="131" t="s">
        <v>551</v>
      </c>
      <c r="L156" s="109">
        <v>0</v>
      </c>
      <c r="M156" s="110">
        <v>0</v>
      </c>
      <c r="N156" s="115">
        <v>0</v>
      </c>
      <c r="P156" s="126"/>
      <c r="Q156" s="99"/>
      <c r="R156" s="99"/>
      <c r="S156" s="132"/>
    </row>
    <row r="157" spans="2:19">
      <c r="B157" s="127" t="s">
        <v>255</v>
      </c>
      <c r="C157" s="128">
        <v>2051</v>
      </c>
      <c r="D157" s="127" t="s">
        <v>255</v>
      </c>
      <c r="E157" s="127"/>
      <c r="F157" s="129"/>
      <c r="G157" s="130"/>
      <c r="H157" s="127"/>
      <c r="I157" s="127" t="s">
        <v>256</v>
      </c>
      <c r="J157" s="131" t="s">
        <v>551</v>
      </c>
      <c r="L157" s="109">
        <v>0</v>
      </c>
      <c r="M157" s="110">
        <v>0</v>
      </c>
      <c r="N157" s="115">
        <v>0</v>
      </c>
      <c r="P157" s="126"/>
      <c r="Q157" s="99"/>
      <c r="R157" s="99"/>
      <c r="S157" s="132"/>
    </row>
    <row r="158" spans="2:19">
      <c r="B158" s="127" t="s">
        <v>410</v>
      </c>
      <c r="C158" s="128">
        <v>2052</v>
      </c>
      <c r="D158" s="127" t="s">
        <v>410</v>
      </c>
      <c r="E158" s="127"/>
      <c r="F158" s="129"/>
      <c r="G158" s="130"/>
      <c r="H158" s="127"/>
      <c r="I158" s="127" t="s">
        <v>421</v>
      </c>
      <c r="J158" s="131" t="s">
        <v>551</v>
      </c>
      <c r="L158" s="109">
        <v>0</v>
      </c>
      <c r="M158" s="110">
        <v>0</v>
      </c>
      <c r="N158" s="115">
        <v>0</v>
      </c>
      <c r="P158" s="126"/>
      <c r="Q158" s="99"/>
      <c r="R158" s="99"/>
      <c r="S158" s="132"/>
    </row>
    <row r="159" spans="2:19">
      <c r="B159" s="127" t="s">
        <v>411</v>
      </c>
      <c r="C159" s="128">
        <v>2053</v>
      </c>
      <c r="D159" s="127" t="s">
        <v>411</v>
      </c>
      <c r="E159" s="127"/>
      <c r="F159" s="157"/>
      <c r="G159" s="158"/>
      <c r="H159" s="127"/>
      <c r="I159" s="127" t="s">
        <v>611</v>
      </c>
      <c r="J159" s="131" t="s">
        <v>1396</v>
      </c>
      <c r="L159" s="109">
        <v>126000</v>
      </c>
      <c r="M159" s="110">
        <v>0</v>
      </c>
      <c r="N159" s="115">
        <v>126000</v>
      </c>
      <c r="P159" s="126"/>
      <c r="Q159" s="99"/>
      <c r="R159" s="99"/>
      <c r="S159" s="132"/>
    </row>
    <row r="160" spans="2:19">
      <c r="B160" s="127" t="s">
        <v>412</v>
      </c>
      <c r="C160" s="128">
        <v>2054</v>
      </c>
      <c r="D160" s="127" t="s">
        <v>412</v>
      </c>
      <c r="E160" s="127"/>
      <c r="F160" s="157"/>
      <c r="G160" s="158"/>
      <c r="H160" s="127"/>
      <c r="I160" s="127" t="s">
        <v>431</v>
      </c>
      <c r="J160" s="131" t="s">
        <v>551</v>
      </c>
      <c r="L160" s="109">
        <v>0</v>
      </c>
      <c r="M160" s="110">
        <v>0</v>
      </c>
      <c r="N160" s="115">
        <v>0</v>
      </c>
      <c r="P160" s="126"/>
      <c r="Q160" s="99"/>
      <c r="R160" s="99"/>
      <c r="S160" s="132"/>
    </row>
    <row r="161" spans="2:19">
      <c r="B161" s="133" t="s">
        <v>427</v>
      </c>
      <c r="C161" s="134">
        <v>2055</v>
      </c>
      <c r="D161" s="133" t="s">
        <v>427</v>
      </c>
      <c r="E161" s="133"/>
      <c r="F161" s="129"/>
      <c r="G161" s="130"/>
      <c r="H161" s="133"/>
      <c r="I161" s="133" t="s">
        <v>433</v>
      </c>
      <c r="J161" s="135" t="s">
        <v>551</v>
      </c>
      <c r="L161" s="109">
        <v>0</v>
      </c>
      <c r="M161" s="110">
        <v>0</v>
      </c>
      <c r="N161" s="115">
        <v>0</v>
      </c>
      <c r="P161" s="126"/>
      <c r="Q161" s="99"/>
      <c r="R161" s="99"/>
      <c r="S161" s="132"/>
    </row>
    <row r="162" spans="2:19">
      <c r="B162" s="133" t="s">
        <v>430</v>
      </c>
      <c r="C162" s="134">
        <v>2056</v>
      </c>
      <c r="D162" s="133" t="s">
        <v>430</v>
      </c>
      <c r="E162" s="133"/>
      <c r="F162" s="129"/>
      <c r="G162" s="130"/>
      <c r="H162" s="133"/>
      <c r="I162" s="133" t="s">
        <v>435</v>
      </c>
      <c r="J162" s="135" t="s">
        <v>612</v>
      </c>
      <c r="L162" s="109">
        <v>0</v>
      </c>
      <c r="M162" s="110">
        <v>0</v>
      </c>
      <c r="N162" s="115">
        <v>0</v>
      </c>
      <c r="P162" s="126"/>
      <c r="Q162" s="99"/>
      <c r="R162" s="99"/>
      <c r="S162" s="132"/>
    </row>
    <row r="163" spans="2:19">
      <c r="B163" s="133" t="s">
        <v>678</v>
      </c>
      <c r="C163" s="134">
        <v>2057</v>
      </c>
      <c r="D163" s="133" t="s">
        <v>678</v>
      </c>
      <c r="E163" s="133"/>
      <c r="F163" s="129"/>
      <c r="G163" s="130"/>
      <c r="H163" s="133"/>
      <c r="I163" s="133" t="s">
        <v>1405</v>
      </c>
      <c r="J163" s="135" t="s">
        <v>551</v>
      </c>
      <c r="L163" s="109">
        <v>0</v>
      </c>
      <c r="M163" s="110">
        <v>0</v>
      </c>
      <c r="N163" s="115">
        <v>0</v>
      </c>
      <c r="P163" s="126"/>
      <c r="Q163" s="99"/>
      <c r="R163" s="99"/>
      <c r="S163" s="132"/>
    </row>
    <row r="164" spans="2:19">
      <c r="B164" s="127" t="s">
        <v>679</v>
      </c>
      <c r="C164" s="128">
        <v>2058</v>
      </c>
      <c r="D164" s="127" t="s">
        <v>679</v>
      </c>
      <c r="E164" s="127"/>
      <c r="F164" s="129"/>
      <c r="G164" s="130"/>
      <c r="H164" s="127"/>
      <c r="I164" s="127" t="s">
        <v>1406</v>
      </c>
      <c r="J164" s="131" t="s">
        <v>551</v>
      </c>
      <c r="L164" s="109">
        <v>1654797</v>
      </c>
      <c r="M164" s="110">
        <v>930960</v>
      </c>
      <c r="N164" s="115">
        <v>2585757</v>
      </c>
      <c r="P164" s="126"/>
      <c r="Q164" s="99"/>
      <c r="R164" s="99"/>
      <c r="S164" s="132"/>
    </row>
    <row r="165" spans="2:19">
      <c r="B165" s="127" t="s">
        <v>680</v>
      </c>
      <c r="C165" s="128">
        <v>2059</v>
      </c>
      <c r="D165" s="127" t="s">
        <v>680</v>
      </c>
      <c r="E165" s="127"/>
      <c r="F165" s="129"/>
      <c r="G165" s="130"/>
      <c r="H165" s="127"/>
      <c r="I165" s="127" t="s">
        <v>686</v>
      </c>
      <c r="J165" s="131" t="s">
        <v>551</v>
      </c>
      <c r="L165" s="109">
        <v>357266</v>
      </c>
      <c r="M165" s="110">
        <v>0</v>
      </c>
      <c r="N165" s="115">
        <v>357266</v>
      </c>
      <c r="P165" s="126"/>
      <c r="Q165" s="99"/>
      <c r="R165" s="99"/>
      <c r="S165" s="132"/>
    </row>
    <row r="166" spans="2:19">
      <c r="B166" s="127" t="s">
        <v>681</v>
      </c>
      <c r="C166" s="128">
        <v>2060</v>
      </c>
      <c r="D166" s="127" t="s">
        <v>681</v>
      </c>
      <c r="E166" s="127"/>
      <c r="F166" s="129"/>
      <c r="G166" s="130"/>
      <c r="H166" s="127"/>
      <c r="I166" s="127" t="s">
        <v>1407</v>
      </c>
      <c r="J166" s="131" t="s">
        <v>551</v>
      </c>
      <c r="L166" s="109">
        <v>0</v>
      </c>
      <c r="M166" s="110">
        <v>0</v>
      </c>
      <c r="N166" s="115">
        <v>0</v>
      </c>
      <c r="P166" s="126"/>
      <c r="Q166" s="99"/>
      <c r="R166" s="99"/>
      <c r="S166" s="132"/>
    </row>
    <row r="167" spans="2:19">
      <c r="B167" s="127" t="s">
        <v>682</v>
      </c>
      <c r="C167" s="128">
        <v>2061</v>
      </c>
      <c r="D167" s="127" t="s">
        <v>682</v>
      </c>
      <c r="E167" s="127"/>
      <c r="F167" s="129"/>
      <c r="G167" s="130"/>
      <c r="H167" s="127"/>
      <c r="I167" s="127" t="s">
        <v>1408</v>
      </c>
      <c r="J167" s="131" t="s">
        <v>551</v>
      </c>
      <c r="L167" s="109">
        <v>0</v>
      </c>
      <c r="M167" s="110">
        <v>0</v>
      </c>
      <c r="N167" s="115">
        <v>0</v>
      </c>
      <c r="P167" s="126"/>
      <c r="Q167" s="99"/>
      <c r="R167" s="99"/>
      <c r="S167" s="132"/>
    </row>
    <row r="168" spans="2:19">
      <c r="B168" s="127" t="s">
        <v>683</v>
      </c>
      <c r="C168" s="128">
        <v>2062</v>
      </c>
      <c r="D168" s="127" t="s">
        <v>683</v>
      </c>
      <c r="E168" s="127"/>
      <c r="F168" s="129"/>
      <c r="G168" s="130"/>
      <c r="H168" s="127"/>
      <c r="I168" s="127" t="s">
        <v>687</v>
      </c>
      <c r="J168" s="131" t="s">
        <v>551</v>
      </c>
      <c r="L168" s="109">
        <v>0</v>
      </c>
      <c r="M168" s="110">
        <v>0</v>
      </c>
      <c r="N168" s="115">
        <v>0</v>
      </c>
      <c r="P168" s="126"/>
      <c r="Q168" s="99"/>
      <c r="R168" s="99"/>
      <c r="S168" s="132"/>
    </row>
    <row r="169" spans="2:19">
      <c r="B169" s="127" t="s">
        <v>684</v>
      </c>
      <c r="C169" s="128">
        <v>2063</v>
      </c>
      <c r="D169" s="127" t="s">
        <v>684</v>
      </c>
      <c r="E169" s="127"/>
      <c r="F169" s="129"/>
      <c r="G169" s="130"/>
      <c r="H169" s="127"/>
      <c r="I169" s="127" t="s">
        <v>1409</v>
      </c>
      <c r="J169" s="131" t="s">
        <v>551</v>
      </c>
      <c r="L169" s="109">
        <v>0</v>
      </c>
      <c r="M169" s="110">
        <v>0</v>
      </c>
      <c r="N169" s="115">
        <v>0</v>
      </c>
      <c r="P169" s="126"/>
      <c r="Q169" s="99"/>
      <c r="R169" s="99"/>
      <c r="S169" s="132"/>
    </row>
    <row r="170" spans="2:19">
      <c r="B170" s="127" t="s">
        <v>685</v>
      </c>
      <c r="C170" s="128">
        <v>2064</v>
      </c>
      <c r="D170" s="127" t="s">
        <v>685</v>
      </c>
      <c r="E170" s="136"/>
      <c r="F170" s="137"/>
      <c r="G170" s="138"/>
      <c r="H170" s="136"/>
      <c r="I170" s="127" t="s">
        <v>1410</v>
      </c>
      <c r="J170" s="131" t="s">
        <v>551</v>
      </c>
      <c r="L170" s="109">
        <v>0</v>
      </c>
      <c r="M170" s="110">
        <v>0</v>
      </c>
      <c r="N170" s="115">
        <v>0</v>
      </c>
      <c r="P170" s="126"/>
      <c r="Q170" s="99"/>
      <c r="R170" s="99"/>
      <c r="S170" s="132"/>
    </row>
    <row r="171" spans="2:19">
      <c r="B171" s="127" t="s">
        <v>740</v>
      </c>
      <c r="C171" s="128">
        <v>2065</v>
      </c>
      <c r="D171" s="127" t="s">
        <v>740</v>
      </c>
      <c r="E171" s="136"/>
      <c r="F171" s="137"/>
      <c r="G171" s="138"/>
      <c r="H171" s="136"/>
      <c r="I171" s="127" t="s">
        <v>787</v>
      </c>
      <c r="J171" s="131" t="s">
        <v>551</v>
      </c>
      <c r="L171" s="109">
        <v>816048</v>
      </c>
      <c r="M171" s="110">
        <v>0</v>
      </c>
      <c r="N171" s="115">
        <v>816048</v>
      </c>
      <c r="P171" s="126"/>
      <c r="Q171" s="99"/>
      <c r="R171" s="99"/>
      <c r="S171" s="132"/>
    </row>
    <row r="172" spans="2:19">
      <c r="B172" s="127" t="s">
        <v>801</v>
      </c>
      <c r="C172" s="128">
        <v>2066</v>
      </c>
      <c r="D172" s="127" t="s">
        <v>801</v>
      </c>
      <c r="E172" s="136"/>
      <c r="F172" s="137"/>
      <c r="G172" s="138"/>
      <c r="H172" s="136"/>
      <c r="I172" s="127" t="s">
        <v>1114</v>
      </c>
      <c r="J172" s="131" t="s">
        <v>1411</v>
      </c>
      <c r="L172" s="109">
        <v>0</v>
      </c>
      <c r="M172" s="110">
        <v>0</v>
      </c>
      <c r="N172" s="115">
        <v>0</v>
      </c>
      <c r="P172" s="126"/>
      <c r="Q172" s="99"/>
      <c r="R172" s="99"/>
      <c r="S172" s="132"/>
    </row>
    <row r="173" spans="2:19">
      <c r="B173" s="127" t="s">
        <v>802</v>
      </c>
      <c r="C173" s="128">
        <v>2067</v>
      </c>
      <c r="D173" s="127" t="s">
        <v>802</v>
      </c>
      <c r="E173" s="136"/>
      <c r="F173" s="137"/>
      <c r="G173" s="138"/>
      <c r="H173" s="136"/>
      <c r="I173" s="127" t="s">
        <v>1115</v>
      </c>
      <c r="J173" s="131" t="s">
        <v>1411</v>
      </c>
      <c r="L173" s="109">
        <v>0</v>
      </c>
      <c r="M173" s="110">
        <v>0</v>
      </c>
      <c r="N173" s="115">
        <v>0</v>
      </c>
      <c r="P173" s="126"/>
      <c r="Q173" s="99"/>
      <c r="R173" s="99"/>
      <c r="S173" s="132"/>
    </row>
    <row r="174" spans="2:19">
      <c r="B174" s="127" t="s">
        <v>803</v>
      </c>
      <c r="C174" s="128">
        <v>2068</v>
      </c>
      <c r="D174" s="127" t="s">
        <v>803</v>
      </c>
      <c r="E174" s="136"/>
      <c r="F174" s="137"/>
      <c r="G174" s="138"/>
      <c r="H174" s="136"/>
      <c r="I174" s="127" t="s">
        <v>1412</v>
      </c>
      <c r="J174" s="131" t="s">
        <v>551</v>
      </c>
      <c r="L174" s="109">
        <v>0</v>
      </c>
      <c r="M174" s="110">
        <v>0</v>
      </c>
      <c r="N174" s="115">
        <v>0</v>
      </c>
      <c r="P174" s="126"/>
      <c r="Q174" s="99"/>
      <c r="R174" s="99"/>
      <c r="S174" s="132"/>
    </row>
    <row r="175" spans="2:19">
      <c r="B175" s="127" t="s">
        <v>804</v>
      </c>
      <c r="C175" s="128">
        <v>2069</v>
      </c>
      <c r="D175" s="127" t="s">
        <v>804</v>
      </c>
      <c r="E175" s="136"/>
      <c r="F175" s="137"/>
      <c r="G175" s="138"/>
      <c r="H175" s="136"/>
      <c r="I175" s="127" t="s">
        <v>1413</v>
      </c>
      <c r="J175" s="131" t="s">
        <v>1411</v>
      </c>
      <c r="L175" s="109">
        <v>0</v>
      </c>
      <c r="M175" s="110">
        <v>0</v>
      </c>
      <c r="N175" s="115">
        <v>0</v>
      </c>
      <c r="P175" s="126"/>
      <c r="Q175" s="99"/>
      <c r="R175" s="99"/>
      <c r="S175" s="132"/>
    </row>
    <row r="176" spans="2:19">
      <c r="B176" s="127" t="s">
        <v>1038</v>
      </c>
      <c r="C176" s="128">
        <v>2070</v>
      </c>
      <c r="D176" s="127" t="s">
        <v>1038</v>
      </c>
      <c r="E176" s="136"/>
      <c r="F176" s="137"/>
      <c r="G176" s="138"/>
      <c r="H176" s="136"/>
      <c r="I176" s="127" t="s">
        <v>1040</v>
      </c>
      <c r="J176" s="131" t="s">
        <v>551</v>
      </c>
      <c r="L176" s="109">
        <v>128520</v>
      </c>
      <c r="M176" s="110">
        <v>0</v>
      </c>
      <c r="N176" s="115">
        <v>128520</v>
      </c>
      <c r="P176" s="126"/>
      <c r="Q176" s="99"/>
      <c r="R176" s="99"/>
      <c r="S176" s="132"/>
    </row>
    <row r="177" spans="2:19">
      <c r="B177" s="145" t="s">
        <v>1039</v>
      </c>
      <c r="C177" s="146">
        <v>2071</v>
      </c>
      <c r="D177" s="145" t="s">
        <v>1039</v>
      </c>
      <c r="E177" s="147"/>
      <c r="F177" s="148"/>
      <c r="G177" s="149"/>
      <c r="H177" s="147"/>
      <c r="I177" s="145" t="s">
        <v>1414</v>
      </c>
      <c r="J177" s="150" t="s">
        <v>551</v>
      </c>
      <c r="L177" s="112">
        <v>0</v>
      </c>
      <c r="M177" s="113">
        <v>0</v>
      </c>
      <c r="N177" s="116">
        <v>0</v>
      </c>
      <c r="P177" s="126"/>
      <c r="Q177" s="99"/>
      <c r="R177" s="99"/>
      <c r="S177" s="132"/>
    </row>
    <row r="178" spans="2:19">
      <c r="B178" s="127" t="s">
        <v>1142</v>
      </c>
      <c r="C178" s="128">
        <v>2072</v>
      </c>
      <c r="D178" s="127" t="s">
        <v>1142</v>
      </c>
      <c r="E178" s="127"/>
      <c r="F178" s="157"/>
      <c r="G178" s="158"/>
      <c r="H178" s="127"/>
      <c r="I178" s="127" t="s">
        <v>1149</v>
      </c>
      <c r="J178" s="131" t="s">
        <v>551</v>
      </c>
      <c r="L178" s="109">
        <v>270000</v>
      </c>
      <c r="M178" s="110">
        <v>0</v>
      </c>
      <c r="N178" s="115">
        <v>270000</v>
      </c>
      <c r="P178" s="126"/>
      <c r="Q178" s="99"/>
      <c r="R178" s="99"/>
      <c r="S178" s="132"/>
    </row>
    <row r="179" spans="2:19">
      <c r="B179" s="127" t="s">
        <v>1143</v>
      </c>
      <c r="C179" s="128">
        <v>2073</v>
      </c>
      <c r="D179" s="127" t="s">
        <v>1143</v>
      </c>
      <c r="E179" s="127"/>
      <c r="F179" s="157"/>
      <c r="G179" s="158"/>
      <c r="H179" s="127"/>
      <c r="I179" s="127" t="s">
        <v>1150</v>
      </c>
      <c r="J179" s="131" t="s">
        <v>551</v>
      </c>
      <c r="L179" s="109">
        <v>1226415</v>
      </c>
      <c r="M179" s="110">
        <v>0</v>
      </c>
      <c r="N179" s="115">
        <v>1226415</v>
      </c>
      <c r="P179" s="126"/>
      <c r="Q179" s="99"/>
      <c r="R179" s="99"/>
      <c r="S179" s="132"/>
    </row>
    <row r="180" spans="2:19">
      <c r="B180" s="127" t="s">
        <v>1144</v>
      </c>
      <c r="C180" s="128">
        <v>2074</v>
      </c>
      <c r="D180" s="127" t="s">
        <v>1144</v>
      </c>
      <c r="E180" s="127"/>
      <c r="F180" s="157"/>
      <c r="G180" s="158"/>
      <c r="H180" s="127"/>
      <c r="I180" s="127" t="s">
        <v>1151</v>
      </c>
      <c r="J180" s="131" t="s">
        <v>551</v>
      </c>
      <c r="L180" s="109">
        <v>0</v>
      </c>
      <c r="M180" s="110">
        <v>0</v>
      </c>
      <c r="N180" s="115">
        <v>0</v>
      </c>
      <c r="P180" s="126"/>
      <c r="Q180" s="99"/>
      <c r="R180" s="99"/>
      <c r="S180" s="132"/>
    </row>
    <row r="181" spans="2:19">
      <c r="B181" s="127" t="s">
        <v>1145</v>
      </c>
      <c r="C181" s="128">
        <v>2075</v>
      </c>
      <c r="D181" s="127" t="s">
        <v>1145</v>
      </c>
      <c r="E181" s="127"/>
      <c r="F181" s="157"/>
      <c r="G181" s="158"/>
      <c r="H181" s="127"/>
      <c r="I181" s="127" t="s">
        <v>1152</v>
      </c>
      <c r="J181" s="131" t="s">
        <v>551</v>
      </c>
      <c r="L181" s="109">
        <v>0</v>
      </c>
      <c r="M181" s="110">
        <v>0</v>
      </c>
      <c r="N181" s="115">
        <v>0</v>
      </c>
      <c r="P181" s="126"/>
      <c r="Q181" s="99"/>
      <c r="R181" s="99"/>
      <c r="S181" s="132"/>
    </row>
    <row r="182" spans="2:19">
      <c r="B182" s="127" t="s">
        <v>1146</v>
      </c>
      <c r="C182" s="128">
        <v>2076</v>
      </c>
      <c r="D182" s="127" t="s">
        <v>1146</v>
      </c>
      <c r="E182" s="127"/>
      <c r="F182" s="157"/>
      <c r="G182" s="158"/>
      <c r="H182" s="127"/>
      <c r="I182" s="127" t="s">
        <v>1153</v>
      </c>
      <c r="J182" s="131" t="s">
        <v>1375</v>
      </c>
      <c r="L182" s="109">
        <v>0</v>
      </c>
      <c r="M182" s="110">
        <v>0</v>
      </c>
      <c r="N182" s="115">
        <v>0</v>
      </c>
      <c r="P182" s="126"/>
      <c r="Q182" s="99"/>
      <c r="R182" s="99"/>
      <c r="S182" s="132"/>
    </row>
    <row r="183" spans="2:19">
      <c r="B183" s="127" t="s">
        <v>1147</v>
      </c>
      <c r="C183" s="128">
        <v>2077</v>
      </c>
      <c r="D183" s="127" t="s">
        <v>1147</v>
      </c>
      <c r="E183" s="127"/>
      <c r="F183" s="129"/>
      <c r="G183" s="130"/>
      <c r="H183" s="127"/>
      <c r="I183" s="127" t="s">
        <v>1154</v>
      </c>
      <c r="J183" s="131" t="s">
        <v>1375</v>
      </c>
      <c r="L183" s="109">
        <v>0</v>
      </c>
      <c r="M183" s="110">
        <v>0</v>
      </c>
      <c r="N183" s="115">
        <v>0</v>
      </c>
      <c r="P183" s="126"/>
      <c r="Q183" s="99"/>
      <c r="R183" s="99"/>
      <c r="S183" s="132"/>
    </row>
    <row r="184" spans="2:19">
      <c r="B184" s="133" t="s">
        <v>1148</v>
      </c>
      <c r="C184" s="134">
        <v>2078</v>
      </c>
      <c r="D184" s="133" t="s">
        <v>1148</v>
      </c>
      <c r="E184" s="133"/>
      <c r="F184" s="129"/>
      <c r="G184" s="130"/>
      <c r="H184" s="133"/>
      <c r="I184" s="133" t="s">
        <v>1155</v>
      </c>
      <c r="J184" s="135" t="s">
        <v>551</v>
      </c>
      <c r="L184" s="109">
        <v>0</v>
      </c>
      <c r="M184" s="110">
        <v>0</v>
      </c>
      <c r="N184" s="115">
        <v>0</v>
      </c>
      <c r="P184" s="126"/>
      <c r="Q184" s="99"/>
      <c r="R184" s="99"/>
      <c r="S184" s="132"/>
    </row>
    <row r="185" spans="2:19">
      <c r="B185" s="127"/>
      <c r="C185" s="128"/>
      <c r="D185" s="127"/>
      <c r="E185" s="127"/>
      <c r="F185" s="129"/>
      <c r="G185" s="130"/>
      <c r="H185" s="127"/>
      <c r="I185" s="127"/>
      <c r="J185" s="131"/>
      <c r="L185" s="109"/>
      <c r="M185" s="110"/>
      <c r="N185" s="115"/>
      <c r="P185" s="126"/>
      <c r="Q185" s="99"/>
      <c r="R185" s="99"/>
      <c r="S185" s="132"/>
    </row>
    <row r="186" spans="2:19">
      <c r="B186" s="127" t="s">
        <v>257</v>
      </c>
      <c r="C186" s="128">
        <v>3001</v>
      </c>
      <c r="D186" s="127" t="s">
        <v>257</v>
      </c>
      <c r="E186" s="127" t="s">
        <v>372</v>
      </c>
      <c r="F186" s="129" t="s">
        <v>257</v>
      </c>
      <c r="G186" s="130" t="s">
        <v>389</v>
      </c>
      <c r="H186" s="127" t="s">
        <v>258</v>
      </c>
      <c r="I186" s="127" t="s">
        <v>258</v>
      </c>
      <c r="J186" s="131" t="s">
        <v>551</v>
      </c>
      <c r="L186" s="109">
        <v>2538000</v>
      </c>
      <c r="M186" s="110">
        <v>0</v>
      </c>
      <c r="N186" s="115">
        <v>2538000</v>
      </c>
      <c r="P186" s="126"/>
      <c r="Q186" s="99"/>
      <c r="R186" s="99"/>
      <c r="S186" s="132"/>
    </row>
    <row r="187" spans="2:19">
      <c r="B187" s="127" t="s">
        <v>259</v>
      </c>
      <c r="C187" s="128">
        <v>3002</v>
      </c>
      <c r="D187" s="127" t="s">
        <v>259</v>
      </c>
      <c r="E187" s="127" t="s">
        <v>372</v>
      </c>
      <c r="F187" s="129" t="s">
        <v>259</v>
      </c>
      <c r="G187" s="130" t="s">
        <v>390</v>
      </c>
      <c r="H187" s="127" t="s">
        <v>260</v>
      </c>
      <c r="I187" s="127" t="s">
        <v>260</v>
      </c>
      <c r="J187" s="131" t="s">
        <v>551</v>
      </c>
      <c r="L187" s="109">
        <v>0</v>
      </c>
      <c r="M187" s="110">
        <v>258076</v>
      </c>
      <c r="N187" s="115">
        <v>258076</v>
      </c>
      <c r="P187" s="126"/>
      <c r="Q187" s="99"/>
      <c r="R187" s="99"/>
      <c r="S187" s="132"/>
    </row>
    <row r="188" spans="2:19">
      <c r="B188" s="127" t="s">
        <v>1371</v>
      </c>
      <c r="C188" s="128">
        <v>3003</v>
      </c>
      <c r="D188" s="127" t="s">
        <v>1371</v>
      </c>
      <c r="E188" s="127" t="s">
        <v>372</v>
      </c>
      <c r="F188" s="129" t="s">
        <v>1371</v>
      </c>
      <c r="G188" s="130" t="s">
        <v>391</v>
      </c>
      <c r="H188" s="127" t="s">
        <v>1415</v>
      </c>
      <c r="I188" s="127" t="s">
        <v>261</v>
      </c>
      <c r="J188" s="131" t="s">
        <v>551</v>
      </c>
      <c r="L188" s="109">
        <v>0</v>
      </c>
      <c r="M188" s="110">
        <v>0</v>
      </c>
      <c r="N188" s="115">
        <v>0</v>
      </c>
      <c r="P188" s="126"/>
      <c r="Q188" s="99"/>
      <c r="R188" s="99"/>
      <c r="S188" s="132"/>
    </row>
    <row r="189" spans="2:19">
      <c r="B189" s="127" t="s">
        <v>262</v>
      </c>
      <c r="C189" s="128">
        <v>3004</v>
      </c>
      <c r="D189" s="127" t="s">
        <v>262</v>
      </c>
      <c r="E189" s="127" t="s">
        <v>372</v>
      </c>
      <c r="F189" s="129" t="s">
        <v>262</v>
      </c>
      <c r="G189" s="130" t="s">
        <v>392</v>
      </c>
      <c r="H189" s="127" t="s">
        <v>613</v>
      </c>
      <c r="I189" s="127" t="s">
        <v>263</v>
      </c>
      <c r="J189" s="131" t="s">
        <v>551</v>
      </c>
      <c r="L189" s="109">
        <v>288360</v>
      </c>
      <c r="M189" s="110">
        <v>0</v>
      </c>
      <c r="N189" s="115">
        <v>288360</v>
      </c>
      <c r="P189" s="126"/>
      <c r="Q189" s="99"/>
      <c r="R189" s="99"/>
      <c r="S189" s="132"/>
    </row>
    <row r="190" spans="2:19">
      <c r="B190" s="127" t="s">
        <v>264</v>
      </c>
      <c r="C190" s="128">
        <v>3005</v>
      </c>
      <c r="D190" s="127" t="s">
        <v>264</v>
      </c>
      <c r="E190" s="127" t="s">
        <v>372</v>
      </c>
      <c r="F190" s="129" t="s">
        <v>264</v>
      </c>
      <c r="G190" s="130" t="s">
        <v>393</v>
      </c>
      <c r="H190" s="127" t="s">
        <v>614</v>
      </c>
      <c r="I190" s="127" t="s">
        <v>265</v>
      </c>
      <c r="J190" s="131" t="s">
        <v>551</v>
      </c>
      <c r="L190" s="109">
        <v>226800</v>
      </c>
      <c r="M190" s="110">
        <v>0</v>
      </c>
      <c r="N190" s="115">
        <v>226800</v>
      </c>
      <c r="P190" s="126"/>
      <c r="Q190" s="99"/>
      <c r="R190" s="99"/>
      <c r="S190" s="132"/>
    </row>
    <row r="191" spans="2:19">
      <c r="B191" s="133" t="s">
        <v>1416</v>
      </c>
      <c r="C191" s="134">
        <v>3006</v>
      </c>
      <c r="D191" s="133" t="s">
        <v>1416</v>
      </c>
      <c r="E191" s="133" t="s">
        <v>372</v>
      </c>
      <c r="F191" s="129" t="s">
        <v>1416</v>
      </c>
      <c r="G191" s="130" t="s">
        <v>394</v>
      </c>
      <c r="H191" s="133" t="s">
        <v>1417</v>
      </c>
      <c r="I191" s="133" t="s">
        <v>266</v>
      </c>
      <c r="J191" s="135" t="s">
        <v>551</v>
      </c>
      <c r="L191" s="109">
        <v>0</v>
      </c>
      <c r="M191" s="110">
        <v>0</v>
      </c>
      <c r="N191" s="115">
        <v>0</v>
      </c>
      <c r="P191" s="126"/>
      <c r="Q191" s="99"/>
      <c r="R191" s="99"/>
      <c r="S191" s="132"/>
    </row>
    <row r="192" spans="2:19">
      <c r="B192" s="133" t="s">
        <v>267</v>
      </c>
      <c r="C192" s="134">
        <v>3007</v>
      </c>
      <c r="D192" s="133" t="s">
        <v>267</v>
      </c>
      <c r="E192" s="133" t="s">
        <v>372</v>
      </c>
      <c r="F192" s="129" t="s">
        <v>267</v>
      </c>
      <c r="G192" s="130" t="s">
        <v>395</v>
      </c>
      <c r="H192" s="133" t="s">
        <v>615</v>
      </c>
      <c r="I192" s="133" t="s">
        <v>268</v>
      </c>
      <c r="J192" s="135" t="s">
        <v>551</v>
      </c>
      <c r="L192" s="109">
        <v>0</v>
      </c>
      <c r="M192" s="110">
        <v>0</v>
      </c>
      <c r="N192" s="115">
        <v>0</v>
      </c>
      <c r="P192" s="126"/>
      <c r="Q192" s="99"/>
      <c r="R192" s="99"/>
      <c r="S192" s="132"/>
    </row>
    <row r="193" spans="2:19">
      <c r="B193" s="127" t="s">
        <v>269</v>
      </c>
      <c r="C193" s="128">
        <v>3008</v>
      </c>
      <c r="D193" s="127" t="s">
        <v>269</v>
      </c>
      <c r="E193" s="127" t="s">
        <v>372</v>
      </c>
      <c r="F193" s="129" t="s">
        <v>269</v>
      </c>
      <c r="G193" s="130" t="s">
        <v>396</v>
      </c>
      <c r="H193" s="127" t="s">
        <v>1418</v>
      </c>
      <c r="I193" s="127" t="s">
        <v>270</v>
      </c>
      <c r="J193" s="131" t="s">
        <v>551</v>
      </c>
      <c r="L193" s="109">
        <v>0</v>
      </c>
      <c r="M193" s="110">
        <v>0</v>
      </c>
      <c r="N193" s="115">
        <v>0</v>
      </c>
      <c r="P193" s="126"/>
      <c r="Q193" s="99"/>
      <c r="R193" s="99"/>
      <c r="S193" s="132"/>
    </row>
    <row r="194" spans="2:19">
      <c r="B194" s="127" t="s">
        <v>1419</v>
      </c>
      <c r="C194" s="128">
        <v>3009</v>
      </c>
      <c r="D194" s="127" t="s">
        <v>1419</v>
      </c>
      <c r="E194" s="127" t="s">
        <v>372</v>
      </c>
      <c r="F194" s="129" t="s">
        <v>1419</v>
      </c>
      <c r="G194" s="130" t="s">
        <v>397</v>
      </c>
      <c r="H194" s="127" t="s">
        <v>1420</v>
      </c>
      <c r="I194" s="127" t="s">
        <v>616</v>
      </c>
      <c r="J194" s="131" t="s">
        <v>551</v>
      </c>
      <c r="L194" s="109">
        <v>0</v>
      </c>
      <c r="M194" s="110">
        <v>0</v>
      </c>
      <c r="N194" s="115">
        <v>0</v>
      </c>
      <c r="P194" s="126"/>
      <c r="Q194" s="99"/>
      <c r="R194" s="99"/>
      <c r="S194" s="132"/>
    </row>
    <row r="195" spans="2:19">
      <c r="B195" s="127" t="s">
        <v>1421</v>
      </c>
      <c r="C195" s="128">
        <v>3010</v>
      </c>
      <c r="D195" s="127" t="s">
        <v>1421</v>
      </c>
      <c r="E195" s="127" t="s">
        <v>372</v>
      </c>
      <c r="F195" s="129" t="s">
        <v>1421</v>
      </c>
      <c r="G195" s="130" t="s">
        <v>398</v>
      </c>
      <c r="H195" s="127" t="s">
        <v>1422</v>
      </c>
      <c r="I195" s="127" t="s">
        <v>617</v>
      </c>
      <c r="J195" s="131" t="s">
        <v>551</v>
      </c>
      <c r="L195" s="109">
        <v>0</v>
      </c>
      <c r="M195" s="110">
        <v>0</v>
      </c>
      <c r="N195" s="115">
        <v>0</v>
      </c>
      <c r="P195" s="126"/>
      <c r="Q195" s="99"/>
      <c r="R195" s="99"/>
      <c r="S195" s="132"/>
    </row>
    <row r="196" spans="2:19">
      <c r="B196" s="127" t="s">
        <v>271</v>
      </c>
      <c r="C196" s="128">
        <v>3011</v>
      </c>
      <c r="D196" s="127" t="s">
        <v>271</v>
      </c>
      <c r="E196" s="127" t="s">
        <v>372</v>
      </c>
      <c r="F196" s="129" t="s">
        <v>271</v>
      </c>
      <c r="G196" s="130" t="s">
        <v>399</v>
      </c>
      <c r="H196" s="127" t="s">
        <v>272</v>
      </c>
      <c r="I196" s="127" t="s">
        <v>272</v>
      </c>
      <c r="J196" s="131" t="s">
        <v>551</v>
      </c>
      <c r="L196" s="109">
        <v>0</v>
      </c>
      <c r="M196" s="110">
        <v>0</v>
      </c>
      <c r="N196" s="115">
        <v>0</v>
      </c>
      <c r="P196" s="126"/>
      <c r="Q196" s="99"/>
      <c r="R196" s="99"/>
      <c r="S196" s="132"/>
    </row>
    <row r="197" spans="2:19">
      <c r="B197" s="127" t="s">
        <v>273</v>
      </c>
      <c r="C197" s="128">
        <v>3012</v>
      </c>
      <c r="D197" s="127" t="s">
        <v>273</v>
      </c>
      <c r="E197" s="127" t="s">
        <v>34</v>
      </c>
      <c r="F197" s="129" t="s">
        <v>618</v>
      </c>
      <c r="G197" s="130">
        <v>137</v>
      </c>
      <c r="H197" s="127" t="s">
        <v>619</v>
      </c>
      <c r="I197" s="127" t="s">
        <v>274</v>
      </c>
      <c r="J197" s="131" t="s">
        <v>551</v>
      </c>
      <c r="L197" s="109">
        <v>1189872</v>
      </c>
      <c r="M197" s="110">
        <v>0</v>
      </c>
      <c r="N197" s="115">
        <v>1189872</v>
      </c>
      <c r="P197" s="126"/>
      <c r="Q197" s="99"/>
      <c r="R197" s="99"/>
      <c r="S197" s="132"/>
    </row>
    <row r="198" spans="2:19">
      <c r="B198" s="127" t="s">
        <v>1423</v>
      </c>
      <c r="C198" s="128">
        <v>3013</v>
      </c>
      <c r="D198" s="127" t="s">
        <v>1423</v>
      </c>
      <c r="E198" s="127" t="s">
        <v>34</v>
      </c>
      <c r="F198" s="129" t="s">
        <v>1424</v>
      </c>
      <c r="G198" s="130">
        <v>141</v>
      </c>
      <c r="H198" s="127" t="s">
        <v>275</v>
      </c>
      <c r="I198" s="127" t="s">
        <v>275</v>
      </c>
      <c r="J198" s="131" t="s">
        <v>1375</v>
      </c>
      <c r="L198" s="109">
        <v>0</v>
      </c>
      <c r="M198" s="110">
        <v>0</v>
      </c>
      <c r="N198" s="115">
        <v>0</v>
      </c>
      <c r="P198" s="126"/>
      <c r="Q198" s="99"/>
      <c r="R198" s="99"/>
      <c r="S198" s="132"/>
    </row>
    <row r="199" spans="2:19">
      <c r="B199" s="127" t="s">
        <v>276</v>
      </c>
      <c r="C199" s="128">
        <v>3014</v>
      </c>
      <c r="D199" s="127" t="s">
        <v>276</v>
      </c>
      <c r="E199" s="127" t="s">
        <v>34</v>
      </c>
      <c r="F199" s="129" t="s">
        <v>620</v>
      </c>
      <c r="G199" s="130">
        <v>142</v>
      </c>
      <c r="H199" s="127" t="s">
        <v>621</v>
      </c>
      <c r="I199" s="127" t="s">
        <v>277</v>
      </c>
      <c r="J199" s="131" t="s">
        <v>551</v>
      </c>
      <c r="L199" s="109">
        <v>0</v>
      </c>
      <c r="M199" s="110">
        <v>0</v>
      </c>
      <c r="N199" s="115">
        <v>0</v>
      </c>
      <c r="P199" s="126"/>
      <c r="Q199" s="99"/>
      <c r="R199" s="99"/>
      <c r="S199" s="132"/>
    </row>
    <row r="200" spans="2:19">
      <c r="B200" s="127" t="s">
        <v>278</v>
      </c>
      <c r="C200" s="128">
        <v>3015</v>
      </c>
      <c r="D200" s="127" t="s">
        <v>278</v>
      </c>
      <c r="E200" s="127" t="s">
        <v>34</v>
      </c>
      <c r="F200" s="129" t="s">
        <v>622</v>
      </c>
      <c r="G200" s="130">
        <v>144</v>
      </c>
      <c r="H200" s="127" t="s">
        <v>623</v>
      </c>
      <c r="I200" s="127" t="s">
        <v>279</v>
      </c>
      <c r="J200" s="131" t="s">
        <v>551</v>
      </c>
      <c r="L200" s="109">
        <v>0</v>
      </c>
      <c r="M200" s="110">
        <v>0</v>
      </c>
      <c r="N200" s="115">
        <v>0</v>
      </c>
      <c r="P200" s="126"/>
      <c r="Q200" s="99"/>
      <c r="R200" s="99"/>
      <c r="S200" s="132"/>
    </row>
    <row r="201" spans="2:19">
      <c r="B201" s="127" t="s">
        <v>280</v>
      </c>
      <c r="C201" s="128">
        <v>3016</v>
      </c>
      <c r="D201" s="127" t="s">
        <v>280</v>
      </c>
      <c r="E201" s="127" t="s">
        <v>34</v>
      </c>
      <c r="F201" s="129" t="s">
        <v>624</v>
      </c>
      <c r="G201" s="130">
        <v>159</v>
      </c>
      <c r="H201" s="127" t="s">
        <v>625</v>
      </c>
      <c r="I201" s="127" t="s">
        <v>281</v>
      </c>
      <c r="J201" s="131" t="s">
        <v>1375</v>
      </c>
      <c r="L201" s="109">
        <v>0</v>
      </c>
      <c r="M201" s="110">
        <v>0</v>
      </c>
      <c r="N201" s="115">
        <v>0</v>
      </c>
      <c r="P201" s="126"/>
      <c r="Q201" s="99"/>
      <c r="R201" s="99"/>
      <c r="S201" s="132"/>
    </row>
    <row r="202" spans="2:19">
      <c r="B202" s="127" t="s">
        <v>282</v>
      </c>
      <c r="C202" s="128">
        <v>3017</v>
      </c>
      <c r="D202" s="127" t="s">
        <v>282</v>
      </c>
      <c r="E202" s="127" t="s">
        <v>34</v>
      </c>
      <c r="F202" s="129" t="s">
        <v>626</v>
      </c>
      <c r="G202" s="130">
        <v>164</v>
      </c>
      <c r="H202" s="127" t="s">
        <v>627</v>
      </c>
      <c r="I202" s="127" t="s">
        <v>283</v>
      </c>
      <c r="J202" s="131" t="s">
        <v>551</v>
      </c>
      <c r="L202" s="109">
        <v>0</v>
      </c>
      <c r="M202" s="110">
        <v>0</v>
      </c>
      <c r="N202" s="115">
        <v>0</v>
      </c>
      <c r="P202" s="126"/>
      <c r="Q202" s="99"/>
      <c r="R202" s="99"/>
      <c r="S202" s="132"/>
    </row>
    <row r="203" spans="2:19">
      <c r="B203" s="143" t="s">
        <v>284</v>
      </c>
      <c r="C203" s="159">
        <v>3018</v>
      </c>
      <c r="D203" s="143" t="s">
        <v>284</v>
      </c>
      <c r="E203" s="136" t="s">
        <v>34</v>
      </c>
      <c r="F203" s="137" t="s">
        <v>170</v>
      </c>
      <c r="G203" s="138">
        <v>208</v>
      </c>
      <c r="H203" s="136" t="s">
        <v>1425</v>
      </c>
      <c r="I203" s="143" t="s">
        <v>285</v>
      </c>
      <c r="J203" s="144" t="s">
        <v>551</v>
      </c>
      <c r="L203" s="109">
        <v>0</v>
      </c>
      <c r="M203" s="110">
        <v>0</v>
      </c>
      <c r="N203" s="115">
        <v>0</v>
      </c>
      <c r="P203" s="126"/>
      <c r="Q203" s="99"/>
      <c r="R203" s="99"/>
      <c r="S203" s="132"/>
    </row>
    <row r="204" spans="2:19">
      <c r="B204" s="143" t="s">
        <v>286</v>
      </c>
      <c r="C204" s="159">
        <v>3019</v>
      </c>
      <c r="D204" s="143" t="s">
        <v>286</v>
      </c>
      <c r="E204" s="136" t="s">
        <v>34</v>
      </c>
      <c r="F204" s="137" t="s">
        <v>196</v>
      </c>
      <c r="G204" s="138">
        <v>221</v>
      </c>
      <c r="H204" s="136" t="s">
        <v>628</v>
      </c>
      <c r="I204" s="143" t="s">
        <v>287</v>
      </c>
      <c r="J204" s="144" t="s">
        <v>551</v>
      </c>
      <c r="L204" s="109">
        <v>390735</v>
      </c>
      <c r="M204" s="110">
        <v>0</v>
      </c>
      <c r="N204" s="115">
        <v>390735</v>
      </c>
      <c r="P204" s="126"/>
      <c r="Q204" s="99"/>
      <c r="R204" s="99"/>
      <c r="S204" s="132"/>
    </row>
    <row r="205" spans="2:19">
      <c r="B205" s="143" t="s">
        <v>288</v>
      </c>
      <c r="C205" s="159">
        <v>3020</v>
      </c>
      <c r="D205" s="143" t="s">
        <v>288</v>
      </c>
      <c r="E205" s="136" t="s">
        <v>34</v>
      </c>
      <c r="F205" s="137" t="s">
        <v>251</v>
      </c>
      <c r="G205" s="138">
        <v>249</v>
      </c>
      <c r="H205" s="136" t="s">
        <v>289</v>
      </c>
      <c r="I205" s="143" t="s">
        <v>289</v>
      </c>
      <c r="J205" s="144" t="s">
        <v>1375</v>
      </c>
      <c r="L205" s="109">
        <v>583200</v>
      </c>
      <c r="M205" s="110">
        <v>0</v>
      </c>
      <c r="N205" s="115">
        <v>583200</v>
      </c>
      <c r="P205" s="126"/>
      <c r="Q205" s="99"/>
      <c r="R205" s="99"/>
      <c r="S205" s="132"/>
    </row>
    <row r="206" spans="2:19">
      <c r="B206" s="143" t="s">
        <v>290</v>
      </c>
      <c r="C206" s="159">
        <v>3021</v>
      </c>
      <c r="D206" s="143" t="s">
        <v>290</v>
      </c>
      <c r="E206" s="136" t="s">
        <v>34</v>
      </c>
      <c r="F206" s="137" t="s">
        <v>629</v>
      </c>
      <c r="G206" s="138">
        <v>314</v>
      </c>
      <c r="H206" s="136" t="s">
        <v>291</v>
      </c>
      <c r="I206" s="143" t="s">
        <v>291</v>
      </c>
      <c r="J206" s="144" t="s">
        <v>551</v>
      </c>
      <c r="L206" s="109">
        <v>151200</v>
      </c>
      <c r="M206" s="110">
        <v>967755</v>
      </c>
      <c r="N206" s="115">
        <v>1118955</v>
      </c>
      <c r="P206" s="126"/>
      <c r="Q206" s="99"/>
      <c r="R206" s="99"/>
      <c r="S206" s="132"/>
    </row>
    <row r="207" spans="2:19">
      <c r="B207" s="143" t="s">
        <v>292</v>
      </c>
      <c r="C207" s="159">
        <v>3022</v>
      </c>
      <c r="D207" s="160" t="s">
        <v>292</v>
      </c>
      <c r="E207" s="140" t="s">
        <v>34</v>
      </c>
      <c r="F207" s="141" t="s">
        <v>630</v>
      </c>
      <c r="G207" s="142">
        <v>501</v>
      </c>
      <c r="H207" s="140" t="s">
        <v>293</v>
      </c>
      <c r="I207" s="143" t="s">
        <v>293</v>
      </c>
      <c r="J207" s="144" t="s">
        <v>1375</v>
      </c>
      <c r="L207" s="109">
        <v>2539738</v>
      </c>
      <c r="M207" s="110">
        <v>0</v>
      </c>
      <c r="N207" s="115">
        <v>2539738</v>
      </c>
      <c r="P207" s="126"/>
      <c r="Q207" s="99"/>
      <c r="R207" s="99"/>
      <c r="S207" s="132"/>
    </row>
    <row r="208" spans="2:19">
      <c r="B208" s="143" t="s">
        <v>294</v>
      </c>
      <c r="C208" s="159">
        <v>3023</v>
      </c>
      <c r="D208" s="160" t="s">
        <v>294</v>
      </c>
      <c r="E208" s="140"/>
      <c r="F208" s="141"/>
      <c r="G208" s="142"/>
      <c r="H208" s="140"/>
      <c r="I208" s="143" t="s">
        <v>295</v>
      </c>
      <c r="J208" s="144" t="s">
        <v>551</v>
      </c>
      <c r="L208" s="109">
        <v>0</v>
      </c>
      <c r="M208" s="110">
        <v>0</v>
      </c>
      <c r="N208" s="115">
        <v>0</v>
      </c>
      <c r="P208" s="126"/>
      <c r="Q208" s="99"/>
      <c r="R208" s="99"/>
      <c r="S208" s="132"/>
    </row>
    <row r="209" spans="2:19">
      <c r="B209" s="143" t="s">
        <v>296</v>
      </c>
      <c r="C209" s="159">
        <v>3024</v>
      </c>
      <c r="D209" s="160" t="s">
        <v>296</v>
      </c>
      <c r="E209" s="140"/>
      <c r="F209" s="141"/>
      <c r="G209" s="142"/>
      <c r="H209" s="140"/>
      <c r="I209" s="143" t="s">
        <v>297</v>
      </c>
      <c r="J209" s="144" t="s">
        <v>551</v>
      </c>
      <c r="L209" s="109">
        <v>0</v>
      </c>
      <c r="M209" s="110">
        <v>0</v>
      </c>
      <c r="N209" s="115">
        <v>0</v>
      </c>
      <c r="P209" s="126"/>
      <c r="Q209" s="99"/>
      <c r="R209" s="99"/>
      <c r="S209" s="132"/>
    </row>
    <row r="210" spans="2:19">
      <c r="B210" s="143" t="s">
        <v>571</v>
      </c>
      <c r="C210" s="159">
        <v>3025</v>
      </c>
      <c r="D210" s="160" t="s">
        <v>571</v>
      </c>
      <c r="E210" s="140"/>
      <c r="F210" s="141"/>
      <c r="G210" s="142"/>
      <c r="H210" s="140"/>
      <c r="I210" s="143" t="s">
        <v>1426</v>
      </c>
      <c r="J210" s="144" t="s">
        <v>551</v>
      </c>
      <c r="L210" s="109">
        <v>0</v>
      </c>
      <c r="M210" s="110">
        <v>0</v>
      </c>
      <c r="N210" s="115">
        <v>0</v>
      </c>
      <c r="P210" s="126"/>
      <c r="Q210" s="99"/>
      <c r="R210" s="99"/>
      <c r="S210" s="132"/>
    </row>
    <row r="211" spans="2:19">
      <c r="B211" s="143" t="s">
        <v>467</v>
      </c>
      <c r="C211" s="159">
        <v>3026</v>
      </c>
      <c r="D211" s="160" t="s">
        <v>467</v>
      </c>
      <c r="E211" s="140"/>
      <c r="F211" s="141"/>
      <c r="G211" s="142"/>
      <c r="H211" s="140"/>
      <c r="I211" s="143" t="s">
        <v>696</v>
      </c>
      <c r="J211" s="144" t="s">
        <v>551</v>
      </c>
      <c r="L211" s="109">
        <v>0</v>
      </c>
      <c r="M211" s="110">
        <v>239613</v>
      </c>
      <c r="N211" s="115">
        <v>239613</v>
      </c>
      <c r="P211" s="126"/>
      <c r="Q211" s="99"/>
      <c r="R211" s="99"/>
      <c r="S211" s="132"/>
    </row>
    <row r="212" spans="2:19">
      <c r="B212" s="143" t="s">
        <v>469</v>
      </c>
      <c r="C212" s="159">
        <v>3027</v>
      </c>
      <c r="D212" s="160" t="s">
        <v>469</v>
      </c>
      <c r="E212" s="140"/>
      <c r="F212" s="141"/>
      <c r="G212" s="142"/>
      <c r="H212" s="140"/>
      <c r="I212" s="143" t="s">
        <v>1427</v>
      </c>
      <c r="J212" s="144" t="s">
        <v>551</v>
      </c>
      <c r="L212" s="109">
        <v>0</v>
      </c>
      <c r="M212" s="110">
        <v>0</v>
      </c>
      <c r="N212" s="115">
        <v>0</v>
      </c>
      <c r="P212" s="126"/>
      <c r="Q212" s="99"/>
      <c r="R212" s="99"/>
      <c r="S212" s="132"/>
    </row>
    <row r="213" spans="2:19">
      <c r="B213" s="143" t="s">
        <v>471</v>
      </c>
      <c r="C213" s="159">
        <v>3028</v>
      </c>
      <c r="D213" s="160" t="s">
        <v>471</v>
      </c>
      <c r="E213" s="140"/>
      <c r="F213" s="141"/>
      <c r="G213" s="142"/>
      <c r="H213" s="140"/>
      <c r="I213" s="143" t="s">
        <v>698</v>
      </c>
      <c r="J213" s="144" t="s">
        <v>551</v>
      </c>
      <c r="L213" s="109">
        <v>0</v>
      </c>
      <c r="M213" s="110">
        <v>103746</v>
      </c>
      <c r="N213" s="115">
        <v>103746</v>
      </c>
      <c r="P213" s="126"/>
      <c r="Q213" s="99"/>
      <c r="R213" s="99"/>
      <c r="S213" s="132"/>
    </row>
    <row r="214" spans="2:19">
      <c r="B214" s="143" t="s">
        <v>473</v>
      </c>
      <c r="C214" s="159">
        <v>3029</v>
      </c>
      <c r="D214" s="160" t="s">
        <v>473</v>
      </c>
      <c r="E214" s="140"/>
      <c r="F214" s="141"/>
      <c r="G214" s="142"/>
      <c r="H214" s="140"/>
      <c r="I214" s="143" t="s">
        <v>1428</v>
      </c>
      <c r="J214" s="144" t="s">
        <v>551</v>
      </c>
      <c r="L214" s="109">
        <v>104538</v>
      </c>
      <c r="M214" s="110">
        <v>0</v>
      </c>
      <c r="N214" s="115">
        <v>104538</v>
      </c>
      <c r="P214" s="126"/>
      <c r="Q214" s="99"/>
      <c r="R214" s="99"/>
      <c r="S214" s="132"/>
    </row>
    <row r="215" spans="2:19">
      <c r="B215" s="143" t="s">
        <v>1156</v>
      </c>
      <c r="C215" s="159">
        <v>3030</v>
      </c>
      <c r="D215" s="160" t="s">
        <v>1156</v>
      </c>
      <c r="E215" s="140"/>
      <c r="F215" s="141"/>
      <c r="G215" s="142"/>
      <c r="H215" s="140"/>
      <c r="I215" s="143" t="s">
        <v>1157</v>
      </c>
      <c r="J215" s="144" t="s">
        <v>551</v>
      </c>
      <c r="L215" s="109">
        <v>0</v>
      </c>
      <c r="M215" s="110">
        <v>0</v>
      </c>
      <c r="N215" s="115">
        <v>0</v>
      </c>
      <c r="P215" s="126"/>
      <c r="Q215" s="99"/>
      <c r="R215" s="99"/>
      <c r="S215" s="132"/>
    </row>
    <row r="216" spans="2:19">
      <c r="B216" s="143" t="s">
        <v>573</v>
      </c>
      <c r="C216" s="159">
        <v>3031</v>
      </c>
      <c r="D216" s="160" t="s">
        <v>573</v>
      </c>
      <c r="E216" s="140"/>
      <c r="F216" s="141"/>
      <c r="G216" s="142"/>
      <c r="H216" s="140"/>
      <c r="I216" s="143" t="s">
        <v>1158</v>
      </c>
      <c r="J216" s="144" t="s">
        <v>551</v>
      </c>
      <c r="L216" s="109">
        <v>0</v>
      </c>
      <c r="M216" s="110">
        <v>0</v>
      </c>
      <c r="N216" s="115">
        <v>0</v>
      </c>
      <c r="P216" s="126"/>
      <c r="Q216" s="99"/>
      <c r="R216" s="99"/>
      <c r="S216" s="132"/>
    </row>
    <row r="217" spans="2:19">
      <c r="B217" s="143" t="s">
        <v>637</v>
      </c>
      <c r="C217" s="159">
        <v>3032</v>
      </c>
      <c r="D217" s="160" t="s">
        <v>637</v>
      </c>
      <c r="E217" s="140"/>
      <c r="F217" s="141"/>
      <c r="G217" s="142"/>
      <c r="H217" s="140"/>
      <c r="I217" s="143" t="s">
        <v>1159</v>
      </c>
      <c r="J217" s="144" t="s">
        <v>1411</v>
      </c>
      <c r="L217" s="109">
        <v>0</v>
      </c>
      <c r="M217" s="110">
        <v>0</v>
      </c>
      <c r="N217" s="115">
        <v>0</v>
      </c>
      <c r="P217" s="126"/>
      <c r="Q217" s="99"/>
      <c r="R217" s="99"/>
      <c r="S217" s="132"/>
    </row>
    <row r="218" spans="2:19">
      <c r="B218" s="143"/>
      <c r="C218" s="159"/>
      <c r="D218" s="160"/>
      <c r="E218" s="140"/>
      <c r="F218" s="141"/>
      <c r="G218" s="142"/>
      <c r="H218" s="140"/>
      <c r="I218" s="143"/>
      <c r="J218" s="144"/>
      <c r="L218" s="109"/>
      <c r="M218" s="110"/>
      <c r="N218" s="115"/>
      <c r="P218" s="126"/>
      <c r="Q218" s="99"/>
      <c r="R218" s="99"/>
      <c r="S218" s="132"/>
    </row>
    <row r="219" spans="2:19">
      <c r="B219" s="143" t="s">
        <v>1429</v>
      </c>
      <c r="C219" s="159">
        <v>4001</v>
      </c>
      <c r="D219" s="160" t="s">
        <v>1429</v>
      </c>
      <c r="E219" s="140" t="s">
        <v>372</v>
      </c>
      <c r="F219" s="141" t="s">
        <v>299</v>
      </c>
      <c r="G219" s="142" t="s">
        <v>400</v>
      </c>
      <c r="H219" s="140" t="s">
        <v>1430</v>
      </c>
      <c r="I219" s="143" t="s">
        <v>298</v>
      </c>
      <c r="J219" s="144" t="s">
        <v>551</v>
      </c>
      <c r="L219" s="109">
        <v>0</v>
      </c>
      <c r="M219" s="110">
        <v>0</v>
      </c>
      <c r="N219" s="115">
        <v>0</v>
      </c>
      <c r="P219" s="126"/>
      <c r="Q219" s="99"/>
      <c r="R219" s="99"/>
      <c r="S219" s="132"/>
    </row>
    <row r="220" spans="2:19">
      <c r="B220" s="143" t="s">
        <v>299</v>
      </c>
      <c r="C220" s="159">
        <v>4002</v>
      </c>
      <c r="D220" s="160" t="s">
        <v>299</v>
      </c>
      <c r="E220" s="140" t="s">
        <v>372</v>
      </c>
      <c r="F220" s="141" t="s">
        <v>301</v>
      </c>
      <c r="G220" s="142" t="s">
        <v>401</v>
      </c>
      <c r="H220" s="140" t="s">
        <v>631</v>
      </c>
      <c r="I220" s="143" t="s">
        <v>300</v>
      </c>
      <c r="J220" s="144" t="s">
        <v>551</v>
      </c>
      <c r="L220" s="109">
        <v>464400</v>
      </c>
      <c r="M220" s="110">
        <v>0</v>
      </c>
      <c r="N220" s="115">
        <v>464400</v>
      </c>
      <c r="P220" s="126"/>
      <c r="Q220" s="99"/>
      <c r="R220" s="99"/>
      <c r="S220" s="132"/>
    </row>
    <row r="221" spans="2:19">
      <c r="B221" s="143" t="s">
        <v>301</v>
      </c>
      <c r="C221" s="159">
        <v>4003</v>
      </c>
      <c r="D221" s="160" t="s">
        <v>301</v>
      </c>
      <c r="E221" s="140" t="s">
        <v>372</v>
      </c>
      <c r="F221" s="141" t="s">
        <v>307</v>
      </c>
      <c r="G221" s="142" t="s">
        <v>402</v>
      </c>
      <c r="H221" s="140" t="s">
        <v>302</v>
      </c>
      <c r="I221" s="143" t="s">
        <v>302</v>
      </c>
      <c r="J221" s="144" t="s">
        <v>551</v>
      </c>
      <c r="L221" s="109">
        <v>0</v>
      </c>
      <c r="M221" s="110">
        <v>0</v>
      </c>
      <c r="N221" s="115">
        <v>0</v>
      </c>
      <c r="P221" s="126"/>
      <c r="Q221" s="99"/>
      <c r="R221" s="99"/>
      <c r="S221" s="132"/>
    </row>
    <row r="222" spans="2:19">
      <c r="B222" s="143" t="s">
        <v>303</v>
      </c>
      <c r="C222" s="159">
        <v>4004</v>
      </c>
      <c r="D222" s="160" t="s">
        <v>303</v>
      </c>
      <c r="E222" s="140" t="s">
        <v>372</v>
      </c>
      <c r="F222" s="141" t="s">
        <v>309</v>
      </c>
      <c r="G222" s="142" t="s">
        <v>403</v>
      </c>
      <c r="H222" s="140" t="s">
        <v>632</v>
      </c>
      <c r="I222" s="143" t="s">
        <v>304</v>
      </c>
      <c r="J222" s="144" t="s">
        <v>551</v>
      </c>
      <c r="L222" s="109">
        <v>0</v>
      </c>
      <c r="M222" s="110">
        <v>176775</v>
      </c>
      <c r="N222" s="115">
        <v>176775</v>
      </c>
      <c r="P222" s="126"/>
      <c r="Q222" s="99"/>
      <c r="R222" s="99"/>
      <c r="S222" s="132"/>
    </row>
    <row r="223" spans="2:19">
      <c r="B223" s="143" t="s">
        <v>305</v>
      </c>
      <c r="C223" s="159">
        <v>4005</v>
      </c>
      <c r="D223" s="160" t="s">
        <v>305</v>
      </c>
      <c r="E223" s="140" t="s">
        <v>372</v>
      </c>
      <c r="F223" s="141" t="s">
        <v>310</v>
      </c>
      <c r="G223" s="142" t="s">
        <v>404</v>
      </c>
      <c r="H223" s="140" t="s">
        <v>633</v>
      </c>
      <c r="I223" s="143" t="s">
        <v>306</v>
      </c>
      <c r="J223" s="144" t="s">
        <v>551</v>
      </c>
      <c r="L223" s="109">
        <v>0</v>
      </c>
      <c r="M223" s="110">
        <v>0</v>
      </c>
      <c r="N223" s="115">
        <v>0</v>
      </c>
      <c r="P223" s="126"/>
      <c r="Q223" s="99"/>
      <c r="R223" s="99"/>
      <c r="S223" s="132"/>
    </row>
    <row r="224" spans="2:19">
      <c r="B224" s="143" t="s">
        <v>307</v>
      </c>
      <c r="C224" s="159">
        <v>4006</v>
      </c>
      <c r="D224" s="160" t="s">
        <v>307</v>
      </c>
      <c r="E224" s="140" t="s">
        <v>372</v>
      </c>
      <c r="F224" s="141" t="s">
        <v>312</v>
      </c>
      <c r="G224" s="142" t="s">
        <v>405</v>
      </c>
      <c r="H224" s="140" t="s">
        <v>308</v>
      </c>
      <c r="I224" s="143" t="s">
        <v>308</v>
      </c>
      <c r="J224" s="144" t="s">
        <v>551</v>
      </c>
      <c r="L224" s="109">
        <v>969606</v>
      </c>
      <c r="M224" s="110">
        <v>192414</v>
      </c>
      <c r="N224" s="115">
        <v>1162020</v>
      </c>
      <c r="P224" s="126"/>
      <c r="Q224" s="99"/>
      <c r="R224" s="99"/>
      <c r="S224" s="132"/>
    </row>
    <row r="225" spans="2:19">
      <c r="B225" s="143" t="s">
        <v>309</v>
      </c>
      <c r="C225" s="159">
        <v>4007</v>
      </c>
      <c r="D225" s="160" t="s">
        <v>309</v>
      </c>
      <c r="E225" s="140" t="s">
        <v>372</v>
      </c>
      <c r="F225" s="141" t="s">
        <v>313</v>
      </c>
      <c r="G225" s="142" t="s">
        <v>406</v>
      </c>
      <c r="H225" s="140" t="s">
        <v>1431</v>
      </c>
      <c r="I225" s="143" t="s">
        <v>1432</v>
      </c>
      <c r="J225" s="144" t="s">
        <v>551</v>
      </c>
      <c r="L225" s="109">
        <v>0</v>
      </c>
      <c r="M225" s="110">
        <v>0</v>
      </c>
      <c r="N225" s="115">
        <v>0</v>
      </c>
      <c r="P225" s="126"/>
      <c r="Q225" s="99"/>
      <c r="R225" s="99"/>
      <c r="S225" s="132"/>
    </row>
    <row r="226" spans="2:19">
      <c r="B226" s="143" t="s">
        <v>310</v>
      </c>
      <c r="C226" s="159">
        <v>4008</v>
      </c>
      <c r="D226" s="160" t="s">
        <v>310</v>
      </c>
      <c r="E226" s="140" t="s">
        <v>372</v>
      </c>
      <c r="F226" s="141" t="s">
        <v>315</v>
      </c>
      <c r="G226" s="142" t="s">
        <v>407</v>
      </c>
      <c r="H226" s="140" t="s">
        <v>634</v>
      </c>
      <c r="I226" s="143" t="s">
        <v>311</v>
      </c>
      <c r="J226" s="144" t="s">
        <v>551</v>
      </c>
      <c r="L226" s="109">
        <v>0</v>
      </c>
      <c r="M226" s="110">
        <v>0</v>
      </c>
      <c r="N226" s="115">
        <v>0</v>
      </c>
      <c r="P226" s="126"/>
      <c r="Q226" s="99"/>
      <c r="R226" s="99"/>
      <c r="S226" s="132"/>
    </row>
    <row r="227" spans="2:19" ht="14.25" thickBot="1">
      <c r="B227" s="145" t="s">
        <v>312</v>
      </c>
      <c r="C227" s="146">
        <v>4009</v>
      </c>
      <c r="D227" s="156" t="s">
        <v>312</v>
      </c>
      <c r="E227" s="147" t="s">
        <v>34</v>
      </c>
      <c r="F227" s="148" t="s">
        <v>1423</v>
      </c>
      <c r="G227" s="149">
        <v>113</v>
      </c>
      <c r="H227" s="147" t="s">
        <v>1433</v>
      </c>
      <c r="I227" s="145" t="s">
        <v>1433</v>
      </c>
      <c r="J227" s="150" t="s">
        <v>551</v>
      </c>
      <c r="L227" s="112">
        <v>0</v>
      </c>
      <c r="M227" s="113">
        <v>0</v>
      </c>
      <c r="N227" s="117">
        <v>0</v>
      </c>
      <c r="P227" s="126"/>
      <c r="Q227" s="99"/>
      <c r="R227" s="99"/>
      <c r="S227" s="132"/>
    </row>
    <row r="228" spans="2:19">
      <c r="B228" s="125" t="s">
        <v>313</v>
      </c>
      <c r="C228" s="125">
        <v>4010</v>
      </c>
      <c r="D228" s="125" t="s">
        <v>313</v>
      </c>
      <c r="E228" s="125" t="s">
        <v>34</v>
      </c>
      <c r="F228" s="125" t="s">
        <v>278</v>
      </c>
      <c r="G228" s="125">
        <v>115</v>
      </c>
      <c r="H228" s="125" t="s">
        <v>635</v>
      </c>
      <c r="I228" s="125" t="s">
        <v>314</v>
      </c>
      <c r="J228" s="125" t="s">
        <v>1375</v>
      </c>
      <c r="L228" s="46">
        <v>106065</v>
      </c>
      <c r="M228" s="46">
        <v>0</v>
      </c>
      <c r="N228" s="46">
        <v>106065</v>
      </c>
    </row>
    <row r="229" spans="2:19">
      <c r="B229" s="125" t="s">
        <v>315</v>
      </c>
      <c r="C229" s="125">
        <v>4011</v>
      </c>
      <c r="D229" s="125" t="s">
        <v>315</v>
      </c>
      <c r="E229" s="125" t="s">
        <v>34</v>
      </c>
      <c r="F229" s="125" t="s">
        <v>284</v>
      </c>
      <c r="G229" s="125">
        <v>118</v>
      </c>
      <c r="H229" s="125" t="s">
        <v>636</v>
      </c>
      <c r="I229" s="125" t="s">
        <v>316</v>
      </c>
      <c r="J229" s="125" t="s">
        <v>551</v>
      </c>
      <c r="L229" s="46">
        <v>138996</v>
      </c>
      <c r="M229" s="46">
        <v>491686</v>
      </c>
      <c r="N229" s="46">
        <v>630682</v>
      </c>
    </row>
    <row r="230" spans="2:19">
      <c r="B230" s="125" t="s">
        <v>317</v>
      </c>
      <c r="C230" s="125">
        <v>4012</v>
      </c>
      <c r="D230" s="125" t="s">
        <v>317</v>
      </c>
      <c r="E230" s="125" t="s">
        <v>34</v>
      </c>
      <c r="F230" s="125" t="s">
        <v>637</v>
      </c>
      <c r="G230" s="125">
        <v>132</v>
      </c>
      <c r="H230" s="125" t="s">
        <v>638</v>
      </c>
      <c r="I230" s="125" t="s">
        <v>318</v>
      </c>
      <c r="J230" s="125" t="s">
        <v>1375</v>
      </c>
      <c r="L230" s="46">
        <v>159840</v>
      </c>
      <c r="M230" s="46">
        <v>0</v>
      </c>
      <c r="N230" s="46">
        <v>159840</v>
      </c>
    </row>
    <row r="231" spans="2:19">
      <c r="B231" s="125" t="s">
        <v>319</v>
      </c>
      <c r="C231" s="125">
        <v>4013</v>
      </c>
      <c r="D231" s="125" t="s">
        <v>319</v>
      </c>
      <c r="E231" s="125" t="s">
        <v>34</v>
      </c>
      <c r="F231" s="125" t="s">
        <v>639</v>
      </c>
      <c r="G231" s="125">
        <v>139</v>
      </c>
      <c r="H231" s="125" t="s">
        <v>320</v>
      </c>
      <c r="I231" s="125" t="s">
        <v>320</v>
      </c>
      <c r="J231" s="125" t="s">
        <v>1375</v>
      </c>
      <c r="L231" s="46">
        <v>0</v>
      </c>
      <c r="M231" s="46">
        <v>0</v>
      </c>
      <c r="N231" s="46">
        <v>0</v>
      </c>
    </row>
    <row r="232" spans="2:19">
      <c r="B232" s="125" t="s">
        <v>321</v>
      </c>
      <c r="C232" s="125">
        <v>4014</v>
      </c>
      <c r="D232" s="125" t="s">
        <v>321</v>
      </c>
      <c r="E232" s="125" t="s">
        <v>34</v>
      </c>
      <c r="F232" s="125" t="s">
        <v>640</v>
      </c>
      <c r="G232" s="125">
        <v>150</v>
      </c>
      <c r="H232" s="125" t="s">
        <v>641</v>
      </c>
      <c r="I232" s="125" t="s">
        <v>322</v>
      </c>
      <c r="J232" s="125" t="s">
        <v>1375</v>
      </c>
      <c r="L232" s="46">
        <v>0</v>
      </c>
      <c r="M232" s="46">
        <v>0</v>
      </c>
      <c r="N232" s="46">
        <v>0</v>
      </c>
    </row>
    <row r="233" spans="2:19">
      <c r="B233" s="125" t="s">
        <v>323</v>
      </c>
      <c r="C233" s="125">
        <v>4015</v>
      </c>
      <c r="D233" s="125" t="s">
        <v>323</v>
      </c>
      <c r="E233" s="125" t="s">
        <v>34</v>
      </c>
      <c r="F233" s="125" t="s">
        <v>642</v>
      </c>
      <c r="G233" s="125">
        <v>162</v>
      </c>
      <c r="H233" s="125" t="s">
        <v>643</v>
      </c>
      <c r="I233" s="125" t="s">
        <v>324</v>
      </c>
      <c r="J233" s="125" t="s">
        <v>551</v>
      </c>
      <c r="L233" s="46">
        <v>0</v>
      </c>
      <c r="M233" s="46">
        <v>530372</v>
      </c>
      <c r="N233" s="46">
        <v>530372</v>
      </c>
    </row>
    <row r="234" spans="2:19">
      <c r="B234" s="125" t="s">
        <v>325</v>
      </c>
      <c r="C234" s="125">
        <v>4016</v>
      </c>
      <c r="D234" s="125" t="s">
        <v>325</v>
      </c>
      <c r="E234" s="125" t="s">
        <v>34</v>
      </c>
      <c r="F234" s="125" t="s">
        <v>644</v>
      </c>
      <c r="G234" s="125">
        <v>166</v>
      </c>
      <c r="H234" s="125" t="s">
        <v>645</v>
      </c>
      <c r="I234" s="125" t="s">
        <v>326</v>
      </c>
      <c r="J234" s="125" t="s">
        <v>1375</v>
      </c>
      <c r="L234" s="46">
        <v>0</v>
      </c>
      <c r="M234" s="46">
        <v>0</v>
      </c>
      <c r="N234" s="46">
        <v>0</v>
      </c>
    </row>
    <row r="235" spans="2:19">
      <c r="B235" s="125" t="s">
        <v>327</v>
      </c>
      <c r="C235" s="125">
        <v>4017</v>
      </c>
      <c r="D235" s="125" t="s">
        <v>327</v>
      </c>
      <c r="E235" s="125" t="s">
        <v>34</v>
      </c>
      <c r="F235" s="125" t="s">
        <v>172</v>
      </c>
      <c r="G235" s="125">
        <v>209</v>
      </c>
      <c r="H235" s="125" t="s">
        <v>646</v>
      </c>
      <c r="I235" s="125" t="s">
        <v>328</v>
      </c>
      <c r="J235" s="125" t="s">
        <v>551</v>
      </c>
      <c r="L235" s="46">
        <v>259644</v>
      </c>
      <c r="M235" s="46">
        <v>165236</v>
      </c>
      <c r="N235" s="46">
        <v>424880</v>
      </c>
    </row>
    <row r="236" spans="2:19">
      <c r="B236" s="125" t="s">
        <v>1434</v>
      </c>
      <c r="C236" s="125">
        <v>4018</v>
      </c>
      <c r="D236" s="125" t="s">
        <v>1434</v>
      </c>
      <c r="E236" s="125" t="s">
        <v>34</v>
      </c>
      <c r="F236" s="125" t="s">
        <v>174</v>
      </c>
      <c r="G236" s="125">
        <v>210</v>
      </c>
      <c r="H236" s="125" t="s">
        <v>1435</v>
      </c>
      <c r="I236" s="125" t="s">
        <v>1435</v>
      </c>
      <c r="J236" s="125" t="s">
        <v>551</v>
      </c>
      <c r="L236" s="46">
        <v>0</v>
      </c>
      <c r="M236" s="46">
        <v>0</v>
      </c>
      <c r="N236" s="46">
        <v>0</v>
      </c>
    </row>
    <row r="237" spans="2:19">
      <c r="B237" s="125" t="s">
        <v>329</v>
      </c>
      <c r="C237" s="125">
        <v>4019</v>
      </c>
      <c r="D237" s="125" t="s">
        <v>329</v>
      </c>
      <c r="E237" s="125" t="s">
        <v>34</v>
      </c>
      <c r="F237" s="125" t="s">
        <v>186</v>
      </c>
      <c r="G237" s="125">
        <v>216</v>
      </c>
      <c r="H237" s="125" t="s">
        <v>647</v>
      </c>
      <c r="I237" s="125" t="s">
        <v>330</v>
      </c>
      <c r="J237" s="125" t="s">
        <v>551</v>
      </c>
      <c r="L237" s="46">
        <v>659068</v>
      </c>
      <c r="M237" s="46">
        <v>0</v>
      </c>
      <c r="N237" s="46">
        <v>659068</v>
      </c>
    </row>
    <row r="238" spans="2:19">
      <c r="B238" s="125" t="s">
        <v>331</v>
      </c>
      <c r="C238" s="125">
        <v>4020</v>
      </c>
      <c r="D238" s="125" t="s">
        <v>331</v>
      </c>
      <c r="E238" s="125" t="s">
        <v>34</v>
      </c>
      <c r="F238" s="125" t="s">
        <v>188</v>
      </c>
      <c r="G238" s="125">
        <v>217</v>
      </c>
      <c r="H238" s="125" t="s">
        <v>648</v>
      </c>
      <c r="I238" s="125" t="s">
        <v>332</v>
      </c>
      <c r="J238" s="125" t="s">
        <v>551</v>
      </c>
      <c r="L238" s="46">
        <v>0</v>
      </c>
      <c r="M238" s="46">
        <v>0</v>
      </c>
      <c r="N238" s="46">
        <v>0</v>
      </c>
    </row>
    <row r="239" spans="2:19">
      <c r="B239" s="125" t="s">
        <v>333</v>
      </c>
      <c r="C239" s="125">
        <v>4021</v>
      </c>
      <c r="D239" s="125" t="s">
        <v>333</v>
      </c>
      <c r="E239" s="125" t="s">
        <v>34</v>
      </c>
      <c r="F239" s="125" t="s">
        <v>212</v>
      </c>
      <c r="G239" s="125">
        <v>229</v>
      </c>
      <c r="H239" s="125" t="s">
        <v>334</v>
      </c>
      <c r="I239" s="125" t="s">
        <v>334</v>
      </c>
      <c r="J239" s="125" t="s">
        <v>1375</v>
      </c>
      <c r="L239" s="46">
        <v>0</v>
      </c>
      <c r="M239" s="46">
        <v>0</v>
      </c>
      <c r="N239" s="46">
        <v>0</v>
      </c>
    </row>
    <row r="240" spans="2:19">
      <c r="B240" s="125" t="s">
        <v>1436</v>
      </c>
      <c r="C240" s="125">
        <v>4022</v>
      </c>
      <c r="D240" s="125" t="s">
        <v>1436</v>
      </c>
      <c r="E240" s="125" t="s">
        <v>34</v>
      </c>
      <c r="F240" s="125" t="s">
        <v>215</v>
      </c>
      <c r="G240" s="125">
        <v>231</v>
      </c>
      <c r="H240" s="125" t="s">
        <v>335</v>
      </c>
      <c r="I240" s="125" t="s">
        <v>335</v>
      </c>
      <c r="J240" s="125" t="s">
        <v>1375</v>
      </c>
      <c r="L240" s="46">
        <v>0</v>
      </c>
      <c r="M240" s="46">
        <v>0</v>
      </c>
      <c r="N240" s="46">
        <v>0</v>
      </c>
    </row>
    <row r="241" spans="2:14">
      <c r="B241" s="125" t="s">
        <v>1437</v>
      </c>
      <c r="C241" s="125">
        <v>4023</v>
      </c>
      <c r="D241" s="125" t="s">
        <v>1437</v>
      </c>
      <c r="E241" s="125" t="s">
        <v>34</v>
      </c>
      <c r="F241" s="125" t="s">
        <v>217</v>
      </c>
      <c r="G241" s="125">
        <v>232</v>
      </c>
      <c r="H241" s="125" t="s">
        <v>336</v>
      </c>
      <c r="I241" s="125" t="s">
        <v>336</v>
      </c>
      <c r="J241" s="125" t="s">
        <v>1375</v>
      </c>
      <c r="L241" s="46">
        <v>0</v>
      </c>
      <c r="M241" s="46">
        <v>0</v>
      </c>
      <c r="N241" s="46">
        <v>0</v>
      </c>
    </row>
    <row r="242" spans="2:14">
      <c r="B242" s="125" t="s">
        <v>337</v>
      </c>
      <c r="C242" s="125">
        <v>4024</v>
      </c>
      <c r="D242" s="125" t="s">
        <v>337</v>
      </c>
      <c r="E242" s="125" t="s">
        <v>34</v>
      </c>
      <c r="F242" s="125" t="s">
        <v>227</v>
      </c>
      <c r="G242" s="125">
        <v>237</v>
      </c>
      <c r="H242" s="125" t="s">
        <v>649</v>
      </c>
      <c r="I242" s="125" t="s">
        <v>338</v>
      </c>
      <c r="J242" s="125" t="s">
        <v>1375</v>
      </c>
      <c r="L242" s="46">
        <v>1087992</v>
      </c>
      <c r="M242" s="46">
        <v>0</v>
      </c>
      <c r="N242" s="46">
        <v>1087992</v>
      </c>
    </row>
    <row r="243" spans="2:14">
      <c r="B243" s="125" t="s">
        <v>339</v>
      </c>
      <c r="C243" s="125">
        <v>4025</v>
      </c>
      <c r="D243" s="125" t="s">
        <v>339</v>
      </c>
      <c r="E243" s="125" t="s">
        <v>34</v>
      </c>
      <c r="F243" s="125" t="s">
        <v>229</v>
      </c>
      <c r="G243" s="125">
        <v>238</v>
      </c>
      <c r="H243" s="125" t="s">
        <v>650</v>
      </c>
      <c r="I243" s="125" t="s">
        <v>340</v>
      </c>
      <c r="J243" s="125" t="s">
        <v>1375</v>
      </c>
      <c r="L243" s="46">
        <v>504560</v>
      </c>
      <c r="M243" s="46">
        <v>0</v>
      </c>
      <c r="N243" s="46">
        <v>504560</v>
      </c>
    </row>
    <row r="244" spans="2:14">
      <c r="B244" s="125" t="s">
        <v>341</v>
      </c>
      <c r="C244" s="125">
        <v>4026</v>
      </c>
      <c r="D244" s="125" t="s">
        <v>341</v>
      </c>
      <c r="E244" s="125" t="s">
        <v>34</v>
      </c>
      <c r="F244" s="125" t="s">
        <v>231</v>
      </c>
      <c r="G244" s="125">
        <v>239</v>
      </c>
      <c r="H244" s="125" t="s">
        <v>651</v>
      </c>
      <c r="I244" s="125" t="s">
        <v>342</v>
      </c>
      <c r="J244" s="125" t="s">
        <v>1375</v>
      </c>
      <c r="L244" s="46">
        <v>0</v>
      </c>
      <c r="M244" s="46">
        <v>0</v>
      </c>
      <c r="N244" s="46">
        <v>0</v>
      </c>
    </row>
    <row r="245" spans="2:14">
      <c r="B245" s="125" t="s">
        <v>343</v>
      </c>
      <c r="C245" s="125">
        <v>4027</v>
      </c>
      <c r="D245" s="125" t="s">
        <v>343</v>
      </c>
      <c r="E245" s="125" t="s">
        <v>34</v>
      </c>
      <c r="F245" s="125" t="s">
        <v>652</v>
      </c>
      <c r="G245" s="125">
        <v>312</v>
      </c>
      <c r="H245" s="125" t="s">
        <v>653</v>
      </c>
      <c r="I245" s="125" t="s">
        <v>344</v>
      </c>
      <c r="J245" s="125" t="s">
        <v>1375</v>
      </c>
      <c r="L245" s="46">
        <v>1629925</v>
      </c>
      <c r="M245" s="46">
        <v>0</v>
      </c>
      <c r="N245" s="46">
        <v>1629925</v>
      </c>
    </row>
    <row r="246" spans="2:14">
      <c r="B246" s="125" t="s">
        <v>1438</v>
      </c>
      <c r="C246" s="125">
        <v>4028</v>
      </c>
      <c r="D246" s="125" t="s">
        <v>1438</v>
      </c>
      <c r="E246" s="125" t="s">
        <v>34</v>
      </c>
      <c r="F246" s="125" t="s">
        <v>1439</v>
      </c>
      <c r="G246" s="125">
        <v>313</v>
      </c>
      <c r="H246" s="125" t="s">
        <v>1440</v>
      </c>
      <c r="I246" s="125" t="s">
        <v>345</v>
      </c>
      <c r="J246" s="125" t="s">
        <v>1375</v>
      </c>
      <c r="L246" s="46">
        <v>0</v>
      </c>
      <c r="M246" s="46">
        <v>0</v>
      </c>
      <c r="N246" s="46">
        <v>0</v>
      </c>
    </row>
    <row r="247" spans="2:14">
      <c r="B247" s="125" t="s">
        <v>346</v>
      </c>
      <c r="C247" s="125">
        <v>4029</v>
      </c>
      <c r="D247" s="125" t="s">
        <v>346</v>
      </c>
      <c r="E247" s="125" t="s">
        <v>34</v>
      </c>
      <c r="F247" s="125" t="s">
        <v>654</v>
      </c>
      <c r="G247" s="125">
        <v>316</v>
      </c>
      <c r="H247" s="125" t="s">
        <v>655</v>
      </c>
      <c r="I247" s="125" t="s">
        <v>347</v>
      </c>
      <c r="J247" s="125" t="s">
        <v>1375</v>
      </c>
      <c r="L247" s="46">
        <v>839160</v>
      </c>
      <c r="M247" s="46">
        <v>0</v>
      </c>
      <c r="N247" s="46">
        <v>839160</v>
      </c>
    </row>
    <row r="248" spans="2:14">
      <c r="B248" s="125" t="s">
        <v>348</v>
      </c>
      <c r="C248" s="125">
        <v>4030</v>
      </c>
      <c r="D248" s="125" t="s">
        <v>348</v>
      </c>
      <c r="E248" s="125" t="s">
        <v>34</v>
      </c>
      <c r="F248" s="125" t="s">
        <v>656</v>
      </c>
      <c r="G248" s="125">
        <v>317</v>
      </c>
      <c r="H248" s="125" t="s">
        <v>657</v>
      </c>
      <c r="I248" s="125" t="s">
        <v>349</v>
      </c>
      <c r="J248" s="125" t="s">
        <v>1375</v>
      </c>
      <c r="L248" s="46">
        <v>2984505</v>
      </c>
      <c r="M248" s="46">
        <v>720444</v>
      </c>
      <c r="N248" s="46">
        <v>3704949</v>
      </c>
    </row>
    <row r="249" spans="2:14">
      <c r="B249" s="125" t="s">
        <v>350</v>
      </c>
      <c r="C249" s="125">
        <v>4031</v>
      </c>
      <c r="D249" s="125" t="s">
        <v>350</v>
      </c>
      <c r="E249" s="125" t="s">
        <v>34</v>
      </c>
      <c r="F249" s="125" t="s">
        <v>658</v>
      </c>
      <c r="G249" s="125">
        <v>320</v>
      </c>
      <c r="H249" s="125" t="s">
        <v>659</v>
      </c>
      <c r="I249" s="125" t="s">
        <v>351</v>
      </c>
      <c r="J249" s="125" t="s">
        <v>1375</v>
      </c>
      <c r="L249" s="46">
        <v>130819</v>
      </c>
      <c r="M249" s="46">
        <v>0</v>
      </c>
      <c r="N249" s="46">
        <v>130819</v>
      </c>
    </row>
    <row r="250" spans="2:14">
      <c r="B250" s="125" t="s">
        <v>352</v>
      </c>
      <c r="C250" s="125">
        <v>4032</v>
      </c>
      <c r="D250" s="125" t="s">
        <v>352</v>
      </c>
      <c r="E250" s="125" t="s">
        <v>34</v>
      </c>
      <c r="F250" s="125" t="s">
        <v>660</v>
      </c>
      <c r="G250" s="125">
        <v>321</v>
      </c>
      <c r="H250" s="125" t="s">
        <v>661</v>
      </c>
      <c r="I250" s="125" t="s">
        <v>353</v>
      </c>
      <c r="J250" s="125" t="s">
        <v>1375</v>
      </c>
      <c r="L250" s="46">
        <v>0</v>
      </c>
      <c r="M250" s="46">
        <v>0</v>
      </c>
      <c r="N250" s="46">
        <v>0</v>
      </c>
    </row>
    <row r="251" spans="2:14">
      <c r="B251" s="125" t="s">
        <v>1441</v>
      </c>
      <c r="C251" s="125">
        <v>4033</v>
      </c>
      <c r="D251" s="125" t="s">
        <v>1441</v>
      </c>
      <c r="E251" s="125" t="s">
        <v>34</v>
      </c>
      <c r="F251" s="125" t="s">
        <v>1442</v>
      </c>
      <c r="G251" s="125">
        <v>323</v>
      </c>
      <c r="H251" s="125" t="s">
        <v>1443</v>
      </c>
      <c r="I251" s="125" t="s">
        <v>1443</v>
      </c>
      <c r="J251" s="125" t="s">
        <v>1375</v>
      </c>
      <c r="L251" s="46">
        <v>0</v>
      </c>
      <c r="M251" s="46">
        <v>0</v>
      </c>
      <c r="N251" s="46">
        <v>0</v>
      </c>
    </row>
    <row r="252" spans="2:14">
      <c r="B252" s="125" t="s">
        <v>354</v>
      </c>
      <c r="C252" s="125">
        <v>4034</v>
      </c>
      <c r="D252" s="125" t="s">
        <v>354</v>
      </c>
      <c r="E252" s="125" t="s">
        <v>34</v>
      </c>
      <c r="F252" s="125" t="s">
        <v>662</v>
      </c>
      <c r="G252" s="125">
        <v>324</v>
      </c>
      <c r="H252" s="125" t="s">
        <v>663</v>
      </c>
      <c r="I252" s="125" t="s">
        <v>355</v>
      </c>
      <c r="J252" s="125" t="s">
        <v>1375</v>
      </c>
      <c r="L252" s="46">
        <v>177733</v>
      </c>
      <c r="M252" s="46">
        <v>686241</v>
      </c>
      <c r="N252" s="46">
        <v>863974</v>
      </c>
    </row>
    <row r="253" spans="2:14">
      <c r="B253" s="125" t="s">
        <v>413</v>
      </c>
      <c r="C253" s="125">
        <v>4035</v>
      </c>
      <c r="D253" s="125" t="s">
        <v>413</v>
      </c>
      <c r="I253" s="125" t="s">
        <v>423</v>
      </c>
      <c r="J253" s="125" t="s">
        <v>1396</v>
      </c>
      <c r="L253" s="46">
        <v>350577</v>
      </c>
      <c r="M253" s="46">
        <v>0</v>
      </c>
      <c r="N253" s="46">
        <v>350577</v>
      </c>
    </row>
    <row r="254" spans="2:14">
      <c r="B254" s="125" t="s">
        <v>414</v>
      </c>
      <c r="C254" s="125">
        <v>4036</v>
      </c>
      <c r="D254" s="125" t="s">
        <v>414</v>
      </c>
      <c r="I254" s="125" t="s">
        <v>664</v>
      </c>
      <c r="J254" s="125" t="s">
        <v>551</v>
      </c>
      <c r="L254" s="46">
        <v>0</v>
      </c>
      <c r="M254" s="46">
        <v>0</v>
      </c>
      <c r="N254" s="46">
        <v>0</v>
      </c>
    </row>
    <row r="255" spans="2:14">
      <c r="B255" s="125" t="s">
        <v>415</v>
      </c>
      <c r="C255" s="125">
        <v>4037</v>
      </c>
      <c r="D255" s="125" t="s">
        <v>415</v>
      </c>
      <c r="I255" s="125" t="s">
        <v>665</v>
      </c>
      <c r="J255" s="125" t="s">
        <v>551</v>
      </c>
      <c r="L255" s="46">
        <v>0</v>
      </c>
      <c r="M255" s="46">
        <v>0</v>
      </c>
      <c r="N255" s="46">
        <v>0</v>
      </c>
    </row>
    <row r="256" spans="2:14">
      <c r="B256" s="125" t="s">
        <v>416</v>
      </c>
      <c r="C256" s="125">
        <v>4038</v>
      </c>
      <c r="D256" s="125" t="s">
        <v>416</v>
      </c>
      <c r="I256" s="125" t="s">
        <v>666</v>
      </c>
      <c r="J256" s="125" t="s">
        <v>551</v>
      </c>
      <c r="L256" s="46">
        <v>0</v>
      </c>
      <c r="M256" s="46">
        <v>0</v>
      </c>
      <c r="N256" s="46">
        <v>0</v>
      </c>
    </row>
    <row r="257" spans="2:14">
      <c r="B257" s="125" t="s">
        <v>428</v>
      </c>
      <c r="C257" s="125">
        <v>4039</v>
      </c>
      <c r="D257" s="125" t="s">
        <v>428</v>
      </c>
      <c r="I257" s="125" t="s">
        <v>1444</v>
      </c>
      <c r="J257" s="125" t="s">
        <v>1396</v>
      </c>
      <c r="L257" s="46">
        <v>0</v>
      </c>
      <c r="M257" s="46">
        <v>0</v>
      </c>
      <c r="N257" s="46">
        <v>0</v>
      </c>
    </row>
    <row r="258" spans="2:14">
      <c r="B258" s="125" t="s">
        <v>437</v>
      </c>
      <c r="C258" s="125">
        <v>4040</v>
      </c>
      <c r="D258" s="125" t="s">
        <v>437</v>
      </c>
      <c r="I258" s="125" t="s">
        <v>1445</v>
      </c>
      <c r="J258" s="125" t="s">
        <v>1396</v>
      </c>
      <c r="L258" s="46">
        <v>0</v>
      </c>
      <c r="M258" s="46">
        <v>0</v>
      </c>
      <c r="N258" s="46">
        <v>0</v>
      </c>
    </row>
    <row r="259" spans="2:14">
      <c r="B259" s="125" t="s">
        <v>703</v>
      </c>
      <c r="C259" s="125">
        <v>4041</v>
      </c>
      <c r="D259" s="125" t="s">
        <v>703</v>
      </c>
      <c r="I259" s="125" t="s">
        <v>1446</v>
      </c>
      <c r="J259" s="125" t="s">
        <v>551</v>
      </c>
      <c r="L259" s="46">
        <v>118242</v>
      </c>
      <c r="M259" s="46">
        <v>0</v>
      </c>
      <c r="N259" s="46">
        <v>118242</v>
      </c>
    </row>
    <row r="260" spans="2:14">
      <c r="B260" s="125" t="s">
        <v>704</v>
      </c>
      <c r="C260" s="125">
        <v>4042</v>
      </c>
      <c r="D260" s="125" t="s">
        <v>704</v>
      </c>
      <c r="I260" s="125" t="s">
        <v>1447</v>
      </c>
      <c r="J260" s="125" t="s">
        <v>551</v>
      </c>
      <c r="L260" s="46">
        <v>0</v>
      </c>
      <c r="M260" s="46">
        <v>0</v>
      </c>
      <c r="N260" s="46">
        <v>0</v>
      </c>
    </row>
    <row r="261" spans="2:14">
      <c r="B261" s="125" t="s">
        <v>705</v>
      </c>
      <c r="C261" s="125">
        <v>4043</v>
      </c>
      <c r="D261" s="125" t="s">
        <v>705</v>
      </c>
      <c r="I261" s="125" t="s">
        <v>1448</v>
      </c>
      <c r="J261" s="125" t="s">
        <v>551</v>
      </c>
      <c r="L261" s="46">
        <v>0</v>
      </c>
      <c r="M261" s="46">
        <v>0</v>
      </c>
      <c r="N261" s="46">
        <v>0</v>
      </c>
    </row>
    <row r="262" spans="2:14">
      <c r="B262" s="125" t="s">
        <v>706</v>
      </c>
      <c r="C262" s="125">
        <v>4044</v>
      </c>
      <c r="D262" s="125" t="s">
        <v>706</v>
      </c>
      <c r="I262" s="125" t="s">
        <v>1449</v>
      </c>
      <c r="J262" s="125" t="s">
        <v>551</v>
      </c>
      <c r="L262" s="46">
        <v>246728</v>
      </c>
      <c r="M262" s="46">
        <v>0</v>
      </c>
      <c r="N262" s="46">
        <v>246728</v>
      </c>
    </row>
    <row r="263" spans="2:14">
      <c r="B263" s="125" t="s">
        <v>747</v>
      </c>
      <c r="C263" s="125">
        <v>4045</v>
      </c>
      <c r="D263" s="125" t="s">
        <v>747</v>
      </c>
      <c r="I263" s="125" t="s">
        <v>789</v>
      </c>
      <c r="J263" s="125" t="s">
        <v>551</v>
      </c>
      <c r="L263" s="46">
        <v>0</v>
      </c>
      <c r="M263" s="46">
        <v>0</v>
      </c>
      <c r="N263" s="46">
        <v>0</v>
      </c>
    </row>
    <row r="264" spans="2:14">
      <c r="B264" s="125" t="s">
        <v>746</v>
      </c>
      <c r="C264" s="125">
        <v>4046</v>
      </c>
      <c r="D264" s="125" t="s">
        <v>746</v>
      </c>
      <c r="I264" s="125" t="s">
        <v>790</v>
      </c>
      <c r="J264" s="125" t="s">
        <v>551</v>
      </c>
      <c r="L264" s="46">
        <v>0</v>
      </c>
      <c r="M264" s="46">
        <v>0</v>
      </c>
      <c r="N264" s="46">
        <v>0</v>
      </c>
    </row>
    <row r="265" spans="2:14">
      <c r="B265" s="125" t="s">
        <v>745</v>
      </c>
      <c r="C265" s="125">
        <v>4047</v>
      </c>
      <c r="D265" s="125" t="s">
        <v>745</v>
      </c>
      <c r="I265" s="125" t="s">
        <v>791</v>
      </c>
      <c r="J265" s="125" t="s">
        <v>551</v>
      </c>
      <c r="L265" s="46">
        <v>168228</v>
      </c>
      <c r="M265" s="46">
        <v>0</v>
      </c>
      <c r="N265" s="46">
        <v>168228</v>
      </c>
    </row>
    <row r="266" spans="2:14">
      <c r="B266" s="125" t="s">
        <v>744</v>
      </c>
      <c r="C266" s="125">
        <v>4048</v>
      </c>
      <c r="D266" s="125" t="s">
        <v>744</v>
      </c>
      <c r="I266" s="125" t="s">
        <v>792</v>
      </c>
      <c r="J266" s="125" t="s">
        <v>551</v>
      </c>
      <c r="L266" s="46">
        <v>0</v>
      </c>
      <c r="M266" s="46">
        <v>0</v>
      </c>
      <c r="N266" s="46">
        <v>0</v>
      </c>
    </row>
    <row r="267" spans="2:14">
      <c r="B267" s="125" t="s">
        <v>743</v>
      </c>
      <c r="C267" s="125">
        <v>4049</v>
      </c>
      <c r="D267" s="125" t="s">
        <v>743</v>
      </c>
      <c r="I267" s="125" t="s">
        <v>793</v>
      </c>
      <c r="J267" s="125" t="s">
        <v>551</v>
      </c>
      <c r="L267" s="46">
        <v>0</v>
      </c>
      <c r="M267" s="46">
        <v>0</v>
      </c>
      <c r="N267" s="46">
        <v>0</v>
      </c>
    </row>
    <row r="268" spans="2:14">
      <c r="B268" s="125" t="s">
        <v>742</v>
      </c>
      <c r="C268" s="125">
        <v>4050</v>
      </c>
      <c r="D268" s="125" t="s">
        <v>742</v>
      </c>
      <c r="I268" s="125" t="s">
        <v>794</v>
      </c>
      <c r="J268" s="125" t="s">
        <v>551</v>
      </c>
      <c r="L268" s="46">
        <v>0</v>
      </c>
      <c r="M268" s="46">
        <v>0</v>
      </c>
      <c r="N268" s="46">
        <v>0</v>
      </c>
    </row>
    <row r="269" spans="2:14">
      <c r="B269" s="125" t="s">
        <v>741</v>
      </c>
      <c r="C269" s="125">
        <v>4051</v>
      </c>
      <c r="D269" s="125" t="s">
        <v>741</v>
      </c>
      <c r="I269" s="125" t="s">
        <v>1450</v>
      </c>
      <c r="J269" s="125" t="s">
        <v>1375</v>
      </c>
      <c r="L269" s="46">
        <v>47358000</v>
      </c>
      <c r="M269" s="46">
        <v>0</v>
      </c>
      <c r="N269" s="46">
        <v>47358000</v>
      </c>
    </row>
    <row r="270" spans="2:14">
      <c r="B270" s="125" t="s">
        <v>809</v>
      </c>
      <c r="C270" s="125">
        <v>4052</v>
      </c>
      <c r="D270" s="125" t="s">
        <v>809</v>
      </c>
      <c r="I270" s="125" t="s">
        <v>1451</v>
      </c>
      <c r="J270" s="125" t="s">
        <v>551</v>
      </c>
      <c r="L270" s="46">
        <v>112860</v>
      </c>
      <c r="M270" s="46">
        <v>0</v>
      </c>
      <c r="N270" s="46">
        <v>112860</v>
      </c>
    </row>
    <row r="271" spans="2:14">
      <c r="B271" s="125" t="s">
        <v>1044</v>
      </c>
      <c r="C271" s="125">
        <v>4053</v>
      </c>
      <c r="D271" s="125" t="s">
        <v>1044</v>
      </c>
      <c r="I271" s="125" t="s">
        <v>1050</v>
      </c>
      <c r="J271" s="125" t="s">
        <v>551</v>
      </c>
      <c r="L271" s="46">
        <v>651322</v>
      </c>
      <c r="M271" s="46">
        <v>0</v>
      </c>
      <c r="N271" s="46">
        <v>651322</v>
      </c>
    </row>
    <row r="272" spans="2:14">
      <c r="B272" s="125" t="s">
        <v>1045</v>
      </c>
      <c r="C272" s="125">
        <v>4054</v>
      </c>
      <c r="D272" s="125" t="s">
        <v>1045</v>
      </c>
      <c r="I272" s="125" t="s">
        <v>1452</v>
      </c>
      <c r="J272" s="125" t="s">
        <v>551</v>
      </c>
      <c r="L272" s="46">
        <v>691200</v>
      </c>
      <c r="M272" s="46">
        <v>0</v>
      </c>
      <c r="N272" s="46">
        <v>691200</v>
      </c>
    </row>
    <row r="273" spans="2:14">
      <c r="B273" s="125" t="s">
        <v>1046</v>
      </c>
      <c r="C273" s="125">
        <v>4055</v>
      </c>
      <c r="D273" s="125" t="s">
        <v>1046</v>
      </c>
      <c r="I273" s="125" t="s">
        <v>1453</v>
      </c>
      <c r="J273" s="125" t="s">
        <v>551</v>
      </c>
      <c r="L273" s="46">
        <v>195168</v>
      </c>
      <c r="M273" s="46">
        <v>156005</v>
      </c>
      <c r="N273" s="46">
        <v>351173</v>
      </c>
    </row>
    <row r="274" spans="2:14">
      <c r="B274" s="125" t="s">
        <v>1047</v>
      </c>
      <c r="C274" s="125">
        <v>4056</v>
      </c>
      <c r="D274" s="125" t="s">
        <v>1047</v>
      </c>
      <c r="I274" s="125" t="s">
        <v>1454</v>
      </c>
      <c r="J274" s="125" t="s">
        <v>551</v>
      </c>
      <c r="L274" s="46">
        <v>0</v>
      </c>
      <c r="M274" s="46">
        <v>0</v>
      </c>
      <c r="N274" s="46">
        <v>0</v>
      </c>
    </row>
    <row r="275" spans="2:14">
      <c r="B275" s="125" t="s">
        <v>1048</v>
      </c>
      <c r="C275" s="125">
        <v>4057</v>
      </c>
      <c r="D275" s="125" t="s">
        <v>1048</v>
      </c>
      <c r="I275" s="125" t="s">
        <v>1455</v>
      </c>
      <c r="J275" s="125" t="s">
        <v>551</v>
      </c>
      <c r="L275" s="46">
        <v>0</v>
      </c>
      <c r="M275" s="46">
        <v>0</v>
      </c>
      <c r="N275" s="46">
        <v>0</v>
      </c>
    </row>
    <row r="276" spans="2:14">
      <c r="B276" s="125" t="s">
        <v>1049</v>
      </c>
      <c r="C276" s="125">
        <v>4058</v>
      </c>
      <c r="D276" s="125" t="s">
        <v>1049</v>
      </c>
      <c r="I276" s="125" t="s">
        <v>1058</v>
      </c>
      <c r="J276" s="125" t="s">
        <v>551</v>
      </c>
      <c r="L276" s="46">
        <v>0</v>
      </c>
      <c r="M276" s="46">
        <v>0</v>
      </c>
      <c r="N276" s="46">
        <v>0</v>
      </c>
    </row>
    <row r="277" spans="2:14">
      <c r="B277" s="125" t="s">
        <v>1160</v>
      </c>
      <c r="C277" s="125">
        <v>4059</v>
      </c>
      <c r="D277" s="125" t="s">
        <v>1160</v>
      </c>
      <c r="I277" s="125" t="s">
        <v>1172</v>
      </c>
      <c r="J277" s="125" t="s">
        <v>551</v>
      </c>
      <c r="L277" s="46">
        <v>243000</v>
      </c>
      <c r="M277" s="46">
        <v>0</v>
      </c>
      <c r="N277" s="46">
        <v>243000</v>
      </c>
    </row>
    <row r="278" spans="2:14">
      <c r="B278" s="125" t="s">
        <v>1161</v>
      </c>
      <c r="C278" s="125">
        <v>4060</v>
      </c>
      <c r="D278" s="125" t="s">
        <v>1161</v>
      </c>
      <c r="I278" s="125" t="s">
        <v>1173</v>
      </c>
      <c r="J278" s="125" t="s">
        <v>551</v>
      </c>
      <c r="L278" s="46">
        <v>0</v>
      </c>
      <c r="M278" s="46">
        <v>0</v>
      </c>
      <c r="N278" s="46">
        <v>0</v>
      </c>
    </row>
    <row r="279" spans="2:14">
      <c r="B279" s="125" t="s">
        <v>1162</v>
      </c>
      <c r="C279" s="125">
        <v>4061</v>
      </c>
      <c r="D279" s="125" t="s">
        <v>1162</v>
      </c>
      <c r="I279" s="125" t="s">
        <v>1174</v>
      </c>
      <c r="J279" s="125" t="s">
        <v>551</v>
      </c>
      <c r="L279" s="46">
        <v>0</v>
      </c>
      <c r="M279" s="46">
        <v>0</v>
      </c>
      <c r="N279" s="46">
        <v>0</v>
      </c>
    </row>
    <row r="280" spans="2:14">
      <c r="B280" s="125" t="s">
        <v>1163</v>
      </c>
      <c r="C280" s="125">
        <v>4062</v>
      </c>
      <c r="D280" s="125" t="s">
        <v>1163</v>
      </c>
      <c r="I280" s="125" t="s">
        <v>1175</v>
      </c>
      <c r="J280" s="125" t="s">
        <v>551</v>
      </c>
      <c r="L280" s="46">
        <v>0</v>
      </c>
      <c r="M280" s="46">
        <v>0</v>
      </c>
      <c r="N280" s="46">
        <v>0</v>
      </c>
    </row>
    <row r="281" spans="2:14">
      <c r="B281" s="125" t="s">
        <v>1164</v>
      </c>
      <c r="C281" s="125">
        <v>4063</v>
      </c>
      <c r="D281" s="125" t="s">
        <v>1164</v>
      </c>
      <c r="I281" s="125" t="s">
        <v>1176</v>
      </c>
      <c r="J281" s="125" t="s">
        <v>551</v>
      </c>
      <c r="L281" s="46">
        <v>0</v>
      </c>
      <c r="M281" s="46">
        <v>0</v>
      </c>
      <c r="N281" s="46">
        <v>0</v>
      </c>
    </row>
    <row r="282" spans="2:14">
      <c r="B282" s="125" t="s">
        <v>1165</v>
      </c>
      <c r="C282" s="125">
        <v>4064</v>
      </c>
      <c r="D282" s="125" t="s">
        <v>1165</v>
      </c>
      <c r="I282" s="125" t="s">
        <v>1177</v>
      </c>
      <c r="J282" s="125" t="s">
        <v>551</v>
      </c>
      <c r="L282" s="46">
        <v>0</v>
      </c>
      <c r="M282" s="46">
        <v>0</v>
      </c>
      <c r="N282" s="46">
        <v>0</v>
      </c>
    </row>
    <row r="283" spans="2:14">
      <c r="B283" s="125" t="s">
        <v>1166</v>
      </c>
      <c r="C283" s="125">
        <v>4065</v>
      </c>
      <c r="D283" s="125" t="s">
        <v>1166</v>
      </c>
      <c r="I283" s="125" t="s">
        <v>1178</v>
      </c>
      <c r="J283" s="125" t="s">
        <v>551</v>
      </c>
      <c r="L283" s="46">
        <v>0</v>
      </c>
      <c r="M283" s="46">
        <v>0</v>
      </c>
      <c r="N283" s="46">
        <v>0</v>
      </c>
    </row>
    <row r="284" spans="2:14">
      <c r="B284" s="125" t="s">
        <v>1167</v>
      </c>
      <c r="C284" s="125">
        <v>4066</v>
      </c>
      <c r="D284" s="125" t="s">
        <v>1167</v>
      </c>
      <c r="I284" s="125" t="s">
        <v>1179</v>
      </c>
      <c r="J284" s="125" t="s">
        <v>551</v>
      </c>
      <c r="L284" s="46">
        <v>0</v>
      </c>
      <c r="M284" s="46">
        <v>0</v>
      </c>
      <c r="N284" s="46">
        <v>0</v>
      </c>
    </row>
    <row r="285" spans="2:14">
      <c r="B285" s="125" t="s">
        <v>1168</v>
      </c>
      <c r="C285" s="125">
        <v>4067</v>
      </c>
      <c r="D285" s="125" t="s">
        <v>1168</v>
      </c>
      <c r="I285" s="125" t="s">
        <v>1180</v>
      </c>
      <c r="J285" s="125" t="s">
        <v>551</v>
      </c>
      <c r="L285" s="46">
        <v>0</v>
      </c>
      <c r="M285" s="46">
        <v>0</v>
      </c>
      <c r="N285" s="46">
        <v>0</v>
      </c>
    </row>
    <row r="286" spans="2:14">
      <c r="B286" s="125" t="s">
        <v>1169</v>
      </c>
      <c r="C286" s="125">
        <v>4068</v>
      </c>
      <c r="D286" s="125" t="s">
        <v>1169</v>
      </c>
      <c r="I286" s="125" t="s">
        <v>1181</v>
      </c>
      <c r="J286" s="125" t="s">
        <v>551</v>
      </c>
      <c r="L286" s="46">
        <v>0</v>
      </c>
      <c r="M286" s="46">
        <v>0</v>
      </c>
      <c r="N286" s="46">
        <v>0</v>
      </c>
    </row>
    <row r="287" spans="2:14">
      <c r="B287" s="125" t="s">
        <v>1170</v>
      </c>
      <c r="C287" s="125">
        <v>4069</v>
      </c>
      <c r="D287" s="125" t="s">
        <v>1170</v>
      </c>
      <c r="I287" s="125" t="s">
        <v>1182</v>
      </c>
      <c r="J287" s="125" t="s">
        <v>551</v>
      </c>
      <c r="L287" s="46">
        <v>0</v>
      </c>
      <c r="M287" s="46">
        <v>0</v>
      </c>
      <c r="N287" s="46">
        <v>0</v>
      </c>
    </row>
    <row r="288" spans="2:14">
      <c r="B288" s="125" t="s">
        <v>1171</v>
      </c>
      <c r="C288" s="125">
        <v>4070</v>
      </c>
      <c r="D288" s="125" t="s">
        <v>1171</v>
      </c>
      <c r="I288" s="125" t="s">
        <v>1183</v>
      </c>
      <c r="J288" s="125" t="s">
        <v>551</v>
      </c>
      <c r="L288" s="46">
        <v>0</v>
      </c>
      <c r="M288" s="46">
        <v>0</v>
      </c>
      <c r="N288" s="46">
        <v>0</v>
      </c>
    </row>
    <row r="290" spans="12:14">
      <c r="L290" s="46">
        <v>469521074</v>
      </c>
      <c r="M290" s="46">
        <v>19411590</v>
      </c>
      <c r="N290" s="46">
        <v>488932664</v>
      </c>
    </row>
  </sheetData>
  <autoFilter ref="A2:S228"/>
  <phoneticPr fontId="44"/>
  <pageMargins left="0.75" right="0.75" top="1" bottom="0.46" header="0.61" footer="0.2"/>
  <pageSetup paperSize="9" orientation="portrait" r:id="rId1"/>
  <headerFooter alignWithMargins="0">
    <oddFooter>&amp;L&amp;"Times New Roman,標準"&amp;10&amp;D&amp;C&amp;P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JU58"/>
  <sheetViews>
    <sheetView view="pageBreakPreview" zoomScaleNormal="115" zoomScaleSheetLayoutView="100" workbookViewId="0">
      <pane xSplit="2" topLeftCell="C1" activePane="topRight" state="frozen"/>
      <selection activeCell="A45" sqref="A45:A47"/>
      <selection pane="topRight"/>
    </sheetView>
  </sheetViews>
  <sheetFormatPr defaultRowHeight="11.25"/>
  <cols>
    <col min="1" max="1" width="9.625" style="250" customWidth="1"/>
    <col min="2" max="2" width="23.875" style="250" bestFit="1" customWidth="1"/>
    <col min="3" max="6" width="10.375" style="322" customWidth="1"/>
    <col min="7" max="7" width="13" style="353" bestFit="1" customWidth="1"/>
    <col min="8" max="68" width="10.375" style="322" customWidth="1"/>
    <col min="69" max="69" width="12.25" style="322" bestFit="1" customWidth="1"/>
    <col min="70" max="174" width="10.375" style="322" customWidth="1"/>
    <col min="175" max="175" width="16.375" style="322" bestFit="1" customWidth="1"/>
    <col min="176" max="248" width="10.375" style="322" customWidth="1"/>
    <col min="249" max="249" width="2.125" style="325" customWidth="1"/>
    <col min="250" max="250" width="13.625" style="250" customWidth="1"/>
    <col min="251" max="253" width="9" style="250"/>
    <col min="254" max="16384" width="9" style="254"/>
  </cols>
  <sheetData>
    <row r="2" spans="1:281" ht="13.5" customHeight="1">
      <c r="B2" s="251" t="s">
        <v>758</v>
      </c>
      <c r="C2" s="252">
        <v>0</v>
      </c>
      <c r="D2" s="252">
        <v>0</v>
      </c>
      <c r="E2" s="252">
        <v>0</v>
      </c>
      <c r="F2" s="252">
        <v>-255067427</v>
      </c>
      <c r="G2" s="252">
        <v>0</v>
      </c>
      <c r="H2" s="252">
        <v>0</v>
      </c>
      <c r="I2" s="252">
        <v>0</v>
      </c>
      <c r="J2" s="252">
        <v>0</v>
      </c>
      <c r="K2" s="252">
        <v>0</v>
      </c>
      <c r="L2" s="252">
        <v>0</v>
      </c>
      <c r="M2" s="252">
        <v>0</v>
      </c>
      <c r="N2" s="252">
        <v>0</v>
      </c>
      <c r="O2" s="252">
        <v>0</v>
      </c>
      <c r="P2" s="252">
        <v>0</v>
      </c>
      <c r="Q2" s="252">
        <v>0</v>
      </c>
      <c r="R2" s="252">
        <v>0</v>
      </c>
      <c r="S2" s="252">
        <v>0</v>
      </c>
      <c r="T2" s="252">
        <v>0</v>
      </c>
      <c r="U2" s="252">
        <v>0</v>
      </c>
      <c r="V2" s="252">
        <v>0</v>
      </c>
      <c r="W2" s="252">
        <v>0</v>
      </c>
      <c r="X2" s="252">
        <v>0</v>
      </c>
      <c r="Y2" s="252">
        <v>0</v>
      </c>
      <c r="Z2" s="252">
        <v>0</v>
      </c>
      <c r="AA2" s="252">
        <v>0</v>
      </c>
      <c r="AB2" s="252">
        <v>0</v>
      </c>
      <c r="AC2" s="252">
        <v>0</v>
      </c>
      <c r="AD2" s="252">
        <v>0</v>
      </c>
      <c r="AE2" s="252">
        <v>0</v>
      </c>
      <c r="AF2" s="252">
        <v>0</v>
      </c>
      <c r="AG2" s="252">
        <v>0</v>
      </c>
      <c r="AH2" s="252">
        <v>0</v>
      </c>
      <c r="AI2" s="252">
        <v>0</v>
      </c>
      <c r="AJ2" s="252">
        <v>0</v>
      </c>
      <c r="AK2" s="252">
        <v>0</v>
      </c>
      <c r="AL2" s="252">
        <v>0</v>
      </c>
      <c r="AM2" s="252">
        <v>0</v>
      </c>
      <c r="AN2" s="252">
        <v>0</v>
      </c>
      <c r="AO2" s="252">
        <v>0</v>
      </c>
      <c r="AP2" s="252">
        <v>0</v>
      </c>
      <c r="AQ2" s="252">
        <v>0</v>
      </c>
      <c r="AR2" s="252">
        <v>0</v>
      </c>
      <c r="AS2" s="252">
        <v>0</v>
      </c>
      <c r="AT2" s="252">
        <v>0</v>
      </c>
      <c r="AU2" s="252">
        <v>0</v>
      </c>
      <c r="AV2" s="252">
        <v>0</v>
      </c>
      <c r="AW2" s="252">
        <v>0</v>
      </c>
      <c r="AX2" s="252">
        <v>0</v>
      </c>
      <c r="AY2" s="252">
        <v>0</v>
      </c>
      <c r="AZ2" s="252">
        <v>0</v>
      </c>
      <c r="BA2" s="252">
        <v>0</v>
      </c>
      <c r="BB2" s="252">
        <v>0</v>
      </c>
      <c r="BC2" s="252">
        <v>0</v>
      </c>
      <c r="BD2" s="252">
        <v>0</v>
      </c>
      <c r="BE2" s="252">
        <v>0</v>
      </c>
      <c r="BF2" s="252">
        <v>0</v>
      </c>
      <c r="BG2" s="252">
        <v>0</v>
      </c>
      <c r="BH2" s="252">
        <v>0</v>
      </c>
      <c r="BI2" s="252">
        <v>0</v>
      </c>
      <c r="BJ2" s="252">
        <v>0</v>
      </c>
      <c r="BK2" s="252">
        <v>0</v>
      </c>
      <c r="BL2" s="252">
        <v>1792115884</v>
      </c>
      <c r="BM2" s="252">
        <v>482646384</v>
      </c>
      <c r="BN2" s="252">
        <v>0</v>
      </c>
      <c r="BO2" s="252">
        <v>-337330480</v>
      </c>
      <c r="BP2" s="252">
        <v>0</v>
      </c>
      <c r="BQ2" s="252">
        <v>-1848194364</v>
      </c>
      <c r="BR2" s="252">
        <v>0</v>
      </c>
      <c r="BS2" s="252">
        <v>0</v>
      </c>
      <c r="BT2" s="252">
        <v>0</v>
      </c>
      <c r="BU2" s="252">
        <v>0</v>
      </c>
      <c r="BV2" s="252">
        <v>0</v>
      </c>
      <c r="BW2" s="252">
        <v>0</v>
      </c>
      <c r="BX2" s="252">
        <v>0</v>
      </c>
      <c r="BY2" s="252">
        <v>0</v>
      </c>
      <c r="BZ2" s="252">
        <v>0</v>
      </c>
      <c r="CA2" s="252">
        <v>0</v>
      </c>
      <c r="CB2" s="252">
        <v>0</v>
      </c>
      <c r="CC2" s="252">
        <v>0</v>
      </c>
      <c r="CD2" s="252">
        <v>0</v>
      </c>
      <c r="CE2" s="252">
        <v>0</v>
      </c>
      <c r="CF2" s="252">
        <v>0</v>
      </c>
      <c r="CG2" s="252">
        <v>0</v>
      </c>
      <c r="CH2" s="252">
        <v>0</v>
      </c>
      <c r="CI2" s="252">
        <v>0</v>
      </c>
      <c r="CJ2" s="252">
        <v>0</v>
      </c>
      <c r="CK2" s="252">
        <v>0</v>
      </c>
      <c r="CL2" s="252">
        <v>0</v>
      </c>
      <c r="CM2" s="252">
        <v>0</v>
      </c>
      <c r="CN2" s="252">
        <v>0</v>
      </c>
      <c r="CO2" s="252">
        <v>0</v>
      </c>
      <c r="CP2" s="252">
        <v>0</v>
      </c>
      <c r="CQ2" s="252">
        <v>0</v>
      </c>
      <c r="CR2" s="252">
        <v>0</v>
      </c>
      <c r="CS2" s="252">
        <v>0</v>
      </c>
      <c r="CT2" s="252">
        <v>0</v>
      </c>
      <c r="CU2" s="252">
        <v>0</v>
      </c>
      <c r="CV2" s="252">
        <v>0</v>
      </c>
      <c r="CW2" s="252">
        <v>0</v>
      </c>
      <c r="CX2" s="252">
        <v>0</v>
      </c>
      <c r="CY2" s="252">
        <v>0</v>
      </c>
      <c r="CZ2" s="252">
        <v>0</v>
      </c>
      <c r="DA2" s="252">
        <v>0</v>
      </c>
      <c r="DB2" s="252">
        <v>0</v>
      </c>
      <c r="DC2" s="252">
        <v>0</v>
      </c>
      <c r="DD2" s="252">
        <v>0</v>
      </c>
      <c r="DE2" s="252">
        <v>0</v>
      </c>
      <c r="DF2" s="252">
        <v>0</v>
      </c>
      <c r="DG2" s="252">
        <v>0</v>
      </c>
      <c r="DH2" s="252">
        <v>0</v>
      </c>
      <c r="DI2" s="252">
        <v>0</v>
      </c>
      <c r="DJ2" s="252">
        <v>0</v>
      </c>
      <c r="DK2" s="252">
        <v>0</v>
      </c>
      <c r="DL2" s="252">
        <v>0</v>
      </c>
      <c r="DM2" s="252">
        <v>0</v>
      </c>
      <c r="DN2" s="252">
        <v>0</v>
      </c>
      <c r="DO2" s="252">
        <v>0</v>
      </c>
      <c r="DP2" s="252">
        <v>0</v>
      </c>
      <c r="DQ2" s="252">
        <v>0</v>
      </c>
      <c r="DR2" s="252">
        <v>0</v>
      </c>
      <c r="DS2" s="252">
        <v>0</v>
      </c>
      <c r="DT2" s="252">
        <v>0</v>
      </c>
      <c r="DU2" s="252">
        <v>0</v>
      </c>
      <c r="DV2" s="252">
        <v>0</v>
      </c>
      <c r="DW2" s="252">
        <v>0</v>
      </c>
      <c r="DX2" s="252">
        <v>0</v>
      </c>
      <c r="DY2" s="252">
        <v>0</v>
      </c>
      <c r="DZ2" s="252">
        <v>0</v>
      </c>
      <c r="EA2" s="252">
        <v>0</v>
      </c>
      <c r="EB2" s="252">
        <v>0</v>
      </c>
      <c r="EC2" s="252">
        <v>0</v>
      </c>
      <c r="ED2" s="252">
        <v>0</v>
      </c>
      <c r="EE2" s="252">
        <v>0</v>
      </c>
      <c r="EF2" s="252">
        <v>0</v>
      </c>
      <c r="EG2" s="252">
        <v>0</v>
      </c>
      <c r="EH2" s="252">
        <v>0</v>
      </c>
      <c r="EI2" s="252">
        <v>0</v>
      </c>
      <c r="EJ2" s="252">
        <v>0</v>
      </c>
      <c r="EK2" s="252">
        <v>0</v>
      </c>
      <c r="EL2" s="252">
        <v>0</v>
      </c>
      <c r="EM2" s="252">
        <v>0</v>
      </c>
      <c r="EN2" s="252">
        <v>0</v>
      </c>
      <c r="EO2" s="252">
        <v>0</v>
      </c>
      <c r="EP2" s="252">
        <v>0</v>
      </c>
      <c r="EQ2" s="252">
        <v>0</v>
      </c>
      <c r="ER2" s="252">
        <v>0</v>
      </c>
      <c r="ES2" s="252">
        <v>0</v>
      </c>
      <c r="ET2" s="252">
        <v>0</v>
      </c>
      <c r="EU2" s="252">
        <v>0</v>
      </c>
      <c r="EV2" s="252">
        <v>0</v>
      </c>
      <c r="EW2" s="252">
        <v>0</v>
      </c>
      <c r="EX2" s="252">
        <v>0</v>
      </c>
      <c r="EY2" s="252">
        <v>0</v>
      </c>
      <c r="EZ2" s="252">
        <v>0</v>
      </c>
      <c r="FA2" s="252">
        <v>0</v>
      </c>
      <c r="FB2" s="252">
        <v>0</v>
      </c>
      <c r="FC2" s="252">
        <v>0</v>
      </c>
      <c r="FD2" s="252">
        <v>0</v>
      </c>
      <c r="FE2" s="252">
        <v>0</v>
      </c>
      <c r="FF2" s="252">
        <v>0</v>
      </c>
      <c r="FG2" s="252">
        <v>839417666</v>
      </c>
      <c r="FH2" s="252">
        <v>0</v>
      </c>
      <c r="FI2" s="252">
        <v>0</v>
      </c>
      <c r="FJ2" s="252">
        <v>0</v>
      </c>
      <c r="FK2" s="252">
        <v>0</v>
      </c>
      <c r="FL2" s="252">
        <v>0</v>
      </c>
      <c r="FM2" s="252">
        <v>0</v>
      </c>
      <c r="FN2" s="252">
        <v>0</v>
      </c>
      <c r="FO2" s="252">
        <v>0</v>
      </c>
      <c r="FP2" s="252">
        <v>0</v>
      </c>
      <c r="FQ2" s="252">
        <v>0</v>
      </c>
      <c r="FR2" s="252">
        <v>0</v>
      </c>
      <c r="FS2" s="252">
        <v>0</v>
      </c>
      <c r="FT2" s="252">
        <v>0</v>
      </c>
      <c r="FU2" s="252">
        <v>0</v>
      </c>
      <c r="FV2" s="252">
        <v>0</v>
      </c>
      <c r="FW2" s="252">
        <v>0</v>
      </c>
      <c r="FX2" s="252">
        <v>0</v>
      </c>
      <c r="FY2" s="252">
        <v>0</v>
      </c>
      <c r="FZ2" s="252">
        <v>0</v>
      </c>
      <c r="GA2" s="252">
        <v>0</v>
      </c>
      <c r="GB2" s="252">
        <v>0</v>
      </c>
      <c r="GC2" s="252">
        <v>0</v>
      </c>
      <c r="GD2" s="252">
        <v>0</v>
      </c>
      <c r="GE2" s="252">
        <v>0</v>
      </c>
      <c r="GF2" s="252">
        <v>0</v>
      </c>
      <c r="GG2" s="252">
        <v>0</v>
      </c>
      <c r="GH2" s="252">
        <v>0</v>
      </c>
      <c r="GI2" s="252">
        <v>0</v>
      </c>
      <c r="GJ2" s="252">
        <v>0</v>
      </c>
      <c r="GK2" s="252">
        <v>0</v>
      </c>
      <c r="GL2" s="252">
        <v>0</v>
      </c>
      <c r="GM2" s="252">
        <v>0</v>
      </c>
      <c r="GN2" s="252">
        <v>0</v>
      </c>
      <c r="GO2" s="252">
        <v>0</v>
      </c>
      <c r="GP2" s="252">
        <v>0</v>
      </c>
      <c r="GQ2" s="252">
        <v>0</v>
      </c>
      <c r="GR2" s="252">
        <v>0</v>
      </c>
      <c r="GS2" s="252">
        <v>0</v>
      </c>
      <c r="GT2" s="252">
        <v>0</v>
      </c>
      <c r="GU2" s="252">
        <v>0</v>
      </c>
      <c r="GV2" s="252">
        <v>0</v>
      </c>
      <c r="GW2" s="252">
        <v>0</v>
      </c>
      <c r="GX2" s="252">
        <v>0</v>
      </c>
      <c r="GY2" s="252">
        <v>0</v>
      </c>
      <c r="GZ2" s="252">
        <v>0</v>
      </c>
      <c r="HA2" s="252">
        <v>0</v>
      </c>
      <c r="HB2" s="252">
        <v>0</v>
      </c>
      <c r="HC2" s="252">
        <v>0</v>
      </c>
      <c r="HD2" s="252">
        <v>0</v>
      </c>
      <c r="HE2" s="252">
        <v>0</v>
      </c>
      <c r="HF2" s="252">
        <v>0</v>
      </c>
      <c r="HG2" s="252">
        <v>0</v>
      </c>
      <c r="HH2" s="252">
        <v>0</v>
      </c>
      <c r="HI2" s="252">
        <v>0</v>
      </c>
      <c r="HJ2" s="252">
        <v>0</v>
      </c>
      <c r="HK2" s="252">
        <v>0</v>
      </c>
      <c r="HL2" s="252">
        <v>0</v>
      </c>
      <c r="HM2" s="252">
        <v>0</v>
      </c>
      <c r="HN2" s="252">
        <v>0</v>
      </c>
      <c r="HO2" s="252">
        <v>0</v>
      </c>
      <c r="HP2" s="252">
        <v>0</v>
      </c>
      <c r="HQ2" s="252">
        <v>0</v>
      </c>
      <c r="HR2" s="252">
        <v>0</v>
      </c>
      <c r="HS2" s="252">
        <v>0</v>
      </c>
      <c r="HT2" s="252">
        <v>0</v>
      </c>
      <c r="HU2" s="252">
        <v>0</v>
      </c>
      <c r="HV2" s="252">
        <v>0</v>
      </c>
      <c r="HW2" s="252">
        <v>0</v>
      </c>
      <c r="HX2" s="252">
        <v>0</v>
      </c>
      <c r="HY2" s="252">
        <v>0</v>
      </c>
      <c r="HZ2" s="252">
        <v>0</v>
      </c>
      <c r="IA2" s="252">
        <v>0</v>
      </c>
      <c r="IB2" s="252">
        <v>0</v>
      </c>
      <c r="IC2" s="252">
        <v>0</v>
      </c>
      <c r="ID2" s="252">
        <v>0</v>
      </c>
      <c r="IE2" s="252">
        <v>0</v>
      </c>
      <c r="IF2" s="252">
        <v>0</v>
      </c>
      <c r="IG2" s="252">
        <v>0</v>
      </c>
      <c r="IH2" s="252">
        <v>0</v>
      </c>
      <c r="II2" s="252">
        <v>0</v>
      </c>
      <c r="IJ2" s="252">
        <v>0</v>
      </c>
      <c r="IK2" s="252">
        <v>0</v>
      </c>
      <c r="IL2" s="252">
        <v>0</v>
      </c>
      <c r="IM2" s="252">
        <v>0</v>
      </c>
      <c r="IN2" s="252">
        <v>0</v>
      </c>
      <c r="IO2" s="253"/>
    </row>
    <row r="3" spans="1:281" ht="13.5" customHeight="1" thickBot="1">
      <c r="A3" s="254"/>
      <c r="B3" s="254"/>
      <c r="C3" s="255">
        <v>44896605</v>
      </c>
      <c r="D3" s="255">
        <v>30992638</v>
      </c>
      <c r="E3" s="255">
        <v>23586532</v>
      </c>
      <c r="F3" s="255">
        <v>-229587081</v>
      </c>
      <c r="G3" s="255">
        <v>19714400</v>
      </c>
      <c r="H3" s="255">
        <v>42537361</v>
      </c>
      <c r="I3" s="255">
        <v>22443543</v>
      </c>
      <c r="J3" s="255">
        <v>22712553</v>
      </c>
      <c r="K3" s="255">
        <v>53064153</v>
      </c>
      <c r="L3" s="255">
        <v>12554514</v>
      </c>
      <c r="M3" s="255">
        <v>8135788</v>
      </c>
      <c r="N3" s="255">
        <v>14518367</v>
      </c>
      <c r="O3" s="255">
        <v>25955718</v>
      </c>
      <c r="P3" s="255">
        <v>15518782</v>
      </c>
      <c r="Q3" s="255">
        <v>34062059</v>
      </c>
      <c r="R3" s="255">
        <v>21672956</v>
      </c>
      <c r="S3" s="255">
        <v>7424677</v>
      </c>
      <c r="T3" s="255">
        <v>12775657</v>
      </c>
      <c r="U3" s="255">
        <v>33869269</v>
      </c>
      <c r="V3" s="255">
        <v>40625490</v>
      </c>
      <c r="W3" s="255">
        <v>6435768</v>
      </c>
      <c r="X3" s="255">
        <v>7057816</v>
      </c>
      <c r="Y3" s="255">
        <v>7164047</v>
      </c>
      <c r="Z3" s="255">
        <v>6196685</v>
      </c>
      <c r="AA3" s="255">
        <v>20902142</v>
      </c>
      <c r="AB3" s="255">
        <v>26004171</v>
      </c>
      <c r="AC3" s="255">
        <v>27120362</v>
      </c>
      <c r="AD3" s="255">
        <v>45663445</v>
      </c>
      <c r="AE3" s="255">
        <v>23252011</v>
      </c>
      <c r="AF3" s="255">
        <v>26391317</v>
      </c>
      <c r="AG3" s="255">
        <v>26603335</v>
      </c>
      <c r="AH3" s="255">
        <v>18921862</v>
      </c>
      <c r="AI3" s="255">
        <v>22460710</v>
      </c>
      <c r="AJ3" s="255">
        <v>19830970</v>
      </c>
      <c r="AK3" s="255">
        <v>46368540</v>
      </c>
      <c r="AL3" s="255">
        <v>55486784</v>
      </c>
      <c r="AM3" s="255">
        <v>21892417</v>
      </c>
      <c r="AN3" s="255">
        <v>126780328</v>
      </c>
      <c r="AO3" s="255">
        <v>25506982</v>
      </c>
      <c r="AP3" s="255">
        <v>48092254</v>
      </c>
      <c r="AQ3" s="255">
        <v>68832790</v>
      </c>
      <c r="AR3" s="255">
        <v>289462844</v>
      </c>
      <c r="AS3" s="255">
        <v>57847900</v>
      </c>
      <c r="AT3" s="255">
        <v>5558307</v>
      </c>
      <c r="AU3" s="255">
        <v>38547782</v>
      </c>
      <c r="AV3" s="255">
        <v>23993708</v>
      </c>
      <c r="AW3" s="255">
        <v>38525610</v>
      </c>
      <c r="AX3" s="255">
        <v>99561206</v>
      </c>
      <c r="AY3" s="255">
        <v>28373241</v>
      </c>
      <c r="AZ3" s="255">
        <v>40737838</v>
      </c>
      <c r="BA3" s="255">
        <v>32728408</v>
      </c>
      <c r="BB3" s="255">
        <v>31908015</v>
      </c>
      <c r="BC3" s="255">
        <v>26545659</v>
      </c>
      <c r="BD3" s="255">
        <v>27374775</v>
      </c>
      <c r="BE3" s="255">
        <v>36083752</v>
      </c>
      <c r="BF3" s="255">
        <v>16839079</v>
      </c>
      <c r="BG3" s="255">
        <v>15410011</v>
      </c>
      <c r="BH3" s="255">
        <v>92059784</v>
      </c>
      <c r="BI3" s="255">
        <v>14747437</v>
      </c>
      <c r="BJ3" s="255">
        <v>107531721</v>
      </c>
      <c r="BK3" s="255">
        <v>182219026</v>
      </c>
      <c r="BL3" s="255">
        <v>1874531628</v>
      </c>
      <c r="BM3" s="255">
        <v>570083956</v>
      </c>
      <c r="BN3" s="255">
        <v>14799820</v>
      </c>
      <c r="BO3" s="255">
        <v>-321337819</v>
      </c>
      <c r="BP3" s="255">
        <v>23295470</v>
      </c>
      <c r="BQ3" s="255">
        <v>-1736664102</v>
      </c>
      <c r="BR3" s="255">
        <v>28003483</v>
      </c>
      <c r="BS3" s="255">
        <v>20856033</v>
      </c>
      <c r="BT3" s="255">
        <v>56779648</v>
      </c>
      <c r="BU3" s="255">
        <v>41051621</v>
      </c>
      <c r="BV3" s="255">
        <v>31427544</v>
      </c>
      <c r="BW3" s="255">
        <v>71550842</v>
      </c>
      <c r="BX3" s="255">
        <v>78367570</v>
      </c>
      <c r="BY3" s="255">
        <v>20287102</v>
      </c>
      <c r="BZ3" s="255">
        <v>18112524</v>
      </c>
      <c r="CA3" s="255">
        <v>29489695</v>
      </c>
      <c r="CB3" s="255">
        <v>36971323</v>
      </c>
      <c r="CC3" s="255">
        <v>28523850</v>
      </c>
      <c r="CD3" s="255">
        <v>79077513</v>
      </c>
      <c r="CE3" s="255">
        <v>25286727</v>
      </c>
      <c r="CF3" s="255">
        <v>29888432</v>
      </c>
      <c r="CG3" s="255">
        <v>56737205</v>
      </c>
      <c r="CH3" s="255">
        <v>4744767</v>
      </c>
      <c r="CI3" s="255">
        <v>3772513</v>
      </c>
      <c r="CJ3" s="255">
        <v>3699777</v>
      </c>
      <c r="CK3" s="255">
        <v>34370245</v>
      </c>
      <c r="CL3" s="255">
        <v>54391369</v>
      </c>
      <c r="CM3" s="255">
        <v>32474044</v>
      </c>
      <c r="CN3" s="255">
        <v>37729740</v>
      </c>
      <c r="CO3" s="255">
        <v>25435162</v>
      </c>
      <c r="CP3" s="255">
        <v>22423658</v>
      </c>
      <c r="CQ3" s="255">
        <v>61807169</v>
      </c>
      <c r="CR3" s="255">
        <v>31650441</v>
      </c>
      <c r="CS3" s="255">
        <v>20918662</v>
      </c>
      <c r="CT3" s="255">
        <v>104954162</v>
      </c>
      <c r="CU3" s="255">
        <v>66790531</v>
      </c>
      <c r="CV3" s="255">
        <v>35461143</v>
      </c>
      <c r="CW3" s="255">
        <v>76047383</v>
      </c>
      <c r="CX3" s="255">
        <v>9704057</v>
      </c>
      <c r="CY3" s="255">
        <v>34345062</v>
      </c>
      <c r="CZ3" s="255">
        <v>12443483</v>
      </c>
      <c r="DA3" s="255">
        <v>9213133</v>
      </c>
      <c r="DB3" s="255">
        <v>15631176</v>
      </c>
      <c r="DC3" s="255">
        <v>33726110</v>
      </c>
      <c r="DD3" s="255">
        <v>30078271</v>
      </c>
      <c r="DE3" s="255">
        <v>26009134</v>
      </c>
      <c r="DF3" s="255">
        <v>26691125</v>
      </c>
      <c r="DG3" s="255">
        <v>12913285</v>
      </c>
      <c r="DH3" s="255">
        <v>39443523</v>
      </c>
      <c r="DI3" s="255">
        <v>20130239</v>
      </c>
      <c r="DJ3" s="255">
        <v>20637789</v>
      </c>
      <c r="DK3" s="255">
        <v>19670534</v>
      </c>
      <c r="DL3" s="255">
        <v>29245274</v>
      </c>
      <c r="DM3" s="255">
        <v>53978523</v>
      </c>
      <c r="DN3" s="255">
        <v>47579572</v>
      </c>
      <c r="DO3" s="255">
        <v>66902491</v>
      </c>
      <c r="DP3" s="255">
        <v>12036919</v>
      </c>
      <c r="DQ3" s="255">
        <v>23092997</v>
      </c>
      <c r="DR3" s="255">
        <v>6429888</v>
      </c>
      <c r="DS3" s="255">
        <v>12110936</v>
      </c>
      <c r="DT3" s="255">
        <v>29439324</v>
      </c>
      <c r="DU3" s="255">
        <v>21041290</v>
      </c>
      <c r="DV3" s="255">
        <v>29682193</v>
      </c>
      <c r="DW3" s="255">
        <v>38066906</v>
      </c>
      <c r="DX3" s="255">
        <v>27306378</v>
      </c>
      <c r="DY3" s="255">
        <v>24196330</v>
      </c>
      <c r="DZ3" s="255">
        <v>124352337</v>
      </c>
      <c r="EA3" s="255">
        <v>12549110</v>
      </c>
      <c r="EB3" s="255">
        <v>118428030</v>
      </c>
      <c r="EC3" s="255">
        <v>96162092</v>
      </c>
      <c r="ED3" s="255">
        <v>22414721</v>
      </c>
      <c r="EE3" s="255">
        <v>48570193</v>
      </c>
      <c r="EF3" s="255">
        <v>24630716</v>
      </c>
      <c r="EG3" s="255">
        <v>50533397</v>
      </c>
      <c r="EH3" s="255">
        <v>60713952</v>
      </c>
      <c r="EI3" s="255">
        <v>56956836</v>
      </c>
      <c r="EJ3" s="255">
        <v>42488076</v>
      </c>
      <c r="EK3" s="255">
        <v>24224563</v>
      </c>
      <c r="EL3" s="255">
        <v>38593360</v>
      </c>
      <c r="EM3" s="255">
        <v>27990375</v>
      </c>
      <c r="EN3" s="255">
        <v>20268197</v>
      </c>
      <c r="EO3" s="255">
        <v>38658673</v>
      </c>
      <c r="EP3" s="255">
        <v>54224422</v>
      </c>
      <c r="EQ3" s="255">
        <v>17055768</v>
      </c>
      <c r="ER3" s="255">
        <v>20685776</v>
      </c>
      <c r="ES3" s="255">
        <v>186890600</v>
      </c>
      <c r="ET3" s="255">
        <v>13045630</v>
      </c>
      <c r="EU3" s="255">
        <v>14482696</v>
      </c>
      <c r="EV3" s="255">
        <v>29131438</v>
      </c>
      <c r="EW3" s="255">
        <v>10360409</v>
      </c>
      <c r="EX3" s="255">
        <v>27851023</v>
      </c>
      <c r="EY3" s="255">
        <v>28920000</v>
      </c>
      <c r="EZ3" s="255">
        <v>14881220</v>
      </c>
      <c r="FA3" s="255">
        <v>16587018</v>
      </c>
      <c r="FB3" s="255">
        <v>4245372</v>
      </c>
      <c r="FC3" s="255">
        <v>2022926</v>
      </c>
      <c r="FD3" s="255">
        <v>3605034</v>
      </c>
      <c r="FE3" s="255">
        <v>2534099</v>
      </c>
      <c r="FF3" s="255">
        <v>7152589</v>
      </c>
      <c r="FG3" s="255">
        <v>957162069</v>
      </c>
      <c r="FH3" s="255">
        <v>16592313</v>
      </c>
      <c r="FI3" s="255">
        <v>22667395</v>
      </c>
      <c r="FJ3" s="255">
        <v>41812423</v>
      </c>
      <c r="FK3" s="255">
        <v>21109158</v>
      </c>
      <c r="FL3" s="255">
        <v>16598766</v>
      </c>
      <c r="FM3" s="255">
        <v>9163034</v>
      </c>
      <c r="FN3" s="255">
        <v>31704398</v>
      </c>
      <c r="FO3" s="255">
        <v>19099306</v>
      </c>
      <c r="FP3" s="255">
        <v>39233512</v>
      </c>
      <c r="FQ3" s="255">
        <v>67659074</v>
      </c>
      <c r="FR3" s="255">
        <v>30260769</v>
      </c>
      <c r="FS3" s="255">
        <v>265086653</v>
      </c>
      <c r="FT3" s="255">
        <v>16669505</v>
      </c>
      <c r="FU3" s="255">
        <v>52082643</v>
      </c>
      <c r="FV3" s="255">
        <v>24715462</v>
      </c>
      <c r="FW3" s="255">
        <v>57499846</v>
      </c>
      <c r="FX3" s="255">
        <v>22148199</v>
      </c>
      <c r="FY3" s="255">
        <v>19173414</v>
      </c>
      <c r="FZ3" s="255">
        <v>20984140</v>
      </c>
      <c r="GA3" s="255">
        <v>38946430</v>
      </c>
      <c r="GB3" s="255">
        <v>24399387</v>
      </c>
      <c r="GC3" s="255">
        <v>9026554</v>
      </c>
      <c r="GD3" s="255">
        <v>8723215</v>
      </c>
      <c r="GE3" s="255">
        <v>3060584</v>
      </c>
      <c r="GF3" s="255">
        <v>38408128</v>
      </c>
      <c r="GG3" s="255">
        <v>23234450</v>
      </c>
      <c r="GH3" s="255">
        <v>34456462</v>
      </c>
      <c r="GI3" s="255">
        <v>16663281</v>
      </c>
      <c r="GJ3" s="255">
        <v>86635056</v>
      </c>
      <c r="GK3" s="255">
        <v>33444647</v>
      </c>
      <c r="GL3" s="255">
        <v>19501052</v>
      </c>
      <c r="GM3" s="255">
        <v>52697558</v>
      </c>
      <c r="GN3" s="255">
        <v>23445879</v>
      </c>
      <c r="GO3" s="255">
        <v>25262005</v>
      </c>
      <c r="GP3" s="255">
        <v>50542204</v>
      </c>
      <c r="GQ3" s="255">
        <v>60678137</v>
      </c>
      <c r="GR3" s="255">
        <v>37242553</v>
      </c>
      <c r="GS3" s="255">
        <v>23720631</v>
      </c>
      <c r="GT3" s="255">
        <v>7926318</v>
      </c>
      <c r="GU3" s="255">
        <v>16077212</v>
      </c>
      <c r="GV3" s="255">
        <v>45065514</v>
      </c>
      <c r="GW3" s="255">
        <v>33255249</v>
      </c>
      <c r="GX3" s="255">
        <v>30543474</v>
      </c>
      <c r="GY3" s="255">
        <v>18964184</v>
      </c>
      <c r="GZ3" s="255">
        <v>19654605</v>
      </c>
      <c r="HA3" s="255">
        <v>78409321</v>
      </c>
      <c r="HB3" s="255">
        <v>28869317</v>
      </c>
      <c r="HC3" s="255">
        <v>19646355</v>
      </c>
      <c r="HD3" s="255">
        <v>55157184</v>
      </c>
      <c r="HE3" s="255">
        <v>26404111</v>
      </c>
      <c r="HF3" s="255">
        <v>17171554</v>
      </c>
      <c r="HG3" s="255">
        <v>16144605</v>
      </c>
      <c r="HH3" s="255">
        <v>15417959</v>
      </c>
      <c r="HI3" s="255">
        <v>38406120</v>
      </c>
      <c r="HJ3" s="255">
        <v>24657038</v>
      </c>
      <c r="HK3" s="255">
        <v>27095059</v>
      </c>
      <c r="HL3" s="255">
        <v>58581732</v>
      </c>
      <c r="HM3" s="255">
        <v>34552598</v>
      </c>
      <c r="HN3" s="255">
        <v>69357706</v>
      </c>
      <c r="HO3" s="255">
        <v>20298338</v>
      </c>
      <c r="HP3" s="255">
        <v>46879940</v>
      </c>
      <c r="HQ3" s="255">
        <v>21746761</v>
      </c>
      <c r="HR3" s="255">
        <v>42901118</v>
      </c>
      <c r="HS3" s="255">
        <v>28751816</v>
      </c>
      <c r="HT3" s="255">
        <v>18398299</v>
      </c>
      <c r="HU3" s="255">
        <v>93289106</v>
      </c>
      <c r="HV3" s="255">
        <v>42286052</v>
      </c>
      <c r="HW3" s="255">
        <v>84230541</v>
      </c>
      <c r="HX3" s="255">
        <v>55972206</v>
      </c>
      <c r="HY3" s="255">
        <v>29747417</v>
      </c>
      <c r="HZ3" s="255">
        <v>34335968</v>
      </c>
      <c r="IA3" s="255">
        <v>19111805</v>
      </c>
      <c r="IB3" s="255">
        <v>31536251</v>
      </c>
      <c r="IC3" s="255">
        <v>74382977</v>
      </c>
      <c r="ID3" s="255">
        <v>7810038</v>
      </c>
      <c r="IE3" s="255">
        <v>2079826</v>
      </c>
      <c r="IF3" s="255">
        <v>10146813</v>
      </c>
      <c r="IG3" s="255">
        <v>5943239</v>
      </c>
      <c r="IH3" s="255">
        <v>4439715</v>
      </c>
      <c r="II3" s="255">
        <v>4331225</v>
      </c>
      <c r="IJ3" s="255">
        <v>9433621</v>
      </c>
      <c r="IK3" s="255">
        <v>10558311</v>
      </c>
      <c r="IL3" s="255">
        <v>12321433</v>
      </c>
      <c r="IM3" s="255">
        <v>8252008</v>
      </c>
      <c r="IN3" s="255">
        <v>5769689</v>
      </c>
      <c r="IO3" s="255"/>
      <c r="IP3" s="254"/>
      <c r="IQ3" s="254"/>
      <c r="IR3" s="254"/>
      <c r="IS3" s="254"/>
    </row>
    <row r="4" spans="1:281" ht="11.25" customHeight="1">
      <c r="B4" s="446"/>
      <c r="C4" s="256" t="s">
        <v>6</v>
      </c>
      <c r="D4" s="256" t="s">
        <v>8</v>
      </c>
      <c r="E4" s="256" t="s">
        <v>10</v>
      </c>
      <c r="F4" s="256" t="s">
        <v>12</v>
      </c>
      <c r="G4" s="256" t="s">
        <v>15</v>
      </c>
      <c r="H4" s="256" t="s">
        <v>18</v>
      </c>
      <c r="I4" s="256" t="s">
        <v>1555</v>
      </c>
      <c r="J4" s="256" t="s">
        <v>25</v>
      </c>
      <c r="K4" s="256" t="s">
        <v>27</v>
      </c>
      <c r="L4" s="256" t="s">
        <v>29</v>
      </c>
      <c r="M4" s="256" t="s">
        <v>31</v>
      </c>
      <c r="N4" s="256" t="s">
        <v>38</v>
      </c>
      <c r="O4" s="256" t="s">
        <v>40</v>
      </c>
      <c r="P4" s="256" t="s">
        <v>42</v>
      </c>
      <c r="Q4" s="256" t="s">
        <v>44</v>
      </c>
      <c r="R4" s="256" t="s">
        <v>46</v>
      </c>
      <c r="S4" s="256" t="s">
        <v>48</v>
      </c>
      <c r="T4" s="256" t="s">
        <v>50</v>
      </c>
      <c r="U4" s="256" t="s">
        <v>54</v>
      </c>
      <c r="V4" s="256" t="s">
        <v>56</v>
      </c>
      <c r="W4" s="256" t="s">
        <v>58</v>
      </c>
      <c r="X4" s="256" t="s">
        <v>60</v>
      </c>
      <c r="Y4" s="256" t="s">
        <v>62</v>
      </c>
      <c r="Z4" s="256" t="s">
        <v>64</v>
      </c>
      <c r="AA4" s="256" t="s">
        <v>66</v>
      </c>
      <c r="AB4" s="256" t="s">
        <v>68</v>
      </c>
      <c r="AC4" s="256" t="s">
        <v>70</v>
      </c>
      <c r="AD4" s="256" t="s">
        <v>72</v>
      </c>
      <c r="AE4" s="256" t="s">
        <v>74</v>
      </c>
      <c r="AF4" s="256" t="s">
        <v>76</v>
      </c>
      <c r="AG4" s="256" t="s">
        <v>78</v>
      </c>
      <c r="AH4" s="256" t="s">
        <v>80</v>
      </c>
      <c r="AI4" s="256" t="s">
        <v>82</v>
      </c>
      <c r="AJ4" s="256" t="s">
        <v>85</v>
      </c>
      <c r="AK4" s="256" t="s">
        <v>87</v>
      </c>
      <c r="AL4" s="256" t="s">
        <v>89</v>
      </c>
      <c r="AM4" s="256" t="s">
        <v>91</v>
      </c>
      <c r="AN4" s="256" t="s">
        <v>93</v>
      </c>
      <c r="AO4" s="256" t="s">
        <v>95</v>
      </c>
      <c r="AP4" s="256" t="s">
        <v>97</v>
      </c>
      <c r="AQ4" s="256" t="s">
        <v>99</v>
      </c>
      <c r="AR4" s="256" t="s">
        <v>101</v>
      </c>
      <c r="AS4" s="256" t="s">
        <v>103</v>
      </c>
      <c r="AT4" s="256" t="s">
        <v>105</v>
      </c>
      <c r="AU4" s="256" t="s">
        <v>107</v>
      </c>
      <c r="AV4" s="256" t="s">
        <v>109</v>
      </c>
      <c r="AW4" s="256" t="s">
        <v>111</v>
      </c>
      <c r="AX4" s="256" t="s">
        <v>113</v>
      </c>
      <c r="AY4" s="256" t="s">
        <v>115</v>
      </c>
      <c r="AZ4" s="256" t="s">
        <v>117</v>
      </c>
      <c r="BA4" s="256" t="s">
        <v>119</v>
      </c>
      <c r="BB4" s="256" t="s">
        <v>121</v>
      </c>
      <c r="BC4" s="256" t="s">
        <v>122</v>
      </c>
      <c r="BD4" s="256" t="s">
        <v>124</v>
      </c>
      <c r="BE4" s="256" t="s">
        <v>126</v>
      </c>
      <c r="BF4" s="256" t="s">
        <v>128</v>
      </c>
      <c r="BG4" s="256" t="s">
        <v>130</v>
      </c>
      <c r="BH4" s="256" t="s">
        <v>132</v>
      </c>
      <c r="BI4" s="256" t="s">
        <v>134</v>
      </c>
      <c r="BJ4" s="256" t="s">
        <v>136</v>
      </c>
      <c r="BK4" s="256" t="s">
        <v>138</v>
      </c>
      <c r="BL4" s="256" t="s">
        <v>140</v>
      </c>
      <c r="BM4" s="256" t="s">
        <v>142</v>
      </c>
      <c r="BN4" s="256" t="s">
        <v>144</v>
      </c>
      <c r="BO4" s="256" t="s">
        <v>146</v>
      </c>
      <c r="BP4" s="256" t="s">
        <v>148</v>
      </c>
      <c r="BQ4" s="256" t="s">
        <v>150</v>
      </c>
      <c r="BR4" s="256" t="s">
        <v>152</v>
      </c>
      <c r="BS4" s="256" t="s">
        <v>154</v>
      </c>
      <c r="BT4" s="256" t="s">
        <v>408</v>
      </c>
      <c r="BU4" s="256" t="s">
        <v>409</v>
      </c>
      <c r="BV4" s="256" t="s">
        <v>417</v>
      </c>
      <c r="BW4" s="256" t="s">
        <v>426</v>
      </c>
      <c r="BX4" s="256" t="s">
        <v>676</v>
      </c>
      <c r="BY4" s="256" t="s">
        <v>711</v>
      </c>
      <c r="BZ4" s="256" t="s">
        <v>712</v>
      </c>
      <c r="CA4" s="256" t="s">
        <v>713</v>
      </c>
      <c r="CB4" s="256" t="s">
        <v>714</v>
      </c>
      <c r="CC4" s="256" t="s">
        <v>715</v>
      </c>
      <c r="CD4" s="256" t="s">
        <v>796</v>
      </c>
      <c r="CE4" s="256" t="s">
        <v>1029</v>
      </c>
      <c r="CF4" s="256" t="s">
        <v>1030</v>
      </c>
      <c r="CG4" s="256" t="s">
        <v>1031</v>
      </c>
      <c r="CH4" s="256" t="s">
        <v>1556</v>
      </c>
      <c r="CI4" s="256" t="s">
        <v>1557</v>
      </c>
      <c r="CJ4" s="256" t="s">
        <v>1558</v>
      </c>
      <c r="CK4" s="256" t="s">
        <v>156</v>
      </c>
      <c r="CL4" s="256" t="s">
        <v>158</v>
      </c>
      <c r="CM4" s="256" t="s">
        <v>160</v>
      </c>
      <c r="CN4" s="256" t="s">
        <v>162</v>
      </c>
      <c r="CO4" s="256" t="s">
        <v>164</v>
      </c>
      <c r="CP4" s="256" t="s">
        <v>166</v>
      </c>
      <c r="CQ4" s="256" t="s">
        <v>168</v>
      </c>
      <c r="CR4" s="256" t="s">
        <v>170</v>
      </c>
      <c r="CS4" s="256" t="s">
        <v>172</v>
      </c>
      <c r="CT4" s="256" t="s">
        <v>174</v>
      </c>
      <c r="CU4" s="256" t="s">
        <v>178</v>
      </c>
      <c r="CV4" s="256" t="s">
        <v>180</v>
      </c>
      <c r="CW4" s="256" t="s">
        <v>184</v>
      </c>
      <c r="CX4" s="256" t="s">
        <v>186</v>
      </c>
      <c r="CY4" s="256" t="s">
        <v>188</v>
      </c>
      <c r="CZ4" s="256" t="s">
        <v>190</v>
      </c>
      <c r="DA4" s="256" t="s">
        <v>192</v>
      </c>
      <c r="DB4" s="256" t="s">
        <v>196</v>
      </c>
      <c r="DC4" s="256" t="s">
        <v>198</v>
      </c>
      <c r="DD4" s="256" t="s">
        <v>200</v>
      </c>
      <c r="DE4" s="256" t="s">
        <v>202</v>
      </c>
      <c r="DF4" s="256" t="s">
        <v>204</v>
      </c>
      <c r="DG4" s="256" t="s">
        <v>206</v>
      </c>
      <c r="DH4" s="256" t="s">
        <v>208</v>
      </c>
      <c r="DI4" s="256" t="s">
        <v>210</v>
      </c>
      <c r="DJ4" s="256" t="s">
        <v>212</v>
      </c>
      <c r="DK4" s="256" t="s">
        <v>215</v>
      </c>
      <c r="DL4" s="256" t="s">
        <v>217</v>
      </c>
      <c r="DM4" s="256" t="s">
        <v>219</v>
      </c>
      <c r="DN4" s="256" t="s">
        <v>221</v>
      </c>
      <c r="DO4" s="256" t="s">
        <v>223</v>
      </c>
      <c r="DP4" s="256" t="s">
        <v>225</v>
      </c>
      <c r="DQ4" s="256" t="s">
        <v>227</v>
      </c>
      <c r="DR4" s="256" t="s">
        <v>229</v>
      </c>
      <c r="DS4" s="256" t="s">
        <v>231</v>
      </c>
      <c r="DT4" s="256" t="s">
        <v>233</v>
      </c>
      <c r="DU4" s="256" t="s">
        <v>235</v>
      </c>
      <c r="DV4" s="256" t="s">
        <v>237</v>
      </c>
      <c r="DW4" s="256" t="s">
        <v>239</v>
      </c>
      <c r="DX4" s="256" t="s">
        <v>241</v>
      </c>
      <c r="DY4" s="256" t="s">
        <v>243</v>
      </c>
      <c r="DZ4" s="256" t="s">
        <v>245</v>
      </c>
      <c r="EA4" s="256" t="s">
        <v>247</v>
      </c>
      <c r="EB4" s="256" t="s">
        <v>249</v>
      </c>
      <c r="EC4" s="256" t="s">
        <v>251</v>
      </c>
      <c r="ED4" s="256" t="s">
        <v>253</v>
      </c>
      <c r="EE4" s="256" t="s">
        <v>255</v>
      </c>
      <c r="EF4" s="256" t="s">
        <v>410</v>
      </c>
      <c r="EG4" s="256" t="s">
        <v>411</v>
      </c>
      <c r="EH4" s="256" t="s">
        <v>412</v>
      </c>
      <c r="EI4" s="256" t="s">
        <v>427</v>
      </c>
      <c r="EJ4" s="256" t="s">
        <v>430</v>
      </c>
      <c r="EK4" s="256" t="s">
        <v>678</v>
      </c>
      <c r="EL4" s="256" t="s">
        <v>679</v>
      </c>
      <c r="EM4" s="256" t="s">
        <v>680</v>
      </c>
      <c r="EN4" s="256" t="s">
        <v>681</v>
      </c>
      <c r="EO4" s="256" t="s">
        <v>682</v>
      </c>
      <c r="EP4" s="256" t="s">
        <v>683</v>
      </c>
      <c r="EQ4" s="256" t="s">
        <v>684</v>
      </c>
      <c r="ER4" s="256" t="s">
        <v>685</v>
      </c>
      <c r="ES4" s="256" t="s">
        <v>740</v>
      </c>
      <c r="ET4" s="256" t="s">
        <v>801</v>
      </c>
      <c r="EU4" s="256" t="s">
        <v>802</v>
      </c>
      <c r="EV4" s="256" t="s">
        <v>803</v>
      </c>
      <c r="EW4" s="256" t="s">
        <v>804</v>
      </c>
      <c r="EX4" s="256" t="s">
        <v>1038</v>
      </c>
      <c r="EY4" s="256" t="s">
        <v>1039</v>
      </c>
      <c r="EZ4" s="256" t="s">
        <v>1142</v>
      </c>
      <c r="FA4" s="256" t="s">
        <v>1143</v>
      </c>
      <c r="FB4" s="256" t="s">
        <v>1144</v>
      </c>
      <c r="FC4" s="256" t="s">
        <v>1145</v>
      </c>
      <c r="FD4" s="256" t="s">
        <v>1146</v>
      </c>
      <c r="FE4" s="256" t="s">
        <v>1147</v>
      </c>
      <c r="FF4" s="256" t="s">
        <v>1148</v>
      </c>
      <c r="FG4" s="256" t="s">
        <v>257</v>
      </c>
      <c r="FH4" s="256" t="s">
        <v>259</v>
      </c>
      <c r="FI4" s="256" t="s">
        <v>262</v>
      </c>
      <c r="FJ4" s="256" t="s">
        <v>264</v>
      </c>
      <c r="FK4" s="256" t="s">
        <v>267</v>
      </c>
      <c r="FL4" s="256" t="s">
        <v>271</v>
      </c>
      <c r="FM4" s="256" t="s">
        <v>273</v>
      </c>
      <c r="FN4" s="256" t="s">
        <v>276</v>
      </c>
      <c r="FO4" s="256" t="s">
        <v>278</v>
      </c>
      <c r="FP4" s="256" t="s">
        <v>280</v>
      </c>
      <c r="FQ4" s="256" t="s">
        <v>282</v>
      </c>
      <c r="FR4" s="256" t="s">
        <v>286</v>
      </c>
      <c r="FS4" s="256" t="s">
        <v>288</v>
      </c>
      <c r="FT4" s="256" t="s">
        <v>290</v>
      </c>
      <c r="FU4" s="256" t="s">
        <v>292</v>
      </c>
      <c r="FV4" s="256" t="s">
        <v>294</v>
      </c>
      <c r="FW4" s="256" t="s">
        <v>296</v>
      </c>
      <c r="FX4" s="256" t="s">
        <v>571</v>
      </c>
      <c r="FY4" s="256" t="s">
        <v>467</v>
      </c>
      <c r="FZ4" s="256" t="s">
        <v>469</v>
      </c>
      <c r="GA4" s="256" t="s">
        <v>471</v>
      </c>
      <c r="GB4" s="256" t="s">
        <v>473</v>
      </c>
      <c r="GC4" s="256" t="s">
        <v>1559</v>
      </c>
      <c r="GD4" s="256" t="s">
        <v>573</v>
      </c>
      <c r="GE4" s="256" t="s">
        <v>1561</v>
      </c>
      <c r="GF4" s="256" t="s">
        <v>299</v>
      </c>
      <c r="GG4" s="256" t="s">
        <v>303</v>
      </c>
      <c r="GH4" s="256" t="s">
        <v>305</v>
      </c>
      <c r="GI4" s="256" t="s">
        <v>307</v>
      </c>
      <c r="GJ4" s="256" t="s">
        <v>310</v>
      </c>
      <c r="GK4" s="256" t="s">
        <v>313</v>
      </c>
      <c r="GL4" s="256" t="s">
        <v>315</v>
      </c>
      <c r="GM4" s="256" t="s">
        <v>317</v>
      </c>
      <c r="GN4" s="256" t="s">
        <v>319</v>
      </c>
      <c r="GO4" s="256" t="s">
        <v>321</v>
      </c>
      <c r="GP4" s="256" t="s">
        <v>323</v>
      </c>
      <c r="GQ4" s="256" t="s">
        <v>325</v>
      </c>
      <c r="GR4" s="256" t="s">
        <v>327</v>
      </c>
      <c r="GS4" s="256" t="s">
        <v>329</v>
      </c>
      <c r="GT4" s="256" t="s">
        <v>331</v>
      </c>
      <c r="GU4" s="256" t="s">
        <v>333</v>
      </c>
      <c r="GV4" s="256" t="s">
        <v>337</v>
      </c>
      <c r="GW4" s="256" t="s">
        <v>339</v>
      </c>
      <c r="GX4" s="256" t="s">
        <v>341</v>
      </c>
      <c r="GY4" s="256" t="s">
        <v>343</v>
      </c>
      <c r="GZ4" s="256" t="s">
        <v>346</v>
      </c>
      <c r="HA4" s="256" t="s">
        <v>348</v>
      </c>
      <c r="HB4" s="256" t="s">
        <v>350</v>
      </c>
      <c r="HC4" s="256" t="s">
        <v>352</v>
      </c>
      <c r="HD4" s="256" t="s">
        <v>354</v>
      </c>
      <c r="HE4" s="256" t="s">
        <v>413</v>
      </c>
      <c r="HF4" s="256" t="s">
        <v>414</v>
      </c>
      <c r="HG4" s="256" t="s">
        <v>415</v>
      </c>
      <c r="HH4" s="256" t="s">
        <v>416</v>
      </c>
      <c r="HI4" s="256" t="s">
        <v>428</v>
      </c>
      <c r="HJ4" s="256" t="s">
        <v>1560</v>
      </c>
      <c r="HK4" s="256" t="s">
        <v>703</v>
      </c>
      <c r="HL4" s="256" t="s">
        <v>704</v>
      </c>
      <c r="HM4" s="256" t="s">
        <v>705</v>
      </c>
      <c r="HN4" s="256" t="s">
        <v>706</v>
      </c>
      <c r="HO4" s="256" t="s">
        <v>747</v>
      </c>
      <c r="HP4" s="256" t="s">
        <v>746</v>
      </c>
      <c r="HQ4" s="256" t="s">
        <v>745</v>
      </c>
      <c r="HR4" s="256" t="s">
        <v>744</v>
      </c>
      <c r="HS4" s="256" t="s">
        <v>743</v>
      </c>
      <c r="HT4" s="256" t="s">
        <v>742</v>
      </c>
      <c r="HU4" s="256" t="s">
        <v>741</v>
      </c>
      <c r="HV4" s="256" t="s">
        <v>809</v>
      </c>
      <c r="HW4" s="256" t="s">
        <v>1044</v>
      </c>
      <c r="HX4" s="256" t="s">
        <v>1045</v>
      </c>
      <c r="HY4" s="256" t="s">
        <v>1046</v>
      </c>
      <c r="HZ4" s="256" t="s">
        <v>1047</v>
      </c>
      <c r="IA4" s="256" t="s">
        <v>1048</v>
      </c>
      <c r="IB4" s="256" t="s">
        <v>1049</v>
      </c>
      <c r="IC4" s="256" t="s">
        <v>1160</v>
      </c>
      <c r="ID4" s="256" t="s">
        <v>1161</v>
      </c>
      <c r="IE4" s="256" t="s">
        <v>1162</v>
      </c>
      <c r="IF4" s="256" t="s">
        <v>1163</v>
      </c>
      <c r="IG4" s="256" t="s">
        <v>1164</v>
      </c>
      <c r="IH4" s="256" t="s">
        <v>1165</v>
      </c>
      <c r="II4" s="256" t="s">
        <v>1166</v>
      </c>
      <c r="IJ4" s="256" t="s">
        <v>1167</v>
      </c>
      <c r="IK4" s="256" t="s">
        <v>1168</v>
      </c>
      <c r="IL4" s="256" t="s">
        <v>1169</v>
      </c>
      <c r="IM4" s="256" t="s">
        <v>1170</v>
      </c>
      <c r="IN4" s="256" t="s">
        <v>1171</v>
      </c>
      <c r="IO4" s="257"/>
      <c r="IP4" s="444" t="s">
        <v>1458</v>
      </c>
    </row>
    <row r="5" spans="1:281" s="258" customFormat="1" ht="42">
      <c r="B5" s="447"/>
      <c r="C5" s="259" t="s">
        <v>7</v>
      </c>
      <c r="D5" s="259" t="s">
        <v>9</v>
      </c>
      <c r="E5" s="259" t="s">
        <v>11</v>
      </c>
      <c r="F5" s="259" t="s">
        <v>13</v>
      </c>
      <c r="G5" s="259" t="s">
        <v>16</v>
      </c>
      <c r="H5" s="259" t="s">
        <v>1459</v>
      </c>
      <c r="I5" s="259" t="s">
        <v>21</v>
      </c>
      <c r="J5" s="259" t="s">
        <v>26</v>
      </c>
      <c r="K5" s="259" t="s">
        <v>28</v>
      </c>
      <c r="L5" s="259" t="s">
        <v>30</v>
      </c>
      <c r="M5" s="259" t="s">
        <v>32</v>
      </c>
      <c r="N5" s="259" t="s">
        <v>39</v>
      </c>
      <c r="O5" s="259" t="s">
        <v>41</v>
      </c>
      <c r="P5" s="259" t="s">
        <v>43</v>
      </c>
      <c r="Q5" s="259" t="s">
        <v>45</v>
      </c>
      <c r="R5" s="259" t="s">
        <v>47</v>
      </c>
      <c r="S5" s="259" t="s">
        <v>49</v>
      </c>
      <c r="T5" s="259" t="s">
        <v>51</v>
      </c>
      <c r="U5" s="259" t="s">
        <v>55</v>
      </c>
      <c r="V5" s="259" t="s">
        <v>57</v>
      </c>
      <c r="W5" s="259" t="s">
        <v>479</v>
      </c>
      <c r="X5" s="259" t="s">
        <v>61</v>
      </c>
      <c r="Y5" s="259" t="s">
        <v>63</v>
      </c>
      <c r="Z5" s="259" t="s">
        <v>65</v>
      </c>
      <c r="AA5" s="259" t="s">
        <v>67</v>
      </c>
      <c r="AB5" s="259" t="s">
        <v>69</v>
      </c>
      <c r="AC5" s="259" t="s">
        <v>71</v>
      </c>
      <c r="AD5" s="259" t="s">
        <v>73</v>
      </c>
      <c r="AE5" s="259" t="s">
        <v>75</v>
      </c>
      <c r="AF5" s="259" t="s">
        <v>77</v>
      </c>
      <c r="AG5" s="259" t="s">
        <v>79</v>
      </c>
      <c r="AH5" s="259" t="s">
        <v>81</v>
      </c>
      <c r="AI5" s="259" t="s">
        <v>83</v>
      </c>
      <c r="AJ5" s="259" t="s">
        <v>86</v>
      </c>
      <c r="AK5" s="259" t="s">
        <v>88</v>
      </c>
      <c r="AL5" s="259" t="s">
        <v>90</v>
      </c>
      <c r="AM5" s="259" t="s">
        <v>92</v>
      </c>
      <c r="AN5" s="259" t="s">
        <v>94</v>
      </c>
      <c r="AO5" s="259" t="s">
        <v>96</v>
      </c>
      <c r="AP5" s="259" t="s">
        <v>98</v>
      </c>
      <c r="AQ5" s="259" t="s">
        <v>100</v>
      </c>
      <c r="AR5" s="259" t="s">
        <v>102</v>
      </c>
      <c r="AS5" s="259" t="s">
        <v>104</v>
      </c>
      <c r="AT5" s="259" t="s">
        <v>106</v>
      </c>
      <c r="AU5" s="259" t="s">
        <v>108</v>
      </c>
      <c r="AV5" s="259" t="s">
        <v>110</v>
      </c>
      <c r="AW5" s="259" t="s">
        <v>112</v>
      </c>
      <c r="AX5" s="259" t="s">
        <v>114</v>
      </c>
      <c r="AY5" s="259" t="s">
        <v>116</v>
      </c>
      <c r="AZ5" s="259" t="s">
        <v>118</v>
      </c>
      <c r="BA5" s="259" t="s">
        <v>120</v>
      </c>
      <c r="BB5" s="259" t="s">
        <v>523</v>
      </c>
      <c r="BC5" s="259" t="s">
        <v>123</v>
      </c>
      <c r="BD5" s="259" t="s">
        <v>125</v>
      </c>
      <c r="BE5" s="259" t="s">
        <v>127</v>
      </c>
      <c r="BF5" s="259" t="s">
        <v>129</v>
      </c>
      <c r="BG5" s="259" t="s">
        <v>131</v>
      </c>
      <c r="BH5" s="259" t="s">
        <v>133</v>
      </c>
      <c r="BI5" s="259" t="s">
        <v>135</v>
      </c>
      <c r="BJ5" s="259" t="s">
        <v>137</v>
      </c>
      <c r="BK5" s="259" t="s">
        <v>139</v>
      </c>
      <c r="BL5" s="259" t="s">
        <v>141</v>
      </c>
      <c r="BM5" s="259" t="s">
        <v>143</v>
      </c>
      <c r="BN5" s="259" t="s">
        <v>145</v>
      </c>
      <c r="BO5" s="259" t="s">
        <v>147</v>
      </c>
      <c r="BP5" s="259" t="s">
        <v>366</v>
      </c>
      <c r="BQ5" s="259" t="s">
        <v>151</v>
      </c>
      <c r="BR5" s="259" t="s">
        <v>153</v>
      </c>
      <c r="BS5" s="259" t="s">
        <v>155</v>
      </c>
      <c r="BT5" s="259" t="s">
        <v>1460</v>
      </c>
      <c r="BU5" s="259" t="s">
        <v>1461</v>
      </c>
      <c r="BV5" s="259" t="s">
        <v>1462</v>
      </c>
      <c r="BW5" s="259" t="s">
        <v>429</v>
      </c>
      <c r="BX5" s="259" t="s">
        <v>689</v>
      </c>
      <c r="BY5" s="259" t="s">
        <v>783</v>
      </c>
      <c r="BZ5" s="259" t="s">
        <v>717</v>
      </c>
      <c r="CA5" s="259" t="s">
        <v>784</v>
      </c>
      <c r="CB5" s="259" t="s">
        <v>785</v>
      </c>
      <c r="CC5" s="259" t="s">
        <v>786</v>
      </c>
      <c r="CD5" s="259" t="s">
        <v>798</v>
      </c>
      <c r="CE5" s="259" t="s">
        <v>1463</v>
      </c>
      <c r="CF5" s="259" t="s">
        <v>1094</v>
      </c>
      <c r="CG5" s="259" t="s">
        <v>1464</v>
      </c>
      <c r="CH5" s="259" t="s">
        <v>1139</v>
      </c>
      <c r="CI5" s="259" t="s">
        <v>1140</v>
      </c>
      <c r="CJ5" s="259" t="s">
        <v>1141</v>
      </c>
      <c r="CK5" s="259" t="s">
        <v>157</v>
      </c>
      <c r="CL5" s="259" t="s">
        <v>159</v>
      </c>
      <c r="CM5" s="259" t="s">
        <v>161</v>
      </c>
      <c r="CN5" s="259" t="s">
        <v>163</v>
      </c>
      <c r="CO5" s="259" t="s">
        <v>165</v>
      </c>
      <c r="CP5" s="259" t="s">
        <v>167</v>
      </c>
      <c r="CQ5" s="259" t="s">
        <v>169</v>
      </c>
      <c r="CR5" s="259" t="s">
        <v>171</v>
      </c>
      <c r="CS5" s="259" t="s">
        <v>173</v>
      </c>
      <c r="CT5" s="259" t="s">
        <v>175</v>
      </c>
      <c r="CU5" s="259" t="s">
        <v>179</v>
      </c>
      <c r="CV5" s="259" t="s">
        <v>181</v>
      </c>
      <c r="CW5" s="259" t="s">
        <v>185</v>
      </c>
      <c r="CX5" s="259" t="s">
        <v>187</v>
      </c>
      <c r="CY5" s="259" t="s">
        <v>189</v>
      </c>
      <c r="CZ5" s="259" t="s">
        <v>191</v>
      </c>
      <c r="DA5" s="259" t="s">
        <v>193</v>
      </c>
      <c r="DB5" s="259" t="s">
        <v>197</v>
      </c>
      <c r="DC5" s="259" t="s">
        <v>199</v>
      </c>
      <c r="DD5" s="259" t="s">
        <v>201</v>
      </c>
      <c r="DE5" s="259" t="s">
        <v>203</v>
      </c>
      <c r="DF5" s="259" t="s">
        <v>205</v>
      </c>
      <c r="DG5" s="259" t="s">
        <v>207</v>
      </c>
      <c r="DH5" s="259" t="s">
        <v>209</v>
      </c>
      <c r="DI5" s="259" t="s">
        <v>211</v>
      </c>
      <c r="DJ5" s="259" t="s">
        <v>213</v>
      </c>
      <c r="DK5" s="259" t="s">
        <v>216</v>
      </c>
      <c r="DL5" s="259" t="s">
        <v>218</v>
      </c>
      <c r="DM5" s="259" t="s">
        <v>220</v>
      </c>
      <c r="DN5" s="259" t="s">
        <v>222</v>
      </c>
      <c r="DO5" s="259" t="s">
        <v>224</v>
      </c>
      <c r="DP5" s="259" t="s">
        <v>226</v>
      </c>
      <c r="DQ5" s="259" t="s">
        <v>228</v>
      </c>
      <c r="DR5" s="259" t="s">
        <v>230</v>
      </c>
      <c r="DS5" s="259" t="s">
        <v>232</v>
      </c>
      <c r="DT5" s="259" t="s">
        <v>234</v>
      </c>
      <c r="DU5" s="259" t="s">
        <v>236</v>
      </c>
      <c r="DV5" s="259" t="s">
        <v>238</v>
      </c>
      <c r="DW5" s="259" t="s">
        <v>240</v>
      </c>
      <c r="DX5" s="259" t="s">
        <v>242</v>
      </c>
      <c r="DY5" s="259" t="s">
        <v>244</v>
      </c>
      <c r="DZ5" s="259" t="s">
        <v>246</v>
      </c>
      <c r="EA5" s="259" t="s">
        <v>248</v>
      </c>
      <c r="EB5" s="259" t="s">
        <v>250</v>
      </c>
      <c r="EC5" s="259" t="s">
        <v>252</v>
      </c>
      <c r="ED5" s="259" t="s">
        <v>254</v>
      </c>
      <c r="EE5" s="259" t="s">
        <v>256</v>
      </c>
      <c r="EF5" s="259" t="s">
        <v>1465</v>
      </c>
      <c r="EG5" s="259" t="s">
        <v>1466</v>
      </c>
      <c r="EH5" s="259" t="s">
        <v>432</v>
      </c>
      <c r="EI5" s="259" t="s">
        <v>434</v>
      </c>
      <c r="EJ5" s="259" t="s">
        <v>436</v>
      </c>
      <c r="EK5" s="259" t="s">
        <v>690</v>
      </c>
      <c r="EL5" s="259" t="s">
        <v>691</v>
      </c>
      <c r="EM5" s="259" t="s">
        <v>686</v>
      </c>
      <c r="EN5" s="259" t="s">
        <v>692</v>
      </c>
      <c r="EO5" s="259" t="s">
        <v>693</v>
      </c>
      <c r="EP5" s="259" t="s">
        <v>687</v>
      </c>
      <c r="EQ5" s="259" t="s">
        <v>694</v>
      </c>
      <c r="ER5" s="259" t="s">
        <v>688</v>
      </c>
      <c r="ES5" s="259" t="s">
        <v>787</v>
      </c>
      <c r="ET5" s="259" t="s">
        <v>805</v>
      </c>
      <c r="EU5" s="259" t="s">
        <v>994</v>
      </c>
      <c r="EV5" s="259" t="s">
        <v>995</v>
      </c>
      <c r="EW5" s="259" t="s">
        <v>996</v>
      </c>
      <c r="EX5" s="259" t="s">
        <v>1467</v>
      </c>
      <c r="EY5" s="259" t="s">
        <v>1468</v>
      </c>
      <c r="EZ5" s="259" t="s">
        <v>1469</v>
      </c>
      <c r="FA5" s="259" t="s">
        <v>1470</v>
      </c>
      <c r="FB5" s="259" t="s">
        <v>1471</v>
      </c>
      <c r="FC5" s="259" t="s">
        <v>1152</v>
      </c>
      <c r="FD5" s="259" t="s">
        <v>1153</v>
      </c>
      <c r="FE5" s="259" t="s">
        <v>1154</v>
      </c>
      <c r="FF5" s="259" t="s">
        <v>1155</v>
      </c>
      <c r="FG5" s="259" t="s">
        <v>1472</v>
      </c>
      <c r="FH5" s="259" t="s">
        <v>260</v>
      </c>
      <c r="FI5" s="259" t="s">
        <v>263</v>
      </c>
      <c r="FJ5" s="259" t="s">
        <v>265</v>
      </c>
      <c r="FK5" s="259" t="s">
        <v>268</v>
      </c>
      <c r="FL5" s="259" t="s">
        <v>1473</v>
      </c>
      <c r="FM5" s="259" t="s">
        <v>274</v>
      </c>
      <c r="FN5" s="259" t="s">
        <v>277</v>
      </c>
      <c r="FO5" s="259" t="s">
        <v>279</v>
      </c>
      <c r="FP5" s="259" t="s">
        <v>281</v>
      </c>
      <c r="FQ5" s="259" t="s">
        <v>283</v>
      </c>
      <c r="FR5" s="259" t="s">
        <v>287</v>
      </c>
      <c r="FS5" s="259" t="s">
        <v>289</v>
      </c>
      <c r="FT5" s="259" t="s">
        <v>291</v>
      </c>
      <c r="FU5" s="259" t="s">
        <v>293</v>
      </c>
      <c r="FV5" s="259" t="s">
        <v>295</v>
      </c>
      <c r="FW5" s="259" t="s">
        <v>297</v>
      </c>
      <c r="FX5" s="259" t="s">
        <v>695</v>
      </c>
      <c r="FY5" s="259" t="s">
        <v>696</v>
      </c>
      <c r="FZ5" s="259" t="s">
        <v>697</v>
      </c>
      <c r="GA5" s="259" t="s">
        <v>698</v>
      </c>
      <c r="GB5" s="259" t="s">
        <v>788</v>
      </c>
      <c r="GC5" s="259" t="s">
        <v>1474</v>
      </c>
      <c r="GD5" s="259" t="s">
        <v>1475</v>
      </c>
      <c r="GE5" s="259" t="s">
        <v>1476</v>
      </c>
      <c r="GF5" s="259" t="s">
        <v>300</v>
      </c>
      <c r="GG5" s="259" t="s">
        <v>304</v>
      </c>
      <c r="GH5" s="259" t="s">
        <v>306</v>
      </c>
      <c r="GI5" s="259" t="s">
        <v>997</v>
      </c>
      <c r="GJ5" s="259" t="s">
        <v>311</v>
      </c>
      <c r="GK5" s="259" t="s">
        <v>314</v>
      </c>
      <c r="GL5" s="259" t="s">
        <v>316</v>
      </c>
      <c r="GM5" s="259" t="s">
        <v>318</v>
      </c>
      <c r="GN5" s="259" t="s">
        <v>320</v>
      </c>
      <c r="GO5" s="259" t="s">
        <v>322</v>
      </c>
      <c r="GP5" s="259" t="s">
        <v>324</v>
      </c>
      <c r="GQ5" s="259" t="s">
        <v>326</v>
      </c>
      <c r="GR5" s="259" t="s">
        <v>328</v>
      </c>
      <c r="GS5" s="259" t="s">
        <v>330</v>
      </c>
      <c r="GT5" s="259" t="s">
        <v>332</v>
      </c>
      <c r="GU5" s="259" t="s">
        <v>334</v>
      </c>
      <c r="GV5" s="259" t="s">
        <v>338</v>
      </c>
      <c r="GW5" s="259" t="s">
        <v>340</v>
      </c>
      <c r="GX5" s="259" t="s">
        <v>342</v>
      </c>
      <c r="GY5" s="259" t="s">
        <v>344</v>
      </c>
      <c r="GZ5" s="259" t="s">
        <v>347</v>
      </c>
      <c r="HA5" s="259" t="s">
        <v>349</v>
      </c>
      <c r="HB5" s="259" t="s">
        <v>351</v>
      </c>
      <c r="HC5" s="259" t="s">
        <v>353</v>
      </c>
      <c r="HD5" s="259" t="s">
        <v>355</v>
      </c>
      <c r="HE5" s="259" t="s">
        <v>667</v>
      </c>
      <c r="HF5" s="259" t="s">
        <v>1477</v>
      </c>
      <c r="HG5" s="259" t="s">
        <v>1478</v>
      </c>
      <c r="HH5" s="259" t="s">
        <v>1479</v>
      </c>
      <c r="HI5" s="259" t="s">
        <v>438</v>
      </c>
      <c r="HJ5" s="259" t="s">
        <v>439</v>
      </c>
      <c r="HK5" s="259" t="s">
        <v>699</v>
      </c>
      <c r="HL5" s="259" t="s">
        <v>700</v>
      </c>
      <c r="HM5" s="259" t="s">
        <v>701</v>
      </c>
      <c r="HN5" s="259" t="s">
        <v>702</v>
      </c>
      <c r="HO5" s="259" t="s">
        <v>789</v>
      </c>
      <c r="HP5" s="259" t="s">
        <v>790</v>
      </c>
      <c r="HQ5" s="259" t="s">
        <v>791</v>
      </c>
      <c r="HR5" s="259" t="s">
        <v>792</v>
      </c>
      <c r="HS5" s="259" t="s">
        <v>793</v>
      </c>
      <c r="HT5" s="259" t="s">
        <v>794</v>
      </c>
      <c r="HU5" s="259" t="s">
        <v>795</v>
      </c>
      <c r="HV5" s="259" t="s">
        <v>810</v>
      </c>
      <c r="HW5" s="259" t="s">
        <v>1050</v>
      </c>
      <c r="HX5" s="259" t="s">
        <v>1052</v>
      </c>
      <c r="HY5" s="259" t="s">
        <v>1054</v>
      </c>
      <c r="HZ5" s="259" t="s">
        <v>1056</v>
      </c>
      <c r="IA5" s="259" t="s">
        <v>1060</v>
      </c>
      <c r="IB5" s="259" t="s">
        <v>1058</v>
      </c>
      <c r="IC5" s="259" t="s">
        <v>1480</v>
      </c>
      <c r="ID5" s="259" t="s">
        <v>1481</v>
      </c>
      <c r="IE5" s="259" t="s">
        <v>1482</v>
      </c>
      <c r="IF5" s="259" t="s">
        <v>1483</v>
      </c>
      <c r="IG5" s="259" t="s">
        <v>1484</v>
      </c>
      <c r="IH5" s="259" t="s">
        <v>1485</v>
      </c>
      <c r="II5" s="259" t="s">
        <v>1486</v>
      </c>
      <c r="IJ5" s="259" t="s">
        <v>1487</v>
      </c>
      <c r="IK5" s="259" t="s">
        <v>1488</v>
      </c>
      <c r="IL5" s="259" t="s">
        <v>1181</v>
      </c>
      <c r="IM5" s="259" t="s">
        <v>1489</v>
      </c>
      <c r="IN5" s="259" t="s">
        <v>1183</v>
      </c>
      <c r="IO5" s="260"/>
      <c r="IP5" s="445"/>
      <c r="IT5" s="261"/>
      <c r="IU5" s="261"/>
      <c r="IV5" s="261"/>
      <c r="IW5" s="261"/>
      <c r="IX5" s="261"/>
      <c r="IY5" s="261"/>
      <c r="IZ5" s="261"/>
      <c r="JA5" s="261"/>
      <c r="JB5" s="261"/>
      <c r="JC5" s="261"/>
      <c r="JD5" s="261"/>
      <c r="JE5" s="261"/>
      <c r="JF5" s="261"/>
      <c r="JG5" s="261"/>
      <c r="JH5" s="261"/>
      <c r="JI5" s="261"/>
      <c r="JJ5" s="261"/>
      <c r="JK5" s="261"/>
      <c r="JL5" s="261"/>
      <c r="JM5" s="261"/>
      <c r="JN5" s="261"/>
      <c r="JO5" s="261"/>
      <c r="JP5" s="261"/>
      <c r="JQ5" s="261"/>
      <c r="JR5" s="261"/>
      <c r="JS5" s="261"/>
      <c r="JT5" s="261"/>
      <c r="JU5" s="261"/>
    </row>
    <row r="6" spans="1:281">
      <c r="A6" s="262"/>
      <c r="B6" s="263" t="s">
        <v>1490</v>
      </c>
      <c r="C6" s="264">
        <v>82207548</v>
      </c>
      <c r="D6" s="264">
        <v>47256000</v>
      </c>
      <c r="E6" s="264">
        <v>36124670</v>
      </c>
      <c r="F6" s="264">
        <v>47049208</v>
      </c>
      <c r="G6" s="264">
        <v>35956979</v>
      </c>
      <c r="H6" s="264">
        <v>69616792</v>
      </c>
      <c r="I6" s="264">
        <v>31792052</v>
      </c>
      <c r="J6" s="264">
        <v>33670505</v>
      </c>
      <c r="K6" s="264">
        <v>75888000</v>
      </c>
      <c r="L6" s="264">
        <v>19646076</v>
      </c>
      <c r="M6" s="264">
        <v>20873181</v>
      </c>
      <c r="N6" s="264">
        <v>17944632</v>
      </c>
      <c r="O6" s="264">
        <v>43330021</v>
      </c>
      <c r="P6" s="264">
        <v>29962692</v>
      </c>
      <c r="Q6" s="264">
        <v>53743366</v>
      </c>
      <c r="R6" s="264">
        <v>32345865</v>
      </c>
      <c r="S6" s="264">
        <v>15801222</v>
      </c>
      <c r="T6" s="264">
        <v>19682450</v>
      </c>
      <c r="U6" s="264">
        <v>51210823</v>
      </c>
      <c r="V6" s="264">
        <v>63448971</v>
      </c>
      <c r="W6" s="264">
        <v>11134618</v>
      </c>
      <c r="X6" s="264">
        <v>10884318</v>
      </c>
      <c r="Y6" s="264">
        <v>11846364</v>
      </c>
      <c r="Z6" s="264">
        <v>9992285</v>
      </c>
      <c r="AA6" s="264">
        <v>32167359</v>
      </c>
      <c r="AB6" s="264">
        <v>52642701</v>
      </c>
      <c r="AC6" s="264">
        <v>40807374</v>
      </c>
      <c r="AD6" s="264">
        <v>66317598</v>
      </c>
      <c r="AE6" s="264">
        <v>35199942</v>
      </c>
      <c r="AF6" s="264">
        <v>41083622</v>
      </c>
      <c r="AG6" s="264">
        <v>37744682</v>
      </c>
      <c r="AH6" s="264">
        <v>30019153</v>
      </c>
      <c r="AI6" s="264">
        <v>33791474</v>
      </c>
      <c r="AJ6" s="264">
        <v>32731311</v>
      </c>
      <c r="AK6" s="264">
        <v>74130754</v>
      </c>
      <c r="AL6" s="264">
        <v>94283527</v>
      </c>
      <c r="AM6" s="264">
        <v>37679447</v>
      </c>
      <c r="AN6" s="264">
        <v>202286774</v>
      </c>
      <c r="AO6" s="264">
        <v>51135259</v>
      </c>
      <c r="AP6" s="264">
        <v>77954258</v>
      </c>
      <c r="AQ6" s="264">
        <v>104718229</v>
      </c>
      <c r="AR6" s="264">
        <v>454158231</v>
      </c>
      <c r="AS6" s="264">
        <v>86694220</v>
      </c>
      <c r="AT6" s="264">
        <v>15756782</v>
      </c>
      <c r="AU6" s="264">
        <v>58189812</v>
      </c>
      <c r="AV6" s="264">
        <v>38630802</v>
      </c>
      <c r="AW6" s="264">
        <v>54647685</v>
      </c>
      <c r="AX6" s="264">
        <v>173515085</v>
      </c>
      <c r="AY6" s="264">
        <v>38982192</v>
      </c>
      <c r="AZ6" s="264">
        <v>60533343</v>
      </c>
      <c r="BA6" s="264">
        <v>47469260</v>
      </c>
      <c r="BB6" s="264">
        <v>48701748</v>
      </c>
      <c r="BC6" s="264">
        <v>38839634</v>
      </c>
      <c r="BD6" s="264">
        <v>39879074</v>
      </c>
      <c r="BE6" s="264">
        <v>56522944</v>
      </c>
      <c r="BF6" s="264">
        <v>25961089</v>
      </c>
      <c r="BG6" s="264">
        <v>28988628</v>
      </c>
      <c r="BH6" s="264">
        <v>161310298</v>
      </c>
      <c r="BI6" s="264">
        <v>26443168</v>
      </c>
      <c r="BJ6" s="264">
        <v>148323541</v>
      </c>
      <c r="BK6" s="264">
        <v>301509439</v>
      </c>
      <c r="BL6" s="264">
        <v>165851973</v>
      </c>
      <c r="BM6" s="264">
        <v>158677495</v>
      </c>
      <c r="BN6" s="264">
        <v>28038561</v>
      </c>
      <c r="BO6" s="264">
        <v>27654839</v>
      </c>
      <c r="BP6" s="264">
        <v>46652958</v>
      </c>
      <c r="BQ6" s="264">
        <v>171402310</v>
      </c>
      <c r="BR6" s="264">
        <v>41803560</v>
      </c>
      <c r="BS6" s="264">
        <v>28095000</v>
      </c>
      <c r="BT6" s="264">
        <v>89803278</v>
      </c>
      <c r="BU6" s="264">
        <v>59920256</v>
      </c>
      <c r="BV6" s="264">
        <v>48991543</v>
      </c>
      <c r="BW6" s="264">
        <v>108915210</v>
      </c>
      <c r="BX6" s="264">
        <v>116058403</v>
      </c>
      <c r="BY6" s="264">
        <v>29406207</v>
      </c>
      <c r="BZ6" s="264">
        <v>27544996</v>
      </c>
      <c r="CA6" s="264">
        <v>41679963</v>
      </c>
      <c r="CB6" s="264">
        <v>53555433</v>
      </c>
      <c r="CC6" s="264">
        <v>46903749</v>
      </c>
      <c r="CD6" s="264">
        <v>117462549</v>
      </c>
      <c r="CE6" s="264">
        <v>35438057</v>
      </c>
      <c r="CF6" s="264">
        <v>42929512</v>
      </c>
      <c r="CG6" s="264">
        <v>79744197</v>
      </c>
      <c r="CH6" s="264">
        <v>6147578</v>
      </c>
      <c r="CI6" s="264">
        <v>4679677</v>
      </c>
      <c r="CJ6" s="264">
        <v>5058919</v>
      </c>
      <c r="CK6" s="264">
        <v>65578278</v>
      </c>
      <c r="CL6" s="264">
        <v>97846333</v>
      </c>
      <c r="CM6" s="264">
        <v>45936420</v>
      </c>
      <c r="CN6" s="264">
        <v>51090645</v>
      </c>
      <c r="CO6" s="264">
        <v>39341773</v>
      </c>
      <c r="CP6" s="264">
        <v>35456744</v>
      </c>
      <c r="CQ6" s="264">
        <v>98550968</v>
      </c>
      <c r="CR6" s="264">
        <v>47687234</v>
      </c>
      <c r="CS6" s="264">
        <v>31702006</v>
      </c>
      <c r="CT6" s="264">
        <v>136847567</v>
      </c>
      <c r="CU6" s="264">
        <v>97871176</v>
      </c>
      <c r="CV6" s="264">
        <v>55791171</v>
      </c>
      <c r="CW6" s="264">
        <v>114780165</v>
      </c>
      <c r="CX6" s="264">
        <v>25459905</v>
      </c>
      <c r="CY6" s="264">
        <v>58260299</v>
      </c>
      <c r="CZ6" s="264">
        <v>21544997</v>
      </c>
      <c r="DA6" s="264">
        <v>15133480</v>
      </c>
      <c r="DB6" s="264">
        <v>31997326</v>
      </c>
      <c r="DC6" s="264">
        <v>51030967</v>
      </c>
      <c r="DD6" s="264">
        <v>56532991</v>
      </c>
      <c r="DE6" s="264">
        <v>38424900</v>
      </c>
      <c r="DF6" s="264">
        <v>41973000</v>
      </c>
      <c r="DG6" s="264">
        <v>20930930</v>
      </c>
      <c r="DH6" s="264">
        <v>60443590</v>
      </c>
      <c r="DI6" s="264">
        <v>34584212</v>
      </c>
      <c r="DJ6" s="264">
        <v>35722976</v>
      </c>
      <c r="DK6" s="264">
        <v>35761233</v>
      </c>
      <c r="DL6" s="264">
        <v>45147964</v>
      </c>
      <c r="DM6" s="264">
        <v>79495473</v>
      </c>
      <c r="DN6" s="264">
        <v>73457560</v>
      </c>
      <c r="DO6" s="264">
        <v>107517346</v>
      </c>
      <c r="DP6" s="264">
        <v>24637450</v>
      </c>
      <c r="DQ6" s="264">
        <v>37260149</v>
      </c>
      <c r="DR6" s="264">
        <v>12828627</v>
      </c>
      <c r="DS6" s="264">
        <v>20850456</v>
      </c>
      <c r="DT6" s="264">
        <v>45202540</v>
      </c>
      <c r="DU6" s="264">
        <v>35864218</v>
      </c>
      <c r="DV6" s="264">
        <v>43188847</v>
      </c>
      <c r="DW6" s="264">
        <v>57581168</v>
      </c>
      <c r="DX6" s="264">
        <v>42578637</v>
      </c>
      <c r="DY6" s="264">
        <v>41522815</v>
      </c>
      <c r="DZ6" s="264">
        <v>224696032</v>
      </c>
      <c r="EA6" s="264">
        <v>25668107</v>
      </c>
      <c r="EB6" s="264">
        <v>165016511</v>
      </c>
      <c r="EC6" s="264">
        <v>136480200</v>
      </c>
      <c r="ED6" s="264">
        <v>29739000</v>
      </c>
      <c r="EE6" s="264">
        <v>77594301</v>
      </c>
      <c r="EF6" s="264">
        <v>37982194</v>
      </c>
      <c r="EG6" s="264">
        <v>80814274</v>
      </c>
      <c r="EH6" s="264">
        <v>92459879</v>
      </c>
      <c r="EI6" s="264">
        <v>153642110</v>
      </c>
      <c r="EJ6" s="264">
        <v>61842348</v>
      </c>
      <c r="EK6" s="264">
        <v>35526828</v>
      </c>
      <c r="EL6" s="264">
        <v>71016534</v>
      </c>
      <c r="EM6" s="264">
        <v>41429858</v>
      </c>
      <c r="EN6" s="264">
        <v>36957370</v>
      </c>
      <c r="EO6" s="264">
        <v>61132682</v>
      </c>
      <c r="EP6" s="264">
        <v>80330846</v>
      </c>
      <c r="EQ6" s="264">
        <v>25414067</v>
      </c>
      <c r="ER6" s="264">
        <v>32850458</v>
      </c>
      <c r="ES6" s="264">
        <v>696566520</v>
      </c>
      <c r="ET6" s="264">
        <v>16882113</v>
      </c>
      <c r="EU6" s="264">
        <v>18084000</v>
      </c>
      <c r="EV6" s="264">
        <v>35942492</v>
      </c>
      <c r="EW6" s="264">
        <v>13620180</v>
      </c>
      <c r="EX6" s="264">
        <v>44268484</v>
      </c>
      <c r="EY6" s="264">
        <v>43250738</v>
      </c>
      <c r="EZ6" s="264">
        <v>25783895</v>
      </c>
      <c r="FA6" s="264">
        <v>21430705</v>
      </c>
      <c r="FB6" s="264">
        <v>5728920</v>
      </c>
      <c r="FC6" s="264">
        <v>2866740</v>
      </c>
      <c r="FD6" s="264">
        <v>4947335</v>
      </c>
      <c r="FE6" s="264">
        <v>3221935</v>
      </c>
      <c r="FF6" s="264">
        <v>9540009</v>
      </c>
      <c r="FG6" s="264">
        <v>170317532</v>
      </c>
      <c r="FH6" s="264">
        <v>29002037</v>
      </c>
      <c r="FI6" s="264">
        <v>42385967</v>
      </c>
      <c r="FJ6" s="264">
        <v>61506000</v>
      </c>
      <c r="FK6" s="264">
        <v>33689778</v>
      </c>
      <c r="FL6" s="264">
        <v>26182200</v>
      </c>
      <c r="FM6" s="264">
        <v>16624345</v>
      </c>
      <c r="FN6" s="264">
        <v>56180073</v>
      </c>
      <c r="FO6" s="264">
        <v>28139107</v>
      </c>
      <c r="FP6" s="264">
        <v>55771402</v>
      </c>
      <c r="FQ6" s="264">
        <v>94603525</v>
      </c>
      <c r="FR6" s="264">
        <v>47323003</v>
      </c>
      <c r="FS6" s="264">
        <v>574862088</v>
      </c>
      <c r="FT6" s="264">
        <v>39341716</v>
      </c>
      <c r="FU6" s="264">
        <v>70704900</v>
      </c>
      <c r="FV6" s="264">
        <v>32760000</v>
      </c>
      <c r="FW6" s="264">
        <v>82130249</v>
      </c>
      <c r="FX6" s="264">
        <v>35185351</v>
      </c>
      <c r="FY6" s="264">
        <v>31731482</v>
      </c>
      <c r="FZ6" s="264">
        <v>32534765</v>
      </c>
      <c r="GA6" s="264">
        <v>60934851</v>
      </c>
      <c r="GB6" s="264">
        <v>45000000</v>
      </c>
      <c r="GC6" s="264">
        <v>13572470</v>
      </c>
      <c r="GD6" s="264">
        <v>10916678</v>
      </c>
      <c r="GE6" s="264">
        <v>4946689</v>
      </c>
      <c r="GF6" s="264">
        <v>62762800</v>
      </c>
      <c r="GG6" s="264">
        <v>47743819</v>
      </c>
      <c r="GH6" s="264">
        <v>60492534</v>
      </c>
      <c r="GI6" s="264">
        <v>30841094</v>
      </c>
      <c r="GJ6" s="264">
        <v>125458800</v>
      </c>
      <c r="GK6" s="264">
        <v>50752596</v>
      </c>
      <c r="GL6" s="264">
        <v>35284513</v>
      </c>
      <c r="GM6" s="264">
        <v>87017519</v>
      </c>
      <c r="GN6" s="264">
        <v>39910245</v>
      </c>
      <c r="GO6" s="264">
        <v>45841304</v>
      </c>
      <c r="GP6" s="264">
        <v>76132186</v>
      </c>
      <c r="GQ6" s="264">
        <v>90393215</v>
      </c>
      <c r="GR6" s="264">
        <v>66612719</v>
      </c>
      <c r="GS6" s="264">
        <v>39201774</v>
      </c>
      <c r="GT6" s="264">
        <v>15489726</v>
      </c>
      <c r="GU6" s="264">
        <v>27780007</v>
      </c>
      <c r="GV6" s="264">
        <v>76858936</v>
      </c>
      <c r="GW6" s="264">
        <v>58163556</v>
      </c>
      <c r="GX6" s="264">
        <v>49868496</v>
      </c>
      <c r="GY6" s="264">
        <v>31812664</v>
      </c>
      <c r="GZ6" s="264">
        <v>34735710</v>
      </c>
      <c r="HA6" s="264">
        <v>139968082</v>
      </c>
      <c r="HB6" s="264">
        <v>45084515</v>
      </c>
      <c r="HC6" s="264">
        <v>29695111</v>
      </c>
      <c r="HD6" s="264">
        <v>91834594</v>
      </c>
      <c r="HE6" s="264">
        <v>46088197</v>
      </c>
      <c r="HF6" s="264">
        <v>29027574</v>
      </c>
      <c r="HG6" s="264">
        <v>23914200</v>
      </c>
      <c r="HH6" s="264">
        <v>21842562</v>
      </c>
      <c r="HI6" s="264">
        <v>60848906</v>
      </c>
      <c r="HJ6" s="264">
        <v>42442827</v>
      </c>
      <c r="HK6" s="264">
        <v>40482949</v>
      </c>
      <c r="HL6" s="264">
        <v>101757083</v>
      </c>
      <c r="HM6" s="264">
        <v>56002118</v>
      </c>
      <c r="HN6" s="264">
        <v>120505053</v>
      </c>
      <c r="HO6" s="264">
        <v>41262986</v>
      </c>
      <c r="HP6" s="264">
        <v>73120658</v>
      </c>
      <c r="HQ6" s="264">
        <v>40331814</v>
      </c>
      <c r="HR6" s="264">
        <v>76085418</v>
      </c>
      <c r="HS6" s="264">
        <v>45425430</v>
      </c>
      <c r="HT6" s="264">
        <v>30694016</v>
      </c>
      <c r="HU6" s="264">
        <v>152257456</v>
      </c>
      <c r="HV6" s="264">
        <v>70149889</v>
      </c>
      <c r="HW6" s="264">
        <v>124724806</v>
      </c>
      <c r="HX6" s="264">
        <v>81139772</v>
      </c>
      <c r="HY6" s="264">
        <v>46343061</v>
      </c>
      <c r="HZ6" s="264">
        <v>51247828</v>
      </c>
      <c r="IA6" s="264">
        <v>29935558</v>
      </c>
      <c r="IB6" s="264">
        <v>46982687</v>
      </c>
      <c r="IC6" s="264">
        <v>90352327</v>
      </c>
      <c r="ID6" s="264">
        <v>11132074</v>
      </c>
      <c r="IE6" s="264">
        <v>2979676</v>
      </c>
      <c r="IF6" s="264">
        <v>13514978</v>
      </c>
      <c r="IG6" s="264">
        <v>8514386</v>
      </c>
      <c r="IH6" s="264">
        <v>5951321</v>
      </c>
      <c r="II6" s="264">
        <v>6684586</v>
      </c>
      <c r="IJ6" s="264">
        <v>12582924</v>
      </c>
      <c r="IK6" s="264">
        <v>13104471</v>
      </c>
      <c r="IL6" s="264">
        <v>15683929</v>
      </c>
      <c r="IM6" s="264">
        <v>11433501</v>
      </c>
      <c r="IN6" s="264">
        <v>8291525</v>
      </c>
      <c r="IO6" s="265"/>
      <c r="IP6" s="266">
        <v>14738638770</v>
      </c>
    </row>
    <row r="7" spans="1:281">
      <c r="A7" s="262"/>
      <c r="B7" s="267" t="s">
        <v>668</v>
      </c>
      <c r="C7" s="264">
        <v>82207548</v>
      </c>
      <c r="D7" s="264">
        <v>47256000</v>
      </c>
      <c r="E7" s="264">
        <v>36124670</v>
      </c>
      <c r="F7" s="264">
        <v>47049208</v>
      </c>
      <c r="G7" s="264">
        <v>35956979</v>
      </c>
      <c r="H7" s="264">
        <v>69616792</v>
      </c>
      <c r="I7" s="264">
        <v>31792052</v>
      </c>
      <c r="J7" s="264">
        <v>33670505</v>
      </c>
      <c r="K7" s="264">
        <v>75888000</v>
      </c>
      <c r="L7" s="264">
        <v>19646076</v>
      </c>
      <c r="M7" s="264">
        <v>20873181</v>
      </c>
      <c r="N7" s="264">
        <v>17944632</v>
      </c>
      <c r="O7" s="264">
        <v>43330021</v>
      </c>
      <c r="P7" s="264">
        <v>29962692</v>
      </c>
      <c r="Q7" s="264">
        <v>53743366</v>
      </c>
      <c r="R7" s="264">
        <v>32345865</v>
      </c>
      <c r="S7" s="264">
        <v>15801222</v>
      </c>
      <c r="T7" s="264">
        <v>19682450</v>
      </c>
      <c r="U7" s="264">
        <v>51210823</v>
      </c>
      <c r="V7" s="264">
        <v>63448971</v>
      </c>
      <c r="W7" s="264">
        <v>11134618</v>
      </c>
      <c r="X7" s="264">
        <v>10884318</v>
      </c>
      <c r="Y7" s="264">
        <v>11846364</v>
      </c>
      <c r="Z7" s="264">
        <v>9992285</v>
      </c>
      <c r="AA7" s="264">
        <v>32167359</v>
      </c>
      <c r="AB7" s="264">
        <v>52642701</v>
      </c>
      <c r="AC7" s="264">
        <v>40807374</v>
      </c>
      <c r="AD7" s="264">
        <v>66317598</v>
      </c>
      <c r="AE7" s="264">
        <v>35199942</v>
      </c>
      <c r="AF7" s="264">
        <v>41083622</v>
      </c>
      <c r="AG7" s="264">
        <v>37744682</v>
      </c>
      <c r="AH7" s="264">
        <v>30019153</v>
      </c>
      <c r="AI7" s="264">
        <v>33791474</v>
      </c>
      <c r="AJ7" s="264">
        <v>32731311</v>
      </c>
      <c r="AK7" s="264">
        <v>74130754</v>
      </c>
      <c r="AL7" s="264">
        <v>94283527</v>
      </c>
      <c r="AM7" s="264">
        <v>37679447</v>
      </c>
      <c r="AN7" s="264">
        <v>202286774</v>
      </c>
      <c r="AO7" s="264">
        <v>51135259</v>
      </c>
      <c r="AP7" s="264">
        <v>77954258</v>
      </c>
      <c r="AQ7" s="264">
        <v>104718229</v>
      </c>
      <c r="AR7" s="264">
        <v>454158231</v>
      </c>
      <c r="AS7" s="264">
        <v>86694220</v>
      </c>
      <c r="AT7" s="264">
        <v>15756782</v>
      </c>
      <c r="AU7" s="264">
        <v>58189812</v>
      </c>
      <c r="AV7" s="264">
        <v>38630802</v>
      </c>
      <c r="AW7" s="264">
        <v>54647685</v>
      </c>
      <c r="AX7" s="264">
        <v>173515085</v>
      </c>
      <c r="AY7" s="264">
        <v>38982192</v>
      </c>
      <c r="AZ7" s="264">
        <v>60533343</v>
      </c>
      <c r="BA7" s="264">
        <v>47469260</v>
      </c>
      <c r="BB7" s="264">
        <v>48701748</v>
      </c>
      <c r="BC7" s="264">
        <v>38839634</v>
      </c>
      <c r="BD7" s="264">
        <v>39879074</v>
      </c>
      <c r="BE7" s="264">
        <v>56522944</v>
      </c>
      <c r="BF7" s="264">
        <v>25961089</v>
      </c>
      <c r="BG7" s="264">
        <v>28988628</v>
      </c>
      <c r="BH7" s="264">
        <v>161310298</v>
      </c>
      <c r="BI7" s="264">
        <v>26443168</v>
      </c>
      <c r="BJ7" s="264">
        <v>148323541</v>
      </c>
      <c r="BK7" s="264">
        <v>301509439</v>
      </c>
      <c r="BL7" s="264">
        <v>165851973</v>
      </c>
      <c r="BM7" s="264">
        <v>158677495</v>
      </c>
      <c r="BN7" s="264">
        <v>28038561</v>
      </c>
      <c r="BO7" s="264">
        <v>27654839</v>
      </c>
      <c r="BP7" s="264">
        <v>46652958</v>
      </c>
      <c r="BQ7" s="264">
        <v>171402310</v>
      </c>
      <c r="BR7" s="264">
        <v>41803560</v>
      </c>
      <c r="BS7" s="264">
        <v>28095000</v>
      </c>
      <c r="BT7" s="264">
        <v>89803278</v>
      </c>
      <c r="BU7" s="264">
        <v>59920256</v>
      </c>
      <c r="BV7" s="264">
        <v>48991543</v>
      </c>
      <c r="BW7" s="264">
        <v>108915210</v>
      </c>
      <c r="BX7" s="264">
        <v>116058403</v>
      </c>
      <c r="BY7" s="264">
        <v>29406207</v>
      </c>
      <c r="BZ7" s="264">
        <v>27544996</v>
      </c>
      <c r="CA7" s="264">
        <v>41679963</v>
      </c>
      <c r="CB7" s="264">
        <v>53555433</v>
      </c>
      <c r="CC7" s="264">
        <v>46903749</v>
      </c>
      <c r="CD7" s="264">
        <v>117462549</v>
      </c>
      <c r="CE7" s="264">
        <v>35438057</v>
      </c>
      <c r="CF7" s="264">
        <v>42929512</v>
      </c>
      <c r="CG7" s="264">
        <v>79744197</v>
      </c>
      <c r="CH7" s="264">
        <v>6147578</v>
      </c>
      <c r="CI7" s="264">
        <v>4679677</v>
      </c>
      <c r="CJ7" s="264">
        <v>5058919</v>
      </c>
      <c r="CK7" s="264">
        <v>65578278</v>
      </c>
      <c r="CL7" s="264">
        <v>97846333</v>
      </c>
      <c r="CM7" s="264">
        <v>45936420</v>
      </c>
      <c r="CN7" s="264">
        <v>51090645</v>
      </c>
      <c r="CO7" s="264">
        <v>39341773</v>
      </c>
      <c r="CP7" s="264">
        <v>35456744</v>
      </c>
      <c r="CQ7" s="264">
        <v>98550968</v>
      </c>
      <c r="CR7" s="264">
        <v>47687234</v>
      </c>
      <c r="CS7" s="264">
        <v>31702006</v>
      </c>
      <c r="CT7" s="264">
        <v>136847567</v>
      </c>
      <c r="CU7" s="264">
        <v>97871176</v>
      </c>
      <c r="CV7" s="264">
        <v>55791171</v>
      </c>
      <c r="CW7" s="264">
        <v>114780165</v>
      </c>
      <c r="CX7" s="264">
        <v>25459905</v>
      </c>
      <c r="CY7" s="264">
        <v>58260299</v>
      </c>
      <c r="CZ7" s="264">
        <v>21544997</v>
      </c>
      <c r="DA7" s="264">
        <v>15133480</v>
      </c>
      <c r="DB7" s="264">
        <v>31997326</v>
      </c>
      <c r="DC7" s="264">
        <v>51030967</v>
      </c>
      <c r="DD7" s="264">
        <v>56532991</v>
      </c>
      <c r="DE7" s="264">
        <v>38424900</v>
      </c>
      <c r="DF7" s="264">
        <v>41973000</v>
      </c>
      <c r="DG7" s="264">
        <v>20930930</v>
      </c>
      <c r="DH7" s="264">
        <v>60443590</v>
      </c>
      <c r="DI7" s="264">
        <v>34584212</v>
      </c>
      <c r="DJ7" s="264">
        <v>35722976</v>
      </c>
      <c r="DK7" s="264">
        <v>35761233</v>
      </c>
      <c r="DL7" s="264">
        <v>45147964</v>
      </c>
      <c r="DM7" s="264">
        <v>79495473</v>
      </c>
      <c r="DN7" s="264">
        <v>73457560</v>
      </c>
      <c r="DO7" s="264">
        <v>107517346</v>
      </c>
      <c r="DP7" s="264">
        <v>24637450</v>
      </c>
      <c r="DQ7" s="264">
        <v>37260149</v>
      </c>
      <c r="DR7" s="264">
        <v>12828627</v>
      </c>
      <c r="DS7" s="264">
        <v>20850456</v>
      </c>
      <c r="DT7" s="264">
        <v>45202540</v>
      </c>
      <c r="DU7" s="264">
        <v>35864218</v>
      </c>
      <c r="DV7" s="264">
        <v>43188847</v>
      </c>
      <c r="DW7" s="264">
        <v>57581168</v>
      </c>
      <c r="DX7" s="264">
        <v>42578637</v>
      </c>
      <c r="DY7" s="264">
        <v>41522815</v>
      </c>
      <c r="DZ7" s="264">
        <v>224696032</v>
      </c>
      <c r="EA7" s="264">
        <v>25668107</v>
      </c>
      <c r="EB7" s="264">
        <v>165016511</v>
      </c>
      <c r="EC7" s="264">
        <v>136480200</v>
      </c>
      <c r="ED7" s="264">
        <v>29739000</v>
      </c>
      <c r="EE7" s="264">
        <v>77594301</v>
      </c>
      <c r="EF7" s="264">
        <v>37982194</v>
      </c>
      <c r="EG7" s="264">
        <v>80814274</v>
      </c>
      <c r="EH7" s="264">
        <v>92459879</v>
      </c>
      <c r="EI7" s="264">
        <v>153642110</v>
      </c>
      <c r="EJ7" s="264">
        <v>61842348</v>
      </c>
      <c r="EK7" s="264">
        <v>35526828</v>
      </c>
      <c r="EL7" s="264">
        <v>71016534</v>
      </c>
      <c r="EM7" s="264">
        <v>41429858</v>
      </c>
      <c r="EN7" s="264">
        <v>36957370</v>
      </c>
      <c r="EO7" s="264">
        <v>61132682</v>
      </c>
      <c r="EP7" s="264">
        <v>80330846</v>
      </c>
      <c r="EQ7" s="264">
        <v>25414067</v>
      </c>
      <c r="ER7" s="264">
        <v>32850458</v>
      </c>
      <c r="ES7" s="264">
        <v>696566520</v>
      </c>
      <c r="ET7" s="264">
        <v>16882113</v>
      </c>
      <c r="EU7" s="264">
        <v>18084000</v>
      </c>
      <c r="EV7" s="264">
        <v>35942492</v>
      </c>
      <c r="EW7" s="264">
        <v>13620180</v>
      </c>
      <c r="EX7" s="264">
        <v>44268484</v>
      </c>
      <c r="EY7" s="264">
        <v>43250738</v>
      </c>
      <c r="EZ7" s="264">
        <v>25783895</v>
      </c>
      <c r="FA7" s="264">
        <v>21430705</v>
      </c>
      <c r="FB7" s="264">
        <v>5728920</v>
      </c>
      <c r="FC7" s="264">
        <v>2866740</v>
      </c>
      <c r="FD7" s="264">
        <v>4947335</v>
      </c>
      <c r="FE7" s="264">
        <v>3221935</v>
      </c>
      <c r="FF7" s="264">
        <v>9540009</v>
      </c>
      <c r="FG7" s="264">
        <v>170317532</v>
      </c>
      <c r="FH7" s="264">
        <v>29002037</v>
      </c>
      <c r="FI7" s="264">
        <v>42385967</v>
      </c>
      <c r="FJ7" s="264">
        <v>61506000</v>
      </c>
      <c r="FK7" s="264">
        <v>33689778</v>
      </c>
      <c r="FL7" s="264">
        <v>26182200</v>
      </c>
      <c r="FM7" s="264">
        <v>16624345</v>
      </c>
      <c r="FN7" s="264">
        <v>56180073</v>
      </c>
      <c r="FO7" s="264">
        <v>28139107</v>
      </c>
      <c r="FP7" s="264">
        <v>55771402</v>
      </c>
      <c r="FQ7" s="264">
        <v>94603525</v>
      </c>
      <c r="FR7" s="264">
        <v>47323003</v>
      </c>
      <c r="FS7" s="264">
        <v>574862088</v>
      </c>
      <c r="FT7" s="264">
        <v>39341716</v>
      </c>
      <c r="FU7" s="264">
        <v>70704900</v>
      </c>
      <c r="FV7" s="264">
        <v>32760000</v>
      </c>
      <c r="FW7" s="264">
        <v>82130249</v>
      </c>
      <c r="FX7" s="264">
        <v>35185351</v>
      </c>
      <c r="FY7" s="264">
        <v>31731482</v>
      </c>
      <c r="FZ7" s="264">
        <v>32534765</v>
      </c>
      <c r="GA7" s="264">
        <v>60934851</v>
      </c>
      <c r="GB7" s="264">
        <v>45000000</v>
      </c>
      <c r="GC7" s="264">
        <v>13572470</v>
      </c>
      <c r="GD7" s="264">
        <v>10916678</v>
      </c>
      <c r="GE7" s="264">
        <v>4946689</v>
      </c>
      <c r="GF7" s="264">
        <v>62762800</v>
      </c>
      <c r="GG7" s="264">
        <v>47743819</v>
      </c>
      <c r="GH7" s="264">
        <v>60492534</v>
      </c>
      <c r="GI7" s="264">
        <v>30841094</v>
      </c>
      <c r="GJ7" s="264">
        <v>125458800</v>
      </c>
      <c r="GK7" s="264">
        <v>50752596</v>
      </c>
      <c r="GL7" s="264">
        <v>35284513</v>
      </c>
      <c r="GM7" s="264">
        <v>87017519</v>
      </c>
      <c r="GN7" s="264">
        <v>39910245</v>
      </c>
      <c r="GO7" s="264">
        <v>45841304</v>
      </c>
      <c r="GP7" s="264">
        <v>76132186</v>
      </c>
      <c r="GQ7" s="264">
        <v>90393215</v>
      </c>
      <c r="GR7" s="264">
        <v>66612719</v>
      </c>
      <c r="GS7" s="264">
        <v>39201774</v>
      </c>
      <c r="GT7" s="264">
        <v>15489726</v>
      </c>
      <c r="GU7" s="264">
        <v>27780007</v>
      </c>
      <c r="GV7" s="264">
        <v>76858936</v>
      </c>
      <c r="GW7" s="264">
        <v>58163556</v>
      </c>
      <c r="GX7" s="264">
        <v>49868496</v>
      </c>
      <c r="GY7" s="264">
        <v>31812664</v>
      </c>
      <c r="GZ7" s="264">
        <v>34735710</v>
      </c>
      <c r="HA7" s="264">
        <v>139968082</v>
      </c>
      <c r="HB7" s="264">
        <v>45084515</v>
      </c>
      <c r="HC7" s="264">
        <v>29695111</v>
      </c>
      <c r="HD7" s="264">
        <v>91834594</v>
      </c>
      <c r="HE7" s="264">
        <v>46088197</v>
      </c>
      <c r="HF7" s="264">
        <v>29027574</v>
      </c>
      <c r="HG7" s="264">
        <v>23914200</v>
      </c>
      <c r="HH7" s="264">
        <v>21842562</v>
      </c>
      <c r="HI7" s="264">
        <v>60848906</v>
      </c>
      <c r="HJ7" s="264">
        <v>42442827</v>
      </c>
      <c r="HK7" s="264">
        <v>40482949</v>
      </c>
      <c r="HL7" s="264">
        <v>101757083</v>
      </c>
      <c r="HM7" s="264">
        <v>56002118</v>
      </c>
      <c r="HN7" s="264">
        <v>120505053</v>
      </c>
      <c r="HO7" s="264">
        <v>41262986</v>
      </c>
      <c r="HP7" s="264">
        <v>73120658</v>
      </c>
      <c r="HQ7" s="264">
        <v>40331814</v>
      </c>
      <c r="HR7" s="264">
        <v>76085418</v>
      </c>
      <c r="HS7" s="264">
        <v>45425430</v>
      </c>
      <c r="HT7" s="264">
        <v>30694016</v>
      </c>
      <c r="HU7" s="264">
        <v>152257456</v>
      </c>
      <c r="HV7" s="264">
        <v>70149889</v>
      </c>
      <c r="HW7" s="264">
        <v>124724806</v>
      </c>
      <c r="HX7" s="264">
        <v>81139772</v>
      </c>
      <c r="HY7" s="264">
        <v>46343061</v>
      </c>
      <c r="HZ7" s="264">
        <v>51247828</v>
      </c>
      <c r="IA7" s="264">
        <v>29935558</v>
      </c>
      <c r="IB7" s="264">
        <v>46982687</v>
      </c>
      <c r="IC7" s="264">
        <v>90352327</v>
      </c>
      <c r="ID7" s="264">
        <v>11132074</v>
      </c>
      <c r="IE7" s="264">
        <v>2979676</v>
      </c>
      <c r="IF7" s="264">
        <v>13514978</v>
      </c>
      <c r="IG7" s="264">
        <v>8514386</v>
      </c>
      <c r="IH7" s="264">
        <v>5951321</v>
      </c>
      <c r="II7" s="264">
        <v>6684586</v>
      </c>
      <c r="IJ7" s="264">
        <v>12582924</v>
      </c>
      <c r="IK7" s="264">
        <v>13104471</v>
      </c>
      <c r="IL7" s="264">
        <v>15683929</v>
      </c>
      <c r="IM7" s="264">
        <v>11433501</v>
      </c>
      <c r="IN7" s="264">
        <v>8291525</v>
      </c>
      <c r="IO7" s="265"/>
      <c r="IP7" s="266">
        <v>14738638770</v>
      </c>
    </row>
    <row r="8" spans="1:281">
      <c r="A8" s="262"/>
      <c r="B8" s="268" t="s">
        <v>1491</v>
      </c>
      <c r="C8" s="269">
        <v>37310943</v>
      </c>
      <c r="D8" s="269">
        <v>16263362</v>
      </c>
      <c r="E8" s="269">
        <v>12538138</v>
      </c>
      <c r="F8" s="269">
        <v>21568862</v>
      </c>
      <c r="G8" s="269">
        <v>16242579</v>
      </c>
      <c r="H8" s="269">
        <v>27079431</v>
      </c>
      <c r="I8" s="269">
        <v>9348509</v>
      </c>
      <c r="J8" s="269">
        <v>10957952</v>
      </c>
      <c r="K8" s="269">
        <v>22823847</v>
      </c>
      <c r="L8" s="269">
        <v>7091562</v>
      </c>
      <c r="M8" s="269">
        <v>12737393</v>
      </c>
      <c r="N8" s="269">
        <v>3426265</v>
      </c>
      <c r="O8" s="269">
        <v>17374303</v>
      </c>
      <c r="P8" s="269">
        <v>14443910</v>
      </c>
      <c r="Q8" s="269">
        <v>19681307</v>
      </c>
      <c r="R8" s="269">
        <v>10672909</v>
      </c>
      <c r="S8" s="269">
        <v>8376545</v>
      </c>
      <c r="T8" s="269">
        <v>6906793</v>
      </c>
      <c r="U8" s="269">
        <v>17341554</v>
      </c>
      <c r="V8" s="269">
        <v>22823481</v>
      </c>
      <c r="W8" s="269">
        <v>4698850</v>
      </c>
      <c r="X8" s="269">
        <v>3826502</v>
      </c>
      <c r="Y8" s="269">
        <v>4682317</v>
      </c>
      <c r="Z8" s="269">
        <v>3795600</v>
      </c>
      <c r="AA8" s="269">
        <v>11265217</v>
      </c>
      <c r="AB8" s="269">
        <v>26638530</v>
      </c>
      <c r="AC8" s="269">
        <v>13687012</v>
      </c>
      <c r="AD8" s="269">
        <v>20654153</v>
      </c>
      <c r="AE8" s="269">
        <v>11947931</v>
      </c>
      <c r="AF8" s="269">
        <v>14692305</v>
      </c>
      <c r="AG8" s="269">
        <v>11141347</v>
      </c>
      <c r="AH8" s="269">
        <v>11097291</v>
      </c>
      <c r="AI8" s="269">
        <v>11330764</v>
      </c>
      <c r="AJ8" s="269">
        <v>12900341</v>
      </c>
      <c r="AK8" s="269">
        <v>27762214</v>
      </c>
      <c r="AL8" s="269">
        <v>38796743</v>
      </c>
      <c r="AM8" s="269">
        <v>15787030</v>
      </c>
      <c r="AN8" s="269">
        <v>75506446</v>
      </c>
      <c r="AO8" s="269">
        <v>25628277</v>
      </c>
      <c r="AP8" s="269">
        <v>29862004</v>
      </c>
      <c r="AQ8" s="269">
        <v>35885439</v>
      </c>
      <c r="AR8" s="269">
        <v>164695387</v>
      </c>
      <c r="AS8" s="269">
        <v>28846320</v>
      </c>
      <c r="AT8" s="269">
        <v>10198475</v>
      </c>
      <c r="AU8" s="269">
        <v>19642030</v>
      </c>
      <c r="AV8" s="269">
        <v>14637094</v>
      </c>
      <c r="AW8" s="269">
        <v>16122075</v>
      </c>
      <c r="AX8" s="269">
        <v>73953879</v>
      </c>
      <c r="AY8" s="269">
        <v>10608951</v>
      </c>
      <c r="AZ8" s="269">
        <v>19795505</v>
      </c>
      <c r="BA8" s="269">
        <v>14740852</v>
      </c>
      <c r="BB8" s="269">
        <v>16793733</v>
      </c>
      <c r="BC8" s="269">
        <v>12293975</v>
      </c>
      <c r="BD8" s="269">
        <v>12504299</v>
      </c>
      <c r="BE8" s="269">
        <v>20439192</v>
      </c>
      <c r="BF8" s="269">
        <v>9122010</v>
      </c>
      <c r="BG8" s="269">
        <v>13578617</v>
      </c>
      <c r="BH8" s="269">
        <v>69250514</v>
      </c>
      <c r="BI8" s="269">
        <v>11695731</v>
      </c>
      <c r="BJ8" s="269">
        <v>40791820</v>
      </c>
      <c r="BK8" s="269">
        <v>119290413</v>
      </c>
      <c r="BL8" s="269">
        <v>83436229</v>
      </c>
      <c r="BM8" s="269">
        <v>71239923</v>
      </c>
      <c r="BN8" s="269">
        <v>13238741</v>
      </c>
      <c r="BO8" s="269">
        <v>11662178</v>
      </c>
      <c r="BP8" s="269">
        <v>23357488</v>
      </c>
      <c r="BQ8" s="269">
        <v>59872048</v>
      </c>
      <c r="BR8" s="269">
        <v>13800077</v>
      </c>
      <c r="BS8" s="269">
        <v>7238967</v>
      </c>
      <c r="BT8" s="269">
        <v>33023630</v>
      </c>
      <c r="BU8" s="269">
        <v>18868635</v>
      </c>
      <c r="BV8" s="269">
        <v>17563999</v>
      </c>
      <c r="BW8" s="269">
        <v>37364368</v>
      </c>
      <c r="BX8" s="269">
        <v>37690833</v>
      </c>
      <c r="BY8" s="269">
        <v>9119105</v>
      </c>
      <c r="BZ8" s="269">
        <v>9432472</v>
      </c>
      <c r="CA8" s="269">
        <v>12190268</v>
      </c>
      <c r="CB8" s="269">
        <v>16584110</v>
      </c>
      <c r="CC8" s="269">
        <v>18379899</v>
      </c>
      <c r="CD8" s="269">
        <v>38385036</v>
      </c>
      <c r="CE8" s="269">
        <v>10151330</v>
      </c>
      <c r="CF8" s="269">
        <v>13041080</v>
      </c>
      <c r="CG8" s="269">
        <v>23006992</v>
      </c>
      <c r="CH8" s="269">
        <v>1402811</v>
      </c>
      <c r="CI8" s="269">
        <v>907164</v>
      </c>
      <c r="CJ8" s="269">
        <v>1359142</v>
      </c>
      <c r="CK8" s="269">
        <v>31208033</v>
      </c>
      <c r="CL8" s="269">
        <v>43454964</v>
      </c>
      <c r="CM8" s="269">
        <v>13462376</v>
      </c>
      <c r="CN8" s="269">
        <v>13360905</v>
      </c>
      <c r="CO8" s="269">
        <v>13906611</v>
      </c>
      <c r="CP8" s="269">
        <v>13033086</v>
      </c>
      <c r="CQ8" s="269">
        <v>36743799</v>
      </c>
      <c r="CR8" s="269">
        <v>16036793</v>
      </c>
      <c r="CS8" s="269">
        <v>10783344</v>
      </c>
      <c r="CT8" s="269">
        <v>31893405</v>
      </c>
      <c r="CU8" s="269">
        <v>31080645</v>
      </c>
      <c r="CV8" s="269">
        <v>20330028</v>
      </c>
      <c r="CW8" s="269">
        <v>38732782</v>
      </c>
      <c r="CX8" s="269">
        <v>15755848</v>
      </c>
      <c r="CY8" s="269">
        <v>23915237</v>
      </c>
      <c r="CZ8" s="269">
        <v>9101514</v>
      </c>
      <c r="DA8" s="269">
        <v>5920347</v>
      </c>
      <c r="DB8" s="269">
        <v>16366150</v>
      </c>
      <c r="DC8" s="269">
        <v>17304857</v>
      </c>
      <c r="DD8" s="269">
        <v>26454720</v>
      </c>
      <c r="DE8" s="269">
        <v>12415766</v>
      </c>
      <c r="DF8" s="269">
        <v>15281875</v>
      </c>
      <c r="DG8" s="269">
        <v>8017645</v>
      </c>
      <c r="DH8" s="269">
        <v>21000067</v>
      </c>
      <c r="DI8" s="269">
        <v>14453973</v>
      </c>
      <c r="DJ8" s="269">
        <v>15085187</v>
      </c>
      <c r="DK8" s="269">
        <v>16090699</v>
      </c>
      <c r="DL8" s="269">
        <v>15902690</v>
      </c>
      <c r="DM8" s="269">
        <v>25516950</v>
      </c>
      <c r="DN8" s="269">
        <v>25877988</v>
      </c>
      <c r="DO8" s="269">
        <v>40614855</v>
      </c>
      <c r="DP8" s="269">
        <v>12600531</v>
      </c>
      <c r="DQ8" s="269">
        <v>14167152</v>
      </c>
      <c r="DR8" s="269">
        <v>6398739</v>
      </c>
      <c r="DS8" s="269">
        <v>8739520</v>
      </c>
      <c r="DT8" s="269">
        <v>15763216</v>
      </c>
      <c r="DU8" s="269">
        <v>14822928</v>
      </c>
      <c r="DV8" s="269">
        <v>13506654</v>
      </c>
      <c r="DW8" s="269">
        <v>19514262</v>
      </c>
      <c r="DX8" s="269">
        <v>15272259</v>
      </c>
      <c r="DY8" s="269">
        <v>17326485</v>
      </c>
      <c r="DZ8" s="269">
        <v>100343695</v>
      </c>
      <c r="EA8" s="269">
        <v>13118997</v>
      </c>
      <c r="EB8" s="269">
        <v>46588481</v>
      </c>
      <c r="EC8" s="269">
        <v>40318108</v>
      </c>
      <c r="ED8" s="269">
        <v>7324279</v>
      </c>
      <c r="EE8" s="269">
        <v>29024108</v>
      </c>
      <c r="EF8" s="269">
        <v>13351478</v>
      </c>
      <c r="EG8" s="269">
        <v>30280877</v>
      </c>
      <c r="EH8" s="269">
        <v>31745927</v>
      </c>
      <c r="EI8" s="269">
        <v>96685274</v>
      </c>
      <c r="EJ8" s="269">
        <v>19354272</v>
      </c>
      <c r="EK8" s="269">
        <v>11302265</v>
      </c>
      <c r="EL8" s="269">
        <v>32423174</v>
      </c>
      <c r="EM8" s="269">
        <v>13439483</v>
      </c>
      <c r="EN8" s="269">
        <v>16689173</v>
      </c>
      <c r="EO8" s="269">
        <v>22474009</v>
      </c>
      <c r="EP8" s="269">
        <v>26106424</v>
      </c>
      <c r="EQ8" s="269">
        <v>8358299</v>
      </c>
      <c r="ER8" s="269">
        <v>12164682</v>
      </c>
      <c r="ES8" s="269">
        <v>509675920</v>
      </c>
      <c r="ET8" s="269">
        <v>3836483</v>
      </c>
      <c r="EU8" s="269">
        <v>3601304</v>
      </c>
      <c r="EV8" s="269">
        <v>6811054</v>
      </c>
      <c r="EW8" s="269">
        <v>3259771</v>
      </c>
      <c r="EX8" s="269">
        <v>16417461</v>
      </c>
      <c r="EY8" s="269">
        <v>14330738</v>
      </c>
      <c r="EZ8" s="269">
        <v>10902675</v>
      </c>
      <c r="FA8" s="269">
        <v>4843687</v>
      </c>
      <c r="FB8" s="269">
        <v>1483548</v>
      </c>
      <c r="FC8" s="269">
        <v>843814</v>
      </c>
      <c r="FD8" s="269">
        <v>1342301</v>
      </c>
      <c r="FE8" s="269">
        <v>687836</v>
      </c>
      <c r="FF8" s="269">
        <v>2387420</v>
      </c>
      <c r="FG8" s="269">
        <v>52573129</v>
      </c>
      <c r="FH8" s="269">
        <v>12409724</v>
      </c>
      <c r="FI8" s="269">
        <v>19718572</v>
      </c>
      <c r="FJ8" s="269">
        <v>19693577</v>
      </c>
      <c r="FK8" s="269">
        <v>12580620</v>
      </c>
      <c r="FL8" s="269">
        <v>9583434</v>
      </c>
      <c r="FM8" s="269">
        <v>7461311</v>
      </c>
      <c r="FN8" s="269">
        <v>24475675</v>
      </c>
      <c r="FO8" s="269">
        <v>9039801</v>
      </c>
      <c r="FP8" s="269">
        <v>16537890</v>
      </c>
      <c r="FQ8" s="269">
        <v>26944451</v>
      </c>
      <c r="FR8" s="269">
        <v>17062234</v>
      </c>
      <c r="FS8" s="269">
        <v>309775435</v>
      </c>
      <c r="FT8" s="269">
        <v>22672211</v>
      </c>
      <c r="FU8" s="269">
        <v>18622257</v>
      </c>
      <c r="FV8" s="269">
        <v>8044538</v>
      </c>
      <c r="FW8" s="269">
        <v>24630403</v>
      </c>
      <c r="FX8" s="269">
        <v>13037152</v>
      </c>
      <c r="FY8" s="269">
        <v>12558068</v>
      </c>
      <c r="FZ8" s="269">
        <v>11550625</v>
      </c>
      <c r="GA8" s="269">
        <v>21988421</v>
      </c>
      <c r="GB8" s="269">
        <v>20600613</v>
      </c>
      <c r="GC8" s="269">
        <v>4545916</v>
      </c>
      <c r="GD8" s="269">
        <v>2193463</v>
      </c>
      <c r="GE8" s="269">
        <v>1886105</v>
      </c>
      <c r="GF8" s="269">
        <v>24354672</v>
      </c>
      <c r="GG8" s="269">
        <v>24509369</v>
      </c>
      <c r="GH8" s="269">
        <v>26036072</v>
      </c>
      <c r="GI8" s="269">
        <v>14177813</v>
      </c>
      <c r="GJ8" s="269">
        <v>38823744</v>
      </c>
      <c r="GK8" s="269">
        <v>17307949</v>
      </c>
      <c r="GL8" s="269">
        <v>15783461</v>
      </c>
      <c r="GM8" s="269">
        <v>34319961</v>
      </c>
      <c r="GN8" s="269">
        <v>16464366</v>
      </c>
      <c r="GO8" s="269">
        <v>20579299</v>
      </c>
      <c r="GP8" s="269">
        <v>25589982</v>
      </c>
      <c r="GQ8" s="269">
        <v>29715078</v>
      </c>
      <c r="GR8" s="269">
        <v>29370166</v>
      </c>
      <c r="GS8" s="269">
        <v>15481143</v>
      </c>
      <c r="GT8" s="269">
        <v>7563408</v>
      </c>
      <c r="GU8" s="269">
        <v>11702795</v>
      </c>
      <c r="GV8" s="269">
        <v>31793422</v>
      </c>
      <c r="GW8" s="269">
        <v>24908307</v>
      </c>
      <c r="GX8" s="269">
        <v>19325022</v>
      </c>
      <c r="GY8" s="269">
        <v>12848480</v>
      </c>
      <c r="GZ8" s="269">
        <v>15081105</v>
      </c>
      <c r="HA8" s="269">
        <v>61558761</v>
      </c>
      <c r="HB8" s="269">
        <v>16215198</v>
      </c>
      <c r="HC8" s="269">
        <v>10048756</v>
      </c>
      <c r="HD8" s="269">
        <v>36677410</v>
      </c>
      <c r="HE8" s="269">
        <v>19684086</v>
      </c>
      <c r="HF8" s="269">
        <v>11856020</v>
      </c>
      <c r="HG8" s="269">
        <v>7769595</v>
      </c>
      <c r="HH8" s="269">
        <v>6424603</v>
      </c>
      <c r="HI8" s="269">
        <v>22442786</v>
      </c>
      <c r="HJ8" s="269">
        <v>17785789</v>
      </c>
      <c r="HK8" s="269">
        <v>13387890</v>
      </c>
      <c r="HL8" s="269">
        <v>43175351</v>
      </c>
      <c r="HM8" s="269">
        <v>21449520</v>
      </c>
      <c r="HN8" s="269">
        <v>51147347</v>
      </c>
      <c r="HO8" s="269">
        <v>20964648</v>
      </c>
      <c r="HP8" s="269">
        <v>26240718</v>
      </c>
      <c r="HQ8" s="269">
        <v>18585053</v>
      </c>
      <c r="HR8" s="269">
        <v>33184300</v>
      </c>
      <c r="HS8" s="269">
        <v>16673614</v>
      </c>
      <c r="HT8" s="269">
        <v>12295717</v>
      </c>
      <c r="HU8" s="269">
        <v>58968350</v>
      </c>
      <c r="HV8" s="269">
        <v>27863837</v>
      </c>
      <c r="HW8" s="269">
        <v>40494265</v>
      </c>
      <c r="HX8" s="269">
        <v>25167566</v>
      </c>
      <c r="HY8" s="269">
        <v>16595644</v>
      </c>
      <c r="HZ8" s="269">
        <v>16911860</v>
      </c>
      <c r="IA8" s="269">
        <v>10823753</v>
      </c>
      <c r="IB8" s="269">
        <v>15446436</v>
      </c>
      <c r="IC8" s="269">
        <v>15969350</v>
      </c>
      <c r="ID8" s="269">
        <v>3322036</v>
      </c>
      <c r="IE8" s="269">
        <v>899850</v>
      </c>
      <c r="IF8" s="269">
        <v>3368165</v>
      </c>
      <c r="IG8" s="269">
        <v>2571147</v>
      </c>
      <c r="IH8" s="269">
        <v>1511606</v>
      </c>
      <c r="II8" s="269">
        <v>2353361</v>
      </c>
      <c r="IJ8" s="269">
        <v>3149303</v>
      </c>
      <c r="IK8" s="269">
        <v>2546160</v>
      </c>
      <c r="IL8" s="269">
        <v>3362496</v>
      </c>
      <c r="IM8" s="269">
        <v>3181493</v>
      </c>
      <c r="IN8" s="269">
        <v>2521836</v>
      </c>
      <c r="IO8" s="265"/>
      <c r="IP8" s="270">
        <v>5817162172</v>
      </c>
    </row>
    <row r="9" spans="1:281">
      <c r="A9" s="262"/>
      <c r="B9" s="271" t="s">
        <v>669</v>
      </c>
      <c r="C9" s="272">
        <v>4344102</v>
      </c>
      <c r="D9" s="272">
        <v>2089880</v>
      </c>
      <c r="E9" s="272">
        <v>1969630</v>
      </c>
      <c r="F9" s="272">
        <v>2512496</v>
      </c>
      <c r="G9" s="272">
        <v>1636180</v>
      </c>
      <c r="H9" s="272">
        <v>3215856</v>
      </c>
      <c r="I9" s="272">
        <v>1266614</v>
      </c>
      <c r="J9" s="272">
        <v>1524412</v>
      </c>
      <c r="K9" s="272">
        <v>3684440</v>
      </c>
      <c r="L9" s="272">
        <v>988734</v>
      </c>
      <c r="M9" s="272">
        <v>1021250</v>
      </c>
      <c r="N9" s="272">
        <v>846754</v>
      </c>
      <c r="O9" s="272">
        <v>2041580</v>
      </c>
      <c r="P9" s="272">
        <v>1399826</v>
      </c>
      <c r="Q9" s="272">
        <v>2754802</v>
      </c>
      <c r="R9" s="272">
        <v>1252546</v>
      </c>
      <c r="S9" s="272">
        <v>1010364</v>
      </c>
      <c r="T9" s="272">
        <v>751776</v>
      </c>
      <c r="U9" s="272">
        <v>2298000</v>
      </c>
      <c r="V9" s="272">
        <v>2927364</v>
      </c>
      <c r="W9" s="272">
        <v>465282</v>
      </c>
      <c r="X9" s="272">
        <v>514206</v>
      </c>
      <c r="Y9" s="272">
        <v>468206</v>
      </c>
      <c r="Z9" s="272">
        <v>428756</v>
      </c>
      <c r="AA9" s="272">
        <v>1728600</v>
      </c>
      <c r="AB9" s="272">
        <v>2978600</v>
      </c>
      <c r="AC9" s="272">
        <v>1835400</v>
      </c>
      <c r="AD9" s="272">
        <v>3085000</v>
      </c>
      <c r="AE9" s="272">
        <v>1603400</v>
      </c>
      <c r="AF9" s="272">
        <v>1801200</v>
      </c>
      <c r="AG9" s="272">
        <v>1602600</v>
      </c>
      <c r="AH9" s="272">
        <v>1370200</v>
      </c>
      <c r="AI9" s="272">
        <v>1625800</v>
      </c>
      <c r="AJ9" s="272">
        <v>1747784</v>
      </c>
      <c r="AK9" s="272">
        <v>3854000</v>
      </c>
      <c r="AL9" s="272">
        <v>4843200</v>
      </c>
      <c r="AM9" s="272">
        <v>2268800</v>
      </c>
      <c r="AN9" s="272">
        <v>10176402</v>
      </c>
      <c r="AO9" s="272">
        <v>2844002</v>
      </c>
      <c r="AP9" s="272">
        <v>3808322</v>
      </c>
      <c r="AQ9" s="272">
        <v>6482142</v>
      </c>
      <c r="AR9" s="272">
        <v>25280400</v>
      </c>
      <c r="AS9" s="272">
        <v>3549400</v>
      </c>
      <c r="AT9" s="272">
        <v>1079000</v>
      </c>
      <c r="AU9" s="272">
        <v>2908400</v>
      </c>
      <c r="AV9" s="272">
        <v>2327000</v>
      </c>
      <c r="AW9" s="272">
        <v>2606000</v>
      </c>
      <c r="AX9" s="272">
        <v>9849200</v>
      </c>
      <c r="AY9" s="272">
        <v>1834200</v>
      </c>
      <c r="AZ9" s="272">
        <v>2938676</v>
      </c>
      <c r="BA9" s="272">
        <v>2613966</v>
      </c>
      <c r="BB9" s="272">
        <v>2773158</v>
      </c>
      <c r="BC9" s="272">
        <v>1899000</v>
      </c>
      <c r="BD9" s="272">
        <v>2040800</v>
      </c>
      <c r="BE9" s="272">
        <v>2968600</v>
      </c>
      <c r="BF9" s="272">
        <v>1309200</v>
      </c>
      <c r="BG9" s="272">
        <v>1969896</v>
      </c>
      <c r="BH9" s="272">
        <v>9940902</v>
      </c>
      <c r="BI9" s="272">
        <v>1982200</v>
      </c>
      <c r="BJ9" s="272">
        <v>6008838</v>
      </c>
      <c r="BK9" s="272">
        <v>18448416</v>
      </c>
      <c r="BL9" s="272">
        <v>12043655</v>
      </c>
      <c r="BM9" s="272">
        <v>9132696</v>
      </c>
      <c r="BN9" s="272">
        <v>1637918</v>
      </c>
      <c r="BO9" s="272">
        <v>1978747</v>
      </c>
      <c r="BP9" s="272">
        <v>2422000</v>
      </c>
      <c r="BQ9" s="272">
        <v>10029360</v>
      </c>
      <c r="BR9" s="272">
        <v>2095800</v>
      </c>
      <c r="BS9" s="272">
        <v>1534610</v>
      </c>
      <c r="BT9" s="272">
        <v>4461672</v>
      </c>
      <c r="BU9" s="272">
        <v>2193760</v>
      </c>
      <c r="BV9" s="272">
        <v>2597800</v>
      </c>
      <c r="BW9" s="272">
        <v>5786600</v>
      </c>
      <c r="BX9" s="272">
        <v>5896356</v>
      </c>
      <c r="BY9" s="272">
        <v>1290602</v>
      </c>
      <c r="BZ9" s="272">
        <v>1330870</v>
      </c>
      <c r="CA9" s="272">
        <v>1771128</v>
      </c>
      <c r="CB9" s="272">
        <v>2733362</v>
      </c>
      <c r="CC9" s="272">
        <v>2269758</v>
      </c>
      <c r="CD9" s="272">
        <v>6473368</v>
      </c>
      <c r="CE9" s="272">
        <v>0</v>
      </c>
      <c r="CF9" s="272">
        <v>0</v>
      </c>
      <c r="CG9" s="272">
        <v>0</v>
      </c>
      <c r="CH9" s="272">
        <v>0</v>
      </c>
      <c r="CI9" s="272">
        <v>0</v>
      </c>
      <c r="CJ9" s="272">
        <v>0</v>
      </c>
      <c r="CK9" s="272">
        <v>2940860</v>
      </c>
      <c r="CL9" s="272">
        <v>5175186</v>
      </c>
      <c r="CM9" s="272">
        <v>2531270</v>
      </c>
      <c r="CN9" s="272">
        <v>2338524</v>
      </c>
      <c r="CO9" s="272">
        <v>1905094</v>
      </c>
      <c r="CP9" s="272">
        <v>1329674</v>
      </c>
      <c r="CQ9" s="272">
        <v>4030294</v>
      </c>
      <c r="CR9" s="272">
        <v>2075700</v>
      </c>
      <c r="CS9" s="272">
        <v>1654048</v>
      </c>
      <c r="CT9" s="272">
        <v>6130350</v>
      </c>
      <c r="CU9" s="272">
        <v>4840852</v>
      </c>
      <c r="CV9" s="272">
        <v>2284262</v>
      </c>
      <c r="CW9" s="272">
        <v>5372766</v>
      </c>
      <c r="CX9" s="272">
        <v>1481150</v>
      </c>
      <c r="CY9" s="272">
        <v>3084400</v>
      </c>
      <c r="CZ9" s="272">
        <v>942484</v>
      </c>
      <c r="DA9" s="272">
        <v>661252</v>
      </c>
      <c r="DB9" s="272">
        <v>1894892</v>
      </c>
      <c r="DC9" s="272">
        <v>2364800</v>
      </c>
      <c r="DD9" s="272">
        <v>2767024</v>
      </c>
      <c r="DE9" s="272">
        <v>2255400</v>
      </c>
      <c r="DF9" s="272">
        <v>2265176</v>
      </c>
      <c r="DG9" s="272">
        <v>1064986</v>
      </c>
      <c r="DH9" s="272">
        <v>2998840</v>
      </c>
      <c r="DI9" s="272">
        <v>1574184</v>
      </c>
      <c r="DJ9" s="272">
        <v>1748000</v>
      </c>
      <c r="DK9" s="272">
        <v>1856000</v>
      </c>
      <c r="DL9" s="272">
        <v>2395000</v>
      </c>
      <c r="DM9" s="272">
        <v>3772650</v>
      </c>
      <c r="DN9" s="272">
        <v>3968000</v>
      </c>
      <c r="DO9" s="272">
        <v>6732396</v>
      </c>
      <c r="DP9" s="272">
        <v>1219788</v>
      </c>
      <c r="DQ9" s="272">
        <v>1732030</v>
      </c>
      <c r="DR9" s="272">
        <v>688146</v>
      </c>
      <c r="DS9" s="272">
        <v>969016</v>
      </c>
      <c r="DT9" s="272">
        <v>2541600</v>
      </c>
      <c r="DU9" s="272">
        <v>1991600</v>
      </c>
      <c r="DV9" s="272">
        <v>2077000</v>
      </c>
      <c r="DW9" s="272">
        <v>2594000</v>
      </c>
      <c r="DX9" s="272">
        <v>2405000</v>
      </c>
      <c r="DY9" s="272">
        <v>2187600</v>
      </c>
      <c r="DZ9" s="272">
        <v>14206924</v>
      </c>
      <c r="EA9" s="272">
        <v>1679414</v>
      </c>
      <c r="EB9" s="272">
        <v>8990800</v>
      </c>
      <c r="EC9" s="272">
        <v>5785254</v>
      </c>
      <c r="ED9" s="272">
        <v>1634676</v>
      </c>
      <c r="EE9" s="272">
        <v>3648306</v>
      </c>
      <c r="EF9" s="272">
        <v>1657636</v>
      </c>
      <c r="EG9" s="272">
        <v>4112400</v>
      </c>
      <c r="EH9" s="272">
        <v>4445022</v>
      </c>
      <c r="EI9" s="272">
        <v>7515116</v>
      </c>
      <c r="EJ9" s="272">
        <v>3090000</v>
      </c>
      <c r="EK9" s="272">
        <v>1584934</v>
      </c>
      <c r="EL9" s="272">
        <v>3765638</v>
      </c>
      <c r="EM9" s="272">
        <v>1761538</v>
      </c>
      <c r="EN9" s="272">
        <v>1780284</v>
      </c>
      <c r="EO9" s="272">
        <v>3233878</v>
      </c>
      <c r="EP9" s="272">
        <v>4029622</v>
      </c>
      <c r="EQ9" s="272">
        <v>1271818</v>
      </c>
      <c r="ER9" s="272">
        <v>1501032</v>
      </c>
      <c r="ES9" s="272">
        <v>23197120</v>
      </c>
      <c r="ET9" s="272">
        <v>955800</v>
      </c>
      <c r="EU9" s="272">
        <v>1000800</v>
      </c>
      <c r="EV9" s="272">
        <v>2082400</v>
      </c>
      <c r="EW9" s="272">
        <v>821400</v>
      </c>
      <c r="EX9" s="272">
        <v>0</v>
      </c>
      <c r="EY9" s="272">
        <v>0</v>
      </c>
      <c r="EZ9" s="272">
        <v>0</v>
      </c>
      <c r="FA9" s="272">
        <v>0</v>
      </c>
      <c r="FB9" s="272">
        <v>0</v>
      </c>
      <c r="FC9" s="272">
        <v>0</v>
      </c>
      <c r="FD9" s="272">
        <v>0</v>
      </c>
      <c r="FE9" s="272">
        <v>0</v>
      </c>
      <c r="FF9" s="272">
        <v>0</v>
      </c>
      <c r="FG9" s="272">
        <v>5787800</v>
      </c>
      <c r="FH9" s="272">
        <v>1763840</v>
      </c>
      <c r="FI9" s="272">
        <v>2542000</v>
      </c>
      <c r="FJ9" s="272">
        <v>3595068</v>
      </c>
      <c r="FK9" s="272">
        <v>1679322</v>
      </c>
      <c r="FL9" s="272">
        <v>1770000</v>
      </c>
      <c r="FM9" s="272">
        <v>998532</v>
      </c>
      <c r="FN9" s="272">
        <v>3192236</v>
      </c>
      <c r="FO9" s="272">
        <v>1266512</v>
      </c>
      <c r="FP9" s="272">
        <v>2852000</v>
      </c>
      <c r="FQ9" s="272">
        <v>5266260</v>
      </c>
      <c r="FR9" s="272">
        <v>2462174</v>
      </c>
      <c r="FS9" s="272">
        <v>34444000</v>
      </c>
      <c r="FT9" s="272">
        <v>3056658</v>
      </c>
      <c r="FU9" s="272">
        <v>4346000</v>
      </c>
      <c r="FV9" s="272">
        <v>1856710</v>
      </c>
      <c r="FW9" s="272">
        <v>3147334</v>
      </c>
      <c r="FX9" s="272">
        <v>1898484</v>
      </c>
      <c r="FY9" s="272">
        <v>1415388</v>
      </c>
      <c r="FZ9" s="272">
        <v>1479846</v>
      </c>
      <c r="GA9" s="272">
        <v>2985264</v>
      </c>
      <c r="GB9" s="272">
        <v>3285560</v>
      </c>
      <c r="GC9" s="272">
        <v>0</v>
      </c>
      <c r="GD9" s="272">
        <v>0</v>
      </c>
      <c r="GE9" s="272">
        <v>0</v>
      </c>
      <c r="GF9" s="272">
        <v>4059500</v>
      </c>
      <c r="GG9" s="272">
        <v>2925084</v>
      </c>
      <c r="GH9" s="272">
        <v>6198000</v>
      </c>
      <c r="GI9" s="272">
        <v>2116140</v>
      </c>
      <c r="GJ9" s="272">
        <v>9148090</v>
      </c>
      <c r="GK9" s="272">
        <v>3038000</v>
      </c>
      <c r="GL9" s="272">
        <v>1964242</v>
      </c>
      <c r="GM9" s="272">
        <v>4962000</v>
      </c>
      <c r="GN9" s="272">
        <v>2394000</v>
      </c>
      <c r="GO9" s="272">
        <v>3457000</v>
      </c>
      <c r="GP9" s="272">
        <v>3690368</v>
      </c>
      <c r="GQ9" s="272">
        <v>5849200</v>
      </c>
      <c r="GR9" s="272">
        <v>4803354</v>
      </c>
      <c r="GS9" s="272">
        <v>2343058</v>
      </c>
      <c r="GT9" s="272">
        <v>1288860</v>
      </c>
      <c r="GU9" s="272">
        <v>1866000</v>
      </c>
      <c r="GV9" s="272">
        <v>6191800</v>
      </c>
      <c r="GW9" s="272">
        <v>5019800</v>
      </c>
      <c r="GX9" s="272">
        <v>3772400</v>
      </c>
      <c r="GY9" s="272">
        <v>2580000</v>
      </c>
      <c r="GZ9" s="272">
        <v>2874000</v>
      </c>
      <c r="HA9" s="272">
        <v>9870400</v>
      </c>
      <c r="HB9" s="272">
        <v>3639400</v>
      </c>
      <c r="HC9" s="272">
        <v>2108400</v>
      </c>
      <c r="HD9" s="272">
        <v>6490600</v>
      </c>
      <c r="HE9" s="272">
        <v>2620000</v>
      </c>
      <c r="HF9" s="272">
        <v>1785166</v>
      </c>
      <c r="HG9" s="272">
        <v>1907488</v>
      </c>
      <c r="HH9" s="272">
        <v>1776574</v>
      </c>
      <c r="HI9" s="272">
        <v>3167200</v>
      </c>
      <c r="HJ9" s="272">
        <v>2603800</v>
      </c>
      <c r="HK9" s="272">
        <v>2380318</v>
      </c>
      <c r="HL9" s="272">
        <v>6774304</v>
      </c>
      <c r="HM9" s="272">
        <v>3242368</v>
      </c>
      <c r="HN9" s="272">
        <v>7099120</v>
      </c>
      <c r="HO9" s="272">
        <v>3628140</v>
      </c>
      <c r="HP9" s="272">
        <v>3779072</v>
      </c>
      <c r="HQ9" s="272">
        <v>2531420</v>
      </c>
      <c r="HR9" s="272">
        <v>5586732</v>
      </c>
      <c r="HS9" s="272">
        <v>2552500</v>
      </c>
      <c r="HT9" s="272">
        <v>2048754</v>
      </c>
      <c r="HU9" s="272">
        <v>11100000</v>
      </c>
      <c r="HV9" s="272">
        <v>5306452</v>
      </c>
      <c r="HW9" s="272">
        <v>0</v>
      </c>
      <c r="HX9" s="272">
        <v>0</v>
      </c>
      <c r="HY9" s="272">
        <v>0</v>
      </c>
      <c r="HZ9" s="272">
        <v>0</v>
      </c>
      <c r="IA9" s="272">
        <v>0</v>
      </c>
      <c r="IB9" s="272">
        <v>0</v>
      </c>
      <c r="IC9" s="272">
        <v>0</v>
      </c>
      <c r="ID9" s="272">
        <v>0</v>
      </c>
      <c r="IE9" s="272">
        <v>0</v>
      </c>
      <c r="IF9" s="272">
        <v>0</v>
      </c>
      <c r="IG9" s="272">
        <v>0</v>
      </c>
      <c r="IH9" s="272">
        <v>0</v>
      </c>
      <c r="II9" s="272">
        <v>0</v>
      </c>
      <c r="IJ9" s="272">
        <v>0</v>
      </c>
      <c r="IK9" s="272">
        <v>0</v>
      </c>
      <c r="IL9" s="272">
        <v>0</v>
      </c>
      <c r="IM9" s="272">
        <v>0</v>
      </c>
      <c r="IN9" s="272">
        <v>0</v>
      </c>
      <c r="IO9" s="265"/>
      <c r="IP9" s="273">
        <v>749299020</v>
      </c>
    </row>
    <row r="10" spans="1:281">
      <c r="A10" s="262"/>
      <c r="B10" s="274" t="s">
        <v>1492</v>
      </c>
      <c r="C10" s="275">
        <v>5829575</v>
      </c>
      <c r="D10" s="275">
        <v>245520</v>
      </c>
      <c r="E10" s="275">
        <v>2528654</v>
      </c>
      <c r="F10" s="275">
        <v>3819075</v>
      </c>
      <c r="G10" s="275">
        <v>2893464</v>
      </c>
      <c r="H10" s="275">
        <v>4865095</v>
      </c>
      <c r="I10" s="275">
        <v>1952867</v>
      </c>
      <c r="J10" s="275">
        <v>2409373</v>
      </c>
      <c r="K10" s="275">
        <v>2285778</v>
      </c>
      <c r="L10" s="275">
        <v>1654753</v>
      </c>
      <c r="M10" s="275">
        <v>3476564</v>
      </c>
      <c r="N10" s="275">
        <v>418800</v>
      </c>
      <c r="O10" s="275">
        <v>3511348</v>
      </c>
      <c r="P10" s="275">
        <v>2900458</v>
      </c>
      <c r="Q10" s="275">
        <v>3807328</v>
      </c>
      <c r="R10" s="275">
        <v>2391974</v>
      </c>
      <c r="S10" s="275">
        <v>1649088</v>
      </c>
      <c r="T10" s="275">
        <v>1634180</v>
      </c>
      <c r="U10" s="275">
        <v>3492899</v>
      </c>
      <c r="V10" s="275">
        <v>4816789</v>
      </c>
      <c r="W10" s="275">
        <v>1414670</v>
      </c>
      <c r="X10" s="275">
        <v>897927</v>
      </c>
      <c r="Y10" s="275">
        <v>1339435</v>
      </c>
      <c r="Z10" s="275">
        <v>809017</v>
      </c>
      <c r="AA10" s="275">
        <v>2145304</v>
      </c>
      <c r="AB10" s="275">
        <v>7053160</v>
      </c>
      <c r="AC10" s="275">
        <v>3442508</v>
      </c>
      <c r="AD10" s="275">
        <v>4828173</v>
      </c>
      <c r="AE10" s="275">
        <v>2361149</v>
      </c>
      <c r="AF10" s="275">
        <v>3324626</v>
      </c>
      <c r="AG10" s="275">
        <v>2997495</v>
      </c>
      <c r="AH10" s="275">
        <v>3362840</v>
      </c>
      <c r="AI10" s="275">
        <v>2574557</v>
      </c>
      <c r="AJ10" s="275">
        <v>2247968</v>
      </c>
      <c r="AK10" s="275">
        <v>5473995</v>
      </c>
      <c r="AL10" s="275">
        <v>7556115</v>
      </c>
      <c r="AM10" s="275">
        <v>3211117</v>
      </c>
      <c r="AN10" s="275">
        <v>19669533</v>
      </c>
      <c r="AO10" s="275">
        <v>3903340</v>
      </c>
      <c r="AP10" s="275">
        <v>5799273</v>
      </c>
      <c r="AQ10" s="275">
        <v>8224714</v>
      </c>
      <c r="AR10" s="275">
        <v>17772369</v>
      </c>
      <c r="AS10" s="275">
        <v>6128990</v>
      </c>
      <c r="AT10" s="275">
        <v>2198876</v>
      </c>
      <c r="AU10" s="275">
        <v>4431206</v>
      </c>
      <c r="AV10" s="275">
        <v>3073004</v>
      </c>
      <c r="AW10" s="275">
        <v>3990526</v>
      </c>
      <c r="AX10" s="275">
        <v>19721847</v>
      </c>
      <c r="AY10" s="275">
        <v>3328905</v>
      </c>
      <c r="AZ10" s="275">
        <v>4228657</v>
      </c>
      <c r="BA10" s="275">
        <v>3361837</v>
      </c>
      <c r="BB10" s="275">
        <v>3641826</v>
      </c>
      <c r="BC10" s="275">
        <v>3298185</v>
      </c>
      <c r="BD10" s="275">
        <v>3502589</v>
      </c>
      <c r="BE10" s="275">
        <v>5130651</v>
      </c>
      <c r="BF10" s="275">
        <v>2255787</v>
      </c>
      <c r="BG10" s="275">
        <v>2876915</v>
      </c>
      <c r="BH10" s="275">
        <v>12856267</v>
      </c>
      <c r="BI10" s="275">
        <v>2729610</v>
      </c>
      <c r="BJ10" s="275">
        <v>10541502</v>
      </c>
      <c r="BK10" s="275">
        <v>31715491</v>
      </c>
      <c r="BL10" s="275">
        <v>10047406</v>
      </c>
      <c r="BM10" s="275">
        <v>11704492</v>
      </c>
      <c r="BN10" s="275">
        <v>2174443</v>
      </c>
      <c r="BO10" s="275">
        <v>2535475</v>
      </c>
      <c r="BP10" s="275">
        <v>4083095</v>
      </c>
      <c r="BQ10" s="275">
        <v>13474149</v>
      </c>
      <c r="BR10" s="275">
        <v>2312905</v>
      </c>
      <c r="BS10" s="275">
        <v>0</v>
      </c>
      <c r="BT10" s="275">
        <v>6259794</v>
      </c>
      <c r="BU10" s="275">
        <v>1868026</v>
      </c>
      <c r="BV10" s="275">
        <v>4073864</v>
      </c>
      <c r="BW10" s="275">
        <v>7926752</v>
      </c>
      <c r="BX10" s="275">
        <v>7014029</v>
      </c>
      <c r="BY10" s="275">
        <v>2328011</v>
      </c>
      <c r="BZ10" s="275">
        <v>1898157</v>
      </c>
      <c r="CA10" s="275">
        <v>2981794</v>
      </c>
      <c r="CB10" s="275">
        <v>3322563</v>
      </c>
      <c r="CC10" s="275">
        <v>4056990</v>
      </c>
      <c r="CD10" s="275">
        <v>9890718</v>
      </c>
      <c r="CE10" s="275">
        <v>2634613</v>
      </c>
      <c r="CF10" s="275">
        <v>1954812</v>
      </c>
      <c r="CG10" s="275">
        <v>3468206</v>
      </c>
      <c r="CH10" s="275">
        <v>305420</v>
      </c>
      <c r="CI10" s="275">
        <v>238640</v>
      </c>
      <c r="CJ10" s="275">
        <v>393000</v>
      </c>
      <c r="CK10" s="275">
        <v>4740398</v>
      </c>
      <c r="CL10" s="275">
        <v>6782287</v>
      </c>
      <c r="CM10" s="275">
        <v>1074528</v>
      </c>
      <c r="CN10" s="275">
        <v>1031472</v>
      </c>
      <c r="CO10" s="275">
        <v>2793886</v>
      </c>
      <c r="CP10" s="275">
        <v>3403812</v>
      </c>
      <c r="CQ10" s="275">
        <v>7036837</v>
      </c>
      <c r="CR10" s="275">
        <v>1966262</v>
      </c>
      <c r="CS10" s="275">
        <v>2268895</v>
      </c>
      <c r="CT10" s="275">
        <v>3103920</v>
      </c>
      <c r="CU10" s="275">
        <v>5425724</v>
      </c>
      <c r="CV10" s="275">
        <v>3284638</v>
      </c>
      <c r="CW10" s="275">
        <v>7341887</v>
      </c>
      <c r="CX10" s="275">
        <v>2268828</v>
      </c>
      <c r="CY10" s="275">
        <v>4229212</v>
      </c>
      <c r="CZ10" s="275">
        <v>1976613</v>
      </c>
      <c r="DA10" s="275">
        <v>1855726</v>
      </c>
      <c r="DB10" s="275">
        <v>3108732</v>
      </c>
      <c r="DC10" s="275">
        <v>3423322</v>
      </c>
      <c r="DD10" s="275">
        <v>5476528</v>
      </c>
      <c r="DE10" s="275">
        <v>1940646</v>
      </c>
      <c r="DF10" s="275">
        <v>1689168</v>
      </c>
      <c r="DG10" s="275">
        <v>2205861</v>
      </c>
      <c r="DH10" s="275">
        <v>2314104</v>
      </c>
      <c r="DI10" s="275">
        <v>5037198</v>
      </c>
      <c r="DJ10" s="275">
        <v>3281790</v>
      </c>
      <c r="DK10" s="275">
        <v>3110966</v>
      </c>
      <c r="DL10" s="275">
        <v>3424353</v>
      </c>
      <c r="DM10" s="275">
        <v>5929488</v>
      </c>
      <c r="DN10" s="275">
        <v>5719743</v>
      </c>
      <c r="DO10" s="275">
        <v>2997736</v>
      </c>
      <c r="DP10" s="275">
        <v>2383850</v>
      </c>
      <c r="DQ10" s="275">
        <v>2965088</v>
      </c>
      <c r="DR10" s="275">
        <v>1041947</v>
      </c>
      <c r="DS10" s="275">
        <v>1956058</v>
      </c>
      <c r="DT10" s="275">
        <v>3456826</v>
      </c>
      <c r="DU10" s="275">
        <v>2507662</v>
      </c>
      <c r="DV10" s="275">
        <v>3423880</v>
      </c>
      <c r="DW10" s="275">
        <v>4663252</v>
      </c>
      <c r="DX10" s="275">
        <v>3241374</v>
      </c>
      <c r="DY10" s="275">
        <v>3787791</v>
      </c>
      <c r="DZ10" s="275">
        <v>13808605</v>
      </c>
      <c r="EA10" s="275">
        <v>2313699</v>
      </c>
      <c r="EB10" s="275">
        <v>6127780</v>
      </c>
      <c r="EC10" s="275">
        <v>2748720</v>
      </c>
      <c r="ED10" s="275">
        <v>0</v>
      </c>
      <c r="EE10" s="275">
        <v>6492293</v>
      </c>
      <c r="EF10" s="275">
        <v>3091423</v>
      </c>
      <c r="EG10" s="275">
        <v>6170163</v>
      </c>
      <c r="EH10" s="275">
        <v>6178663</v>
      </c>
      <c r="EI10" s="275">
        <v>11337225</v>
      </c>
      <c r="EJ10" s="275">
        <v>4471340</v>
      </c>
      <c r="EK10" s="275">
        <v>1709394</v>
      </c>
      <c r="EL10" s="275">
        <v>5000174</v>
      </c>
      <c r="EM10" s="275">
        <v>3038877</v>
      </c>
      <c r="EN10" s="275">
        <v>3403944</v>
      </c>
      <c r="EO10" s="275">
        <v>4034193</v>
      </c>
      <c r="EP10" s="275">
        <v>5730562</v>
      </c>
      <c r="EQ10" s="275">
        <v>1314534</v>
      </c>
      <c r="ER10" s="275">
        <v>2523107</v>
      </c>
      <c r="ES10" s="275">
        <v>36094114</v>
      </c>
      <c r="ET10" s="275">
        <v>0</v>
      </c>
      <c r="EU10" s="275">
        <v>0</v>
      </c>
      <c r="EV10" s="275">
        <v>0</v>
      </c>
      <c r="EW10" s="275">
        <v>0</v>
      </c>
      <c r="EX10" s="275">
        <v>4017628</v>
      </c>
      <c r="EY10" s="275">
        <v>3260176</v>
      </c>
      <c r="EZ10" s="275">
        <v>839519</v>
      </c>
      <c r="FA10" s="275">
        <v>1512923</v>
      </c>
      <c r="FB10" s="275">
        <v>441164</v>
      </c>
      <c r="FC10" s="275">
        <v>169800</v>
      </c>
      <c r="FD10" s="275">
        <v>557020</v>
      </c>
      <c r="FE10" s="275">
        <v>0</v>
      </c>
      <c r="FF10" s="275">
        <v>477860</v>
      </c>
      <c r="FG10" s="275">
        <v>0</v>
      </c>
      <c r="FH10" s="275">
        <v>2546498</v>
      </c>
      <c r="FI10" s="275">
        <v>3443167</v>
      </c>
      <c r="FJ10" s="275">
        <v>1814841</v>
      </c>
      <c r="FK10" s="275">
        <v>2095300</v>
      </c>
      <c r="FL10" s="275">
        <v>0</v>
      </c>
      <c r="FM10" s="275">
        <v>1702925</v>
      </c>
      <c r="FN10" s="275">
        <v>4865676</v>
      </c>
      <c r="FO10" s="275">
        <v>1586984</v>
      </c>
      <c r="FP10" s="275">
        <v>3903657</v>
      </c>
      <c r="FQ10" s="275">
        <v>3489064</v>
      </c>
      <c r="FR10" s="275">
        <v>3410590</v>
      </c>
      <c r="FS10" s="275">
        <v>42883666</v>
      </c>
      <c r="FT10" s="275">
        <v>3688679</v>
      </c>
      <c r="FU10" s="275">
        <v>2465052</v>
      </c>
      <c r="FV10" s="275">
        <v>0</v>
      </c>
      <c r="FW10" s="275">
        <v>5030361</v>
      </c>
      <c r="FX10" s="275">
        <v>2766458</v>
      </c>
      <c r="FY10" s="275">
        <v>2518086</v>
      </c>
      <c r="FZ10" s="275">
        <v>2318941</v>
      </c>
      <c r="GA10" s="275">
        <v>3589163</v>
      </c>
      <c r="GB10" s="275">
        <v>0</v>
      </c>
      <c r="GC10" s="275">
        <v>820984</v>
      </c>
      <c r="GD10" s="275">
        <v>554923</v>
      </c>
      <c r="GE10" s="275">
        <v>311565</v>
      </c>
      <c r="GF10" s="275">
        <v>5034186</v>
      </c>
      <c r="GG10" s="275">
        <v>3791487</v>
      </c>
      <c r="GH10" s="275">
        <v>3916981</v>
      </c>
      <c r="GI10" s="275">
        <v>1987057</v>
      </c>
      <c r="GJ10" s="275">
        <v>755544</v>
      </c>
      <c r="GK10" s="275">
        <v>3412382</v>
      </c>
      <c r="GL10" s="275">
        <v>2624219</v>
      </c>
      <c r="GM10" s="275">
        <v>5656000</v>
      </c>
      <c r="GN10" s="275">
        <v>3678930</v>
      </c>
      <c r="GO10" s="275">
        <v>4005505</v>
      </c>
      <c r="GP10" s="275">
        <v>5423336</v>
      </c>
      <c r="GQ10" s="275">
        <v>3154485</v>
      </c>
      <c r="GR10" s="275">
        <v>3979330</v>
      </c>
      <c r="GS10" s="275">
        <v>2420860</v>
      </c>
      <c r="GT10" s="275">
        <v>1362782</v>
      </c>
      <c r="GU10" s="275">
        <v>2088907</v>
      </c>
      <c r="GV10" s="275">
        <v>7082119</v>
      </c>
      <c r="GW10" s="275">
        <v>5992292</v>
      </c>
      <c r="GX10" s="275">
        <v>3790407</v>
      </c>
      <c r="GY10" s="275">
        <v>2636675</v>
      </c>
      <c r="GZ10" s="275">
        <v>4006126</v>
      </c>
      <c r="HA10" s="275">
        <v>12410902</v>
      </c>
      <c r="HB10" s="275">
        <v>3152807</v>
      </c>
      <c r="HC10" s="275">
        <v>2293650</v>
      </c>
      <c r="HD10" s="275">
        <v>9465863</v>
      </c>
      <c r="HE10" s="275">
        <v>3298196</v>
      </c>
      <c r="HF10" s="275">
        <v>2265796</v>
      </c>
      <c r="HG10" s="275">
        <v>19620</v>
      </c>
      <c r="HH10" s="275">
        <v>8496</v>
      </c>
      <c r="HI10" s="275">
        <v>3340203</v>
      </c>
      <c r="HJ10" s="275">
        <v>2836443</v>
      </c>
      <c r="HK10" s="275">
        <v>2699997</v>
      </c>
      <c r="HL10" s="275">
        <v>7618434</v>
      </c>
      <c r="HM10" s="275">
        <v>4240576</v>
      </c>
      <c r="HN10" s="275">
        <v>9577712</v>
      </c>
      <c r="HO10" s="275">
        <v>3525685</v>
      </c>
      <c r="HP10" s="275">
        <v>4614580</v>
      </c>
      <c r="HQ10" s="275">
        <v>3444849</v>
      </c>
      <c r="HR10" s="275">
        <v>6394657</v>
      </c>
      <c r="HS10" s="275">
        <v>4168047</v>
      </c>
      <c r="HT10" s="275">
        <v>2787186</v>
      </c>
      <c r="HU10" s="275">
        <v>8910868</v>
      </c>
      <c r="HV10" s="275">
        <v>6572163</v>
      </c>
      <c r="HW10" s="275">
        <v>8511461</v>
      </c>
      <c r="HX10" s="275">
        <v>5617989</v>
      </c>
      <c r="HY10" s="275">
        <v>3981907</v>
      </c>
      <c r="HZ10" s="275">
        <v>3307392</v>
      </c>
      <c r="IA10" s="275">
        <v>2208094</v>
      </c>
      <c r="IB10" s="275">
        <v>3721492</v>
      </c>
      <c r="IC10" s="275">
        <v>5310</v>
      </c>
      <c r="ID10" s="275">
        <v>546830</v>
      </c>
      <c r="IE10" s="275">
        <v>349949</v>
      </c>
      <c r="IF10" s="275">
        <v>466330</v>
      </c>
      <c r="IG10" s="275">
        <v>567853</v>
      </c>
      <c r="IH10" s="275">
        <v>412493</v>
      </c>
      <c r="II10" s="275">
        <v>636810</v>
      </c>
      <c r="IJ10" s="275">
        <v>662531</v>
      </c>
      <c r="IK10" s="275">
        <v>634120</v>
      </c>
      <c r="IL10" s="275">
        <v>751865</v>
      </c>
      <c r="IM10" s="275">
        <v>651676</v>
      </c>
      <c r="IN10" s="275">
        <v>249800</v>
      </c>
      <c r="IO10" s="265"/>
      <c r="IP10" s="276">
        <v>989026902</v>
      </c>
    </row>
    <row r="11" spans="1:281">
      <c r="A11" s="262"/>
      <c r="B11" s="277" t="s">
        <v>1493</v>
      </c>
      <c r="C11" s="275">
        <v>952669</v>
      </c>
      <c r="D11" s="275">
        <v>0</v>
      </c>
      <c r="E11" s="275">
        <v>387181</v>
      </c>
      <c r="F11" s="275">
        <v>586921</v>
      </c>
      <c r="G11" s="275">
        <v>344989</v>
      </c>
      <c r="H11" s="275">
        <v>851381</v>
      </c>
      <c r="I11" s="275">
        <v>413176</v>
      </c>
      <c r="J11" s="275">
        <v>276895</v>
      </c>
      <c r="K11" s="275">
        <v>766756</v>
      </c>
      <c r="L11" s="275">
        <v>228543</v>
      </c>
      <c r="M11" s="275">
        <v>332469</v>
      </c>
      <c r="N11" s="275">
        <v>0</v>
      </c>
      <c r="O11" s="275">
        <v>515475</v>
      </c>
      <c r="P11" s="275">
        <v>375254</v>
      </c>
      <c r="Q11" s="275">
        <v>421368</v>
      </c>
      <c r="R11" s="275">
        <v>403515</v>
      </c>
      <c r="S11" s="275">
        <v>213834</v>
      </c>
      <c r="T11" s="275">
        <v>205266</v>
      </c>
      <c r="U11" s="275">
        <v>624499</v>
      </c>
      <c r="V11" s="275">
        <v>752630</v>
      </c>
      <c r="W11" s="275">
        <v>96345</v>
      </c>
      <c r="X11" s="275">
        <v>157940</v>
      </c>
      <c r="Y11" s="275">
        <v>80375</v>
      </c>
      <c r="Z11" s="275">
        <v>162635</v>
      </c>
      <c r="AA11" s="275">
        <v>459977</v>
      </c>
      <c r="AB11" s="275">
        <v>767675</v>
      </c>
      <c r="AC11" s="275">
        <v>385717</v>
      </c>
      <c r="AD11" s="275">
        <v>483127</v>
      </c>
      <c r="AE11" s="275">
        <v>223245</v>
      </c>
      <c r="AF11" s="275">
        <v>383276</v>
      </c>
      <c r="AG11" s="275">
        <v>293845</v>
      </c>
      <c r="AH11" s="275">
        <v>441841</v>
      </c>
      <c r="AI11" s="275">
        <v>338061</v>
      </c>
      <c r="AJ11" s="275">
        <v>630830</v>
      </c>
      <c r="AK11" s="275">
        <v>723971</v>
      </c>
      <c r="AL11" s="275">
        <v>1371191</v>
      </c>
      <c r="AM11" s="275">
        <v>591672</v>
      </c>
      <c r="AN11" s="275">
        <v>6556704</v>
      </c>
      <c r="AO11" s="275">
        <v>1162093</v>
      </c>
      <c r="AP11" s="275">
        <v>834486</v>
      </c>
      <c r="AQ11" s="275">
        <v>875630</v>
      </c>
      <c r="AR11" s="275">
        <v>6787816</v>
      </c>
      <c r="AS11" s="275">
        <v>1096172</v>
      </c>
      <c r="AT11" s="275">
        <v>126086</v>
      </c>
      <c r="AU11" s="275">
        <v>473457</v>
      </c>
      <c r="AV11" s="275">
        <v>520635</v>
      </c>
      <c r="AW11" s="275">
        <v>454839</v>
      </c>
      <c r="AX11" s="275">
        <v>2745941</v>
      </c>
      <c r="AY11" s="275">
        <v>390441</v>
      </c>
      <c r="AZ11" s="275">
        <v>539651</v>
      </c>
      <c r="BA11" s="275">
        <v>456457</v>
      </c>
      <c r="BB11" s="275">
        <v>494381</v>
      </c>
      <c r="BC11" s="275">
        <v>485472</v>
      </c>
      <c r="BD11" s="275">
        <v>389044</v>
      </c>
      <c r="BE11" s="275">
        <v>519896</v>
      </c>
      <c r="BF11" s="275">
        <v>423635</v>
      </c>
      <c r="BG11" s="275">
        <v>474726</v>
      </c>
      <c r="BH11" s="275">
        <v>2192101</v>
      </c>
      <c r="BI11" s="275">
        <v>556573</v>
      </c>
      <c r="BJ11" s="275">
        <v>1094494</v>
      </c>
      <c r="BK11" s="275">
        <v>5884661</v>
      </c>
      <c r="BL11" s="275">
        <v>4201888</v>
      </c>
      <c r="BM11" s="275">
        <v>3687061</v>
      </c>
      <c r="BN11" s="275">
        <v>340499</v>
      </c>
      <c r="BO11" s="275">
        <v>632177</v>
      </c>
      <c r="BP11" s="275">
        <v>737933</v>
      </c>
      <c r="BQ11" s="275">
        <v>5981391</v>
      </c>
      <c r="BR11" s="275">
        <v>406022</v>
      </c>
      <c r="BS11" s="275">
        <v>0</v>
      </c>
      <c r="BT11" s="275">
        <v>3767282</v>
      </c>
      <c r="BU11" s="275">
        <v>714267</v>
      </c>
      <c r="BV11" s="275">
        <v>401835</v>
      </c>
      <c r="BW11" s="275">
        <v>1099928</v>
      </c>
      <c r="BX11" s="275">
        <v>1526696</v>
      </c>
      <c r="BY11" s="275">
        <v>312228</v>
      </c>
      <c r="BZ11" s="275">
        <v>242997</v>
      </c>
      <c r="CA11" s="275">
        <v>511298</v>
      </c>
      <c r="CB11" s="275">
        <v>434315</v>
      </c>
      <c r="CC11" s="275">
        <v>470456</v>
      </c>
      <c r="CD11" s="275">
        <v>1818265</v>
      </c>
      <c r="CE11" s="275">
        <v>430707</v>
      </c>
      <c r="CF11" s="275">
        <v>44063</v>
      </c>
      <c r="CG11" s="275">
        <v>1346</v>
      </c>
      <c r="CH11" s="275">
        <v>0</v>
      </c>
      <c r="CI11" s="275">
        <v>0</v>
      </c>
      <c r="CJ11" s="275">
        <v>0</v>
      </c>
      <c r="CK11" s="275">
        <v>869045</v>
      </c>
      <c r="CL11" s="275">
        <v>1102343</v>
      </c>
      <c r="CM11" s="275">
        <v>465779</v>
      </c>
      <c r="CN11" s="275">
        <v>479165</v>
      </c>
      <c r="CO11" s="275">
        <v>444625</v>
      </c>
      <c r="CP11" s="275">
        <v>457192</v>
      </c>
      <c r="CQ11" s="275">
        <v>625493</v>
      </c>
      <c r="CR11" s="275">
        <v>477515</v>
      </c>
      <c r="CS11" s="275">
        <v>364242</v>
      </c>
      <c r="CT11" s="275">
        <v>1959072</v>
      </c>
      <c r="CU11" s="275">
        <v>877951</v>
      </c>
      <c r="CV11" s="275">
        <v>476869</v>
      </c>
      <c r="CW11" s="275">
        <v>1077793</v>
      </c>
      <c r="CX11" s="275">
        <v>386331</v>
      </c>
      <c r="CY11" s="275">
        <v>800307</v>
      </c>
      <c r="CZ11" s="275">
        <v>439197</v>
      </c>
      <c r="DA11" s="275">
        <v>304665</v>
      </c>
      <c r="DB11" s="275">
        <v>445358</v>
      </c>
      <c r="DC11" s="275">
        <v>445321</v>
      </c>
      <c r="DD11" s="275">
        <v>642140</v>
      </c>
      <c r="DE11" s="275">
        <v>506435</v>
      </c>
      <c r="DF11" s="275">
        <v>475162</v>
      </c>
      <c r="DG11" s="275">
        <v>368505</v>
      </c>
      <c r="DH11" s="275">
        <v>623230</v>
      </c>
      <c r="DI11" s="275">
        <v>437645</v>
      </c>
      <c r="DJ11" s="275">
        <v>449083</v>
      </c>
      <c r="DK11" s="275">
        <v>417606</v>
      </c>
      <c r="DL11" s="275">
        <v>710808</v>
      </c>
      <c r="DM11" s="275">
        <v>988240</v>
      </c>
      <c r="DN11" s="275">
        <v>1018567</v>
      </c>
      <c r="DO11" s="275">
        <v>1183627</v>
      </c>
      <c r="DP11" s="275">
        <v>382045</v>
      </c>
      <c r="DQ11" s="275">
        <v>385537</v>
      </c>
      <c r="DR11" s="275">
        <v>96555</v>
      </c>
      <c r="DS11" s="275">
        <v>383465</v>
      </c>
      <c r="DT11" s="275">
        <v>404585</v>
      </c>
      <c r="DU11" s="275">
        <v>486331</v>
      </c>
      <c r="DV11" s="275">
        <v>474479</v>
      </c>
      <c r="DW11" s="275">
        <v>593905</v>
      </c>
      <c r="DX11" s="275">
        <v>457323</v>
      </c>
      <c r="DY11" s="275">
        <v>498130</v>
      </c>
      <c r="DZ11" s="275">
        <v>20162588</v>
      </c>
      <c r="EA11" s="275">
        <v>404298</v>
      </c>
      <c r="EB11" s="275">
        <v>1689990</v>
      </c>
      <c r="EC11" s="275">
        <v>1218357</v>
      </c>
      <c r="ED11" s="275">
        <v>0</v>
      </c>
      <c r="EE11" s="275">
        <v>641969</v>
      </c>
      <c r="EF11" s="275">
        <v>359606</v>
      </c>
      <c r="EG11" s="275">
        <v>971375</v>
      </c>
      <c r="EH11" s="275">
        <v>582422</v>
      </c>
      <c r="EI11" s="275">
        <v>1121878</v>
      </c>
      <c r="EJ11" s="275">
        <v>604917</v>
      </c>
      <c r="EK11" s="275">
        <v>394124</v>
      </c>
      <c r="EL11" s="275">
        <v>753233</v>
      </c>
      <c r="EM11" s="275">
        <v>432552</v>
      </c>
      <c r="EN11" s="275">
        <v>338655</v>
      </c>
      <c r="EO11" s="275">
        <v>621980</v>
      </c>
      <c r="EP11" s="275">
        <v>1164826</v>
      </c>
      <c r="EQ11" s="275">
        <v>379454</v>
      </c>
      <c r="ER11" s="275">
        <v>353914</v>
      </c>
      <c r="ES11" s="275">
        <v>30166563</v>
      </c>
      <c r="ET11" s="275">
        <v>328478</v>
      </c>
      <c r="EU11" s="275">
        <v>377038</v>
      </c>
      <c r="EV11" s="275">
        <v>482419</v>
      </c>
      <c r="EW11" s="275">
        <v>383282</v>
      </c>
      <c r="EX11" s="275">
        <v>656760</v>
      </c>
      <c r="EY11" s="275">
        <v>394666</v>
      </c>
      <c r="EZ11" s="275">
        <v>0</v>
      </c>
      <c r="FA11" s="275">
        <v>81316</v>
      </c>
      <c r="FB11" s="275">
        <v>2072</v>
      </c>
      <c r="FC11" s="275">
        <v>0</v>
      </c>
      <c r="FD11" s="275">
        <v>0</v>
      </c>
      <c r="FE11" s="275">
        <v>0</v>
      </c>
      <c r="FF11" s="275">
        <v>0</v>
      </c>
      <c r="FG11" s="275">
        <v>0</v>
      </c>
      <c r="FH11" s="275">
        <v>353080</v>
      </c>
      <c r="FI11" s="275">
        <v>508061</v>
      </c>
      <c r="FJ11" s="275">
        <v>683268</v>
      </c>
      <c r="FK11" s="275">
        <v>220617</v>
      </c>
      <c r="FL11" s="275">
        <v>0</v>
      </c>
      <c r="FM11" s="275">
        <v>230322</v>
      </c>
      <c r="FN11" s="275">
        <v>1051058</v>
      </c>
      <c r="FO11" s="275">
        <v>147883</v>
      </c>
      <c r="FP11" s="275">
        <v>364832</v>
      </c>
      <c r="FQ11" s="275">
        <v>1677940</v>
      </c>
      <c r="FR11" s="275">
        <v>422924</v>
      </c>
      <c r="FS11" s="275">
        <v>36505050</v>
      </c>
      <c r="FT11" s="275">
        <v>3626870</v>
      </c>
      <c r="FU11" s="275">
        <v>0</v>
      </c>
      <c r="FV11" s="275">
        <v>0</v>
      </c>
      <c r="FW11" s="275">
        <v>485277</v>
      </c>
      <c r="FX11" s="275">
        <v>278230</v>
      </c>
      <c r="FY11" s="275">
        <v>351480</v>
      </c>
      <c r="FZ11" s="275">
        <v>418862</v>
      </c>
      <c r="GA11" s="275">
        <v>793078</v>
      </c>
      <c r="GB11" s="275">
        <v>0</v>
      </c>
      <c r="GC11" s="275">
        <v>26071</v>
      </c>
      <c r="GD11" s="275">
        <v>0</v>
      </c>
      <c r="GE11" s="275">
        <v>0</v>
      </c>
      <c r="GF11" s="275">
        <v>145869</v>
      </c>
      <c r="GG11" s="275">
        <v>472361</v>
      </c>
      <c r="GH11" s="275">
        <v>2764410</v>
      </c>
      <c r="GI11" s="275">
        <v>337773</v>
      </c>
      <c r="GJ11" s="275">
        <v>0</v>
      </c>
      <c r="GK11" s="275">
        <v>2352851</v>
      </c>
      <c r="GL11" s="275">
        <v>1325553</v>
      </c>
      <c r="GM11" s="275">
        <v>823140</v>
      </c>
      <c r="GN11" s="275">
        <v>1018271</v>
      </c>
      <c r="GO11" s="275">
        <v>865945</v>
      </c>
      <c r="GP11" s="275">
        <v>919486</v>
      </c>
      <c r="GQ11" s="275">
        <v>1447465</v>
      </c>
      <c r="GR11" s="275">
        <v>2996704</v>
      </c>
      <c r="GS11" s="275">
        <v>1209988</v>
      </c>
      <c r="GT11" s="275">
        <v>344628</v>
      </c>
      <c r="GU11" s="275">
        <v>384798</v>
      </c>
      <c r="GV11" s="275">
        <v>1815409</v>
      </c>
      <c r="GW11" s="275">
        <v>2843548</v>
      </c>
      <c r="GX11" s="275">
        <v>611932</v>
      </c>
      <c r="GY11" s="275">
        <v>446000</v>
      </c>
      <c r="GZ11" s="275">
        <v>1928161</v>
      </c>
      <c r="HA11" s="275">
        <v>1382526</v>
      </c>
      <c r="HB11" s="275">
        <v>919201</v>
      </c>
      <c r="HC11" s="275">
        <v>330112</v>
      </c>
      <c r="HD11" s="275">
        <v>5116841</v>
      </c>
      <c r="HE11" s="275">
        <v>731953</v>
      </c>
      <c r="HF11" s="275">
        <v>337413</v>
      </c>
      <c r="HG11" s="275">
        <v>0</v>
      </c>
      <c r="HH11" s="275">
        <v>0</v>
      </c>
      <c r="HI11" s="275">
        <v>2225355</v>
      </c>
      <c r="HJ11" s="275">
        <v>1352329</v>
      </c>
      <c r="HK11" s="275">
        <v>610747</v>
      </c>
      <c r="HL11" s="275">
        <v>2518224</v>
      </c>
      <c r="HM11" s="275">
        <v>846932</v>
      </c>
      <c r="HN11" s="275">
        <v>3325749</v>
      </c>
      <c r="HO11" s="275">
        <v>842330</v>
      </c>
      <c r="HP11" s="275">
        <v>1958347</v>
      </c>
      <c r="HQ11" s="275">
        <v>510847</v>
      </c>
      <c r="HR11" s="275">
        <v>630464</v>
      </c>
      <c r="HS11" s="275">
        <v>411610</v>
      </c>
      <c r="HT11" s="275">
        <v>354953</v>
      </c>
      <c r="HU11" s="275">
        <v>4601290</v>
      </c>
      <c r="HV11" s="275">
        <v>1789528</v>
      </c>
      <c r="HW11" s="275">
        <v>1659845</v>
      </c>
      <c r="HX11" s="275">
        <v>1208228</v>
      </c>
      <c r="HY11" s="275">
        <v>808658</v>
      </c>
      <c r="HZ11" s="275">
        <v>672543</v>
      </c>
      <c r="IA11" s="275">
        <v>456455</v>
      </c>
      <c r="IB11" s="275">
        <v>891835</v>
      </c>
      <c r="IC11" s="275">
        <v>0</v>
      </c>
      <c r="ID11" s="275">
        <v>-9664</v>
      </c>
      <c r="IE11" s="275">
        <v>-22275</v>
      </c>
      <c r="IF11" s="275">
        <v>-2943</v>
      </c>
      <c r="IG11" s="275">
        <v>6406</v>
      </c>
      <c r="IH11" s="275">
        <v>0</v>
      </c>
      <c r="II11" s="275">
        <v>122567</v>
      </c>
      <c r="IJ11" s="275">
        <v>0</v>
      </c>
      <c r="IK11" s="275">
        <v>23496</v>
      </c>
      <c r="IL11" s="275">
        <v>0</v>
      </c>
      <c r="IM11" s="275">
        <v>22150</v>
      </c>
      <c r="IN11" s="275">
        <v>0</v>
      </c>
      <c r="IO11" s="265"/>
      <c r="IP11" s="278">
        <v>278926234</v>
      </c>
    </row>
    <row r="12" spans="1:281">
      <c r="A12" s="262"/>
      <c r="B12" s="277" t="s">
        <v>1494</v>
      </c>
      <c r="C12" s="275">
        <v>3656574</v>
      </c>
      <c r="D12" s="275">
        <v>370674</v>
      </c>
      <c r="E12" s="275">
        <v>1201414</v>
      </c>
      <c r="F12" s="275">
        <v>2239917</v>
      </c>
      <c r="G12" s="275">
        <v>1559422</v>
      </c>
      <c r="H12" s="275">
        <v>2736009</v>
      </c>
      <c r="I12" s="275">
        <v>635485</v>
      </c>
      <c r="J12" s="275">
        <v>761596</v>
      </c>
      <c r="K12" s="275">
        <v>725480</v>
      </c>
      <c r="L12" s="275">
        <v>676400</v>
      </c>
      <c r="M12" s="275">
        <v>2155687</v>
      </c>
      <c r="N12" s="275">
        <v>0</v>
      </c>
      <c r="O12" s="275">
        <v>2780210</v>
      </c>
      <c r="P12" s="275">
        <v>3519239</v>
      </c>
      <c r="Q12" s="275">
        <v>2006096</v>
      </c>
      <c r="R12" s="275">
        <v>1237400</v>
      </c>
      <c r="S12" s="275">
        <v>1057508</v>
      </c>
      <c r="T12" s="275">
        <v>760118</v>
      </c>
      <c r="U12" s="275">
        <v>823400</v>
      </c>
      <c r="V12" s="275">
        <v>1482615</v>
      </c>
      <c r="W12" s="275">
        <v>162600</v>
      </c>
      <c r="X12" s="275">
        <v>360100</v>
      </c>
      <c r="Y12" s="275">
        <v>595912</v>
      </c>
      <c r="Z12" s="275">
        <v>262689</v>
      </c>
      <c r="AA12" s="275">
        <v>393044</v>
      </c>
      <c r="AB12" s="275">
        <v>2647217</v>
      </c>
      <c r="AC12" s="275">
        <v>1029989</v>
      </c>
      <c r="AD12" s="275">
        <v>1421974</v>
      </c>
      <c r="AE12" s="275">
        <v>2975788</v>
      </c>
      <c r="AF12" s="275">
        <v>2463576</v>
      </c>
      <c r="AG12" s="275">
        <v>1188450</v>
      </c>
      <c r="AH12" s="275">
        <v>856446</v>
      </c>
      <c r="AI12" s="275">
        <v>1506550</v>
      </c>
      <c r="AJ12" s="275">
        <v>961597</v>
      </c>
      <c r="AK12" s="275">
        <v>3265860</v>
      </c>
      <c r="AL12" s="275">
        <v>2722339</v>
      </c>
      <c r="AM12" s="275">
        <v>2118257</v>
      </c>
      <c r="AN12" s="275">
        <v>5866535</v>
      </c>
      <c r="AO12" s="275">
        <v>4352971</v>
      </c>
      <c r="AP12" s="275">
        <v>4865599</v>
      </c>
      <c r="AQ12" s="275">
        <v>3265349</v>
      </c>
      <c r="AR12" s="275">
        <v>12221521</v>
      </c>
      <c r="AS12" s="275">
        <v>1706500</v>
      </c>
      <c r="AT12" s="275">
        <v>1358926</v>
      </c>
      <c r="AU12" s="275">
        <v>1775006</v>
      </c>
      <c r="AV12" s="275">
        <v>837577</v>
      </c>
      <c r="AW12" s="275">
        <v>1624699</v>
      </c>
      <c r="AX12" s="275">
        <v>6493212</v>
      </c>
      <c r="AY12" s="275">
        <v>994879</v>
      </c>
      <c r="AZ12" s="275">
        <v>1666482</v>
      </c>
      <c r="BA12" s="275">
        <v>1249180</v>
      </c>
      <c r="BB12" s="275">
        <v>1963455</v>
      </c>
      <c r="BC12" s="275">
        <v>1239804</v>
      </c>
      <c r="BD12" s="275">
        <v>1194195</v>
      </c>
      <c r="BE12" s="275">
        <v>1421255</v>
      </c>
      <c r="BF12" s="275">
        <v>765753</v>
      </c>
      <c r="BG12" s="275">
        <v>2046505</v>
      </c>
      <c r="BH12" s="275">
        <v>8408634</v>
      </c>
      <c r="BI12" s="275">
        <v>863377</v>
      </c>
      <c r="BJ12" s="275">
        <v>4543746</v>
      </c>
      <c r="BK12" s="275">
        <v>8207525</v>
      </c>
      <c r="BL12" s="275">
        <v>16878947</v>
      </c>
      <c r="BM12" s="275">
        <v>5811932</v>
      </c>
      <c r="BN12" s="275">
        <v>1252487</v>
      </c>
      <c r="BO12" s="275">
        <v>427634</v>
      </c>
      <c r="BP12" s="275">
        <v>2445280</v>
      </c>
      <c r="BQ12" s="275">
        <v>4467596</v>
      </c>
      <c r="BR12" s="275">
        <v>1738025</v>
      </c>
      <c r="BS12" s="275">
        <v>0</v>
      </c>
      <c r="BT12" s="275">
        <v>3834300</v>
      </c>
      <c r="BU12" s="275">
        <v>1702430</v>
      </c>
      <c r="BV12" s="275">
        <v>1170536</v>
      </c>
      <c r="BW12" s="275">
        <v>1986363</v>
      </c>
      <c r="BX12" s="275">
        <v>2246973</v>
      </c>
      <c r="BY12" s="275">
        <v>300536</v>
      </c>
      <c r="BZ12" s="275">
        <v>2072180</v>
      </c>
      <c r="CA12" s="275">
        <v>282550</v>
      </c>
      <c r="CB12" s="275">
        <v>423894</v>
      </c>
      <c r="CC12" s="275">
        <v>2020063</v>
      </c>
      <c r="CD12" s="275">
        <v>6184090</v>
      </c>
      <c r="CE12" s="275">
        <v>1363873</v>
      </c>
      <c r="CF12" s="275">
        <v>1205692</v>
      </c>
      <c r="CG12" s="275">
        <v>1412376</v>
      </c>
      <c r="CH12" s="275">
        <v>0</v>
      </c>
      <c r="CI12" s="275">
        <v>0</v>
      </c>
      <c r="CJ12" s="275">
        <v>0</v>
      </c>
      <c r="CK12" s="275">
        <v>4867418</v>
      </c>
      <c r="CL12" s="275">
        <v>2150096</v>
      </c>
      <c r="CM12" s="275">
        <v>1319947</v>
      </c>
      <c r="CN12" s="275">
        <v>1670881</v>
      </c>
      <c r="CO12" s="275">
        <v>1006500</v>
      </c>
      <c r="CP12" s="275">
        <v>1757797</v>
      </c>
      <c r="CQ12" s="275">
        <v>4575240</v>
      </c>
      <c r="CR12" s="275">
        <v>1627370</v>
      </c>
      <c r="CS12" s="275">
        <v>953220</v>
      </c>
      <c r="CT12" s="275">
        <v>2482540</v>
      </c>
      <c r="CU12" s="275">
        <v>1639870</v>
      </c>
      <c r="CV12" s="275">
        <v>1420860</v>
      </c>
      <c r="CW12" s="275">
        <v>3403355</v>
      </c>
      <c r="CX12" s="275">
        <v>4073904</v>
      </c>
      <c r="CY12" s="275">
        <v>4116578</v>
      </c>
      <c r="CZ12" s="275">
        <v>859252</v>
      </c>
      <c r="DA12" s="275">
        <v>0</v>
      </c>
      <c r="DB12" s="275">
        <v>2759773</v>
      </c>
      <c r="DC12" s="275">
        <v>480080</v>
      </c>
      <c r="DD12" s="275">
        <v>5889628</v>
      </c>
      <c r="DE12" s="275">
        <v>189035</v>
      </c>
      <c r="DF12" s="275">
        <v>2045663</v>
      </c>
      <c r="DG12" s="275">
        <v>463810</v>
      </c>
      <c r="DH12" s="275">
        <v>3206852</v>
      </c>
      <c r="DI12" s="275">
        <v>510200</v>
      </c>
      <c r="DJ12" s="275">
        <v>2598922</v>
      </c>
      <c r="DK12" s="275">
        <v>2500156</v>
      </c>
      <c r="DL12" s="275">
        <v>1503474</v>
      </c>
      <c r="DM12" s="275">
        <v>2221485</v>
      </c>
      <c r="DN12" s="275">
        <v>3056847</v>
      </c>
      <c r="DO12" s="275">
        <v>4547195</v>
      </c>
      <c r="DP12" s="275">
        <v>1370368</v>
      </c>
      <c r="DQ12" s="275">
        <v>1178860</v>
      </c>
      <c r="DR12" s="275">
        <v>932611</v>
      </c>
      <c r="DS12" s="275">
        <v>534981</v>
      </c>
      <c r="DT12" s="275">
        <v>1537814</v>
      </c>
      <c r="DU12" s="275">
        <v>1336085</v>
      </c>
      <c r="DV12" s="275">
        <v>2203620</v>
      </c>
      <c r="DW12" s="275">
        <v>3013796</v>
      </c>
      <c r="DX12" s="275">
        <v>944788</v>
      </c>
      <c r="DY12" s="275">
        <v>987748</v>
      </c>
      <c r="DZ12" s="275">
        <v>7200802</v>
      </c>
      <c r="EA12" s="275">
        <v>1639465</v>
      </c>
      <c r="EB12" s="275">
        <v>1037054</v>
      </c>
      <c r="EC12" s="275">
        <v>4243470</v>
      </c>
      <c r="ED12" s="275">
        <v>0</v>
      </c>
      <c r="EE12" s="275">
        <v>1508248</v>
      </c>
      <c r="EF12" s="275">
        <v>1092140</v>
      </c>
      <c r="EG12" s="275">
        <v>3103226</v>
      </c>
      <c r="EH12" s="275">
        <v>2903019</v>
      </c>
      <c r="EI12" s="275">
        <v>6813800</v>
      </c>
      <c r="EJ12" s="275">
        <v>2739326</v>
      </c>
      <c r="EK12" s="275">
        <v>310400</v>
      </c>
      <c r="EL12" s="275">
        <v>5874961</v>
      </c>
      <c r="EM12" s="275">
        <v>643349</v>
      </c>
      <c r="EN12" s="275">
        <v>1694270</v>
      </c>
      <c r="EO12" s="275">
        <v>2249000</v>
      </c>
      <c r="EP12" s="275">
        <v>862850</v>
      </c>
      <c r="EQ12" s="275">
        <v>173300</v>
      </c>
      <c r="ER12" s="275">
        <v>1587371</v>
      </c>
      <c r="ES12" s="275">
        <v>12020553</v>
      </c>
      <c r="ET12" s="275">
        <v>45000</v>
      </c>
      <c r="EU12" s="275">
        <v>98000</v>
      </c>
      <c r="EV12" s="275">
        <v>107798</v>
      </c>
      <c r="EW12" s="275">
        <v>284400</v>
      </c>
      <c r="EX12" s="275">
        <v>1702866</v>
      </c>
      <c r="EY12" s="275">
        <v>1849800</v>
      </c>
      <c r="EZ12" s="275">
        <v>148100</v>
      </c>
      <c r="FA12" s="275">
        <v>198811</v>
      </c>
      <c r="FB12" s="275">
        <v>0</v>
      </c>
      <c r="FC12" s="275">
        <v>0</v>
      </c>
      <c r="FD12" s="275">
        <v>0</v>
      </c>
      <c r="FE12" s="275">
        <v>0</v>
      </c>
      <c r="FF12" s="275">
        <v>0</v>
      </c>
      <c r="FG12" s="275">
        <v>3031648</v>
      </c>
      <c r="FH12" s="275">
        <v>673307</v>
      </c>
      <c r="FI12" s="275">
        <v>1579770</v>
      </c>
      <c r="FJ12" s="275">
        <v>1051000</v>
      </c>
      <c r="FK12" s="275">
        <v>1029140</v>
      </c>
      <c r="FL12" s="275">
        <v>929816</v>
      </c>
      <c r="FM12" s="275">
        <v>99097</v>
      </c>
      <c r="FN12" s="275">
        <v>1243430</v>
      </c>
      <c r="FO12" s="275">
        <v>368510</v>
      </c>
      <c r="FP12" s="275">
        <v>597158</v>
      </c>
      <c r="FQ12" s="275">
        <v>2235140</v>
      </c>
      <c r="FR12" s="275">
        <v>1971240</v>
      </c>
      <c r="FS12" s="275">
        <v>5457470</v>
      </c>
      <c r="FT12" s="275">
        <v>2158929</v>
      </c>
      <c r="FU12" s="275">
        <v>1925731</v>
      </c>
      <c r="FV12" s="275">
        <v>0</v>
      </c>
      <c r="FW12" s="275">
        <v>463676</v>
      </c>
      <c r="FX12" s="275">
        <v>1165350</v>
      </c>
      <c r="FY12" s="275">
        <v>1228137</v>
      </c>
      <c r="FZ12" s="275">
        <v>843957</v>
      </c>
      <c r="GA12" s="275">
        <v>1665939</v>
      </c>
      <c r="GB12" s="275">
        <v>100666</v>
      </c>
      <c r="GC12" s="275">
        <v>0</v>
      </c>
      <c r="GD12" s="275">
        <v>0</v>
      </c>
      <c r="GE12" s="275">
        <v>0</v>
      </c>
      <c r="GF12" s="275">
        <v>327000</v>
      </c>
      <c r="GG12" s="275">
        <v>1224620</v>
      </c>
      <c r="GH12" s="275">
        <v>469550</v>
      </c>
      <c r="GI12" s="275">
        <v>1120606</v>
      </c>
      <c r="GJ12" s="275">
        <v>805740</v>
      </c>
      <c r="GK12" s="275">
        <v>1130092</v>
      </c>
      <c r="GL12" s="275">
        <v>1957725</v>
      </c>
      <c r="GM12" s="275">
        <v>2874900</v>
      </c>
      <c r="GN12" s="275">
        <v>1246675</v>
      </c>
      <c r="GO12" s="275">
        <v>1820230</v>
      </c>
      <c r="GP12" s="275">
        <v>1415213</v>
      </c>
      <c r="GQ12" s="275">
        <v>1905100</v>
      </c>
      <c r="GR12" s="275">
        <v>2737673</v>
      </c>
      <c r="GS12" s="275">
        <v>706953</v>
      </c>
      <c r="GT12" s="275">
        <v>571500</v>
      </c>
      <c r="GU12" s="275">
        <v>744550</v>
      </c>
      <c r="GV12" s="275">
        <v>1742969</v>
      </c>
      <c r="GW12" s="275">
        <v>1170432</v>
      </c>
      <c r="GX12" s="275">
        <v>1211378</v>
      </c>
      <c r="GY12" s="275">
        <v>451811</v>
      </c>
      <c r="GZ12" s="275">
        <v>875370</v>
      </c>
      <c r="HA12" s="275">
        <v>7765994</v>
      </c>
      <c r="HB12" s="275">
        <v>738413</v>
      </c>
      <c r="HC12" s="275">
        <v>284400</v>
      </c>
      <c r="HD12" s="275">
        <v>1903450</v>
      </c>
      <c r="HE12" s="275">
        <v>2002692</v>
      </c>
      <c r="HF12" s="275">
        <v>1080000</v>
      </c>
      <c r="HG12" s="275">
        <v>377100</v>
      </c>
      <c r="HH12" s="275">
        <v>106000</v>
      </c>
      <c r="HI12" s="275">
        <v>1970870</v>
      </c>
      <c r="HJ12" s="275">
        <v>1656150</v>
      </c>
      <c r="HK12" s="275">
        <v>400567</v>
      </c>
      <c r="HL12" s="275">
        <v>2834270</v>
      </c>
      <c r="HM12" s="275">
        <v>1633280</v>
      </c>
      <c r="HN12" s="275">
        <v>3391229</v>
      </c>
      <c r="HO12" s="275">
        <v>3316070</v>
      </c>
      <c r="HP12" s="275">
        <v>1750470</v>
      </c>
      <c r="HQ12" s="275">
        <v>2202014</v>
      </c>
      <c r="HR12" s="275">
        <v>4729674</v>
      </c>
      <c r="HS12" s="275">
        <v>497000</v>
      </c>
      <c r="HT12" s="275">
        <v>72000</v>
      </c>
      <c r="HU12" s="275">
        <v>7654825</v>
      </c>
      <c r="HV12" s="275">
        <v>728700</v>
      </c>
      <c r="HW12" s="275">
        <v>2445248</v>
      </c>
      <c r="HX12" s="275">
        <v>1160536</v>
      </c>
      <c r="HY12" s="275">
        <v>2489122</v>
      </c>
      <c r="HZ12" s="275">
        <v>1626888</v>
      </c>
      <c r="IA12" s="275">
        <v>777009</v>
      </c>
      <c r="IB12" s="275">
        <v>604872</v>
      </c>
      <c r="IC12" s="275">
        <v>0</v>
      </c>
      <c r="ID12" s="275">
        <v>0</v>
      </c>
      <c r="IE12" s="275">
        <v>0</v>
      </c>
      <c r="IF12" s="275">
        <v>0</v>
      </c>
      <c r="IG12" s="275">
        <v>26400</v>
      </c>
      <c r="IH12" s="275">
        <v>66000</v>
      </c>
      <c r="II12" s="275">
        <v>0</v>
      </c>
      <c r="IJ12" s="275">
        <v>180000</v>
      </c>
      <c r="IK12" s="275">
        <v>39000</v>
      </c>
      <c r="IL12" s="275">
        <v>0</v>
      </c>
      <c r="IM12" s="275">
        <v>0</v>
      </c>
      <c r="IN12" s="275">
        <v>0</v>
      </c>
      <c r="IO12" s="265"/>
      <c r="IP12" s="278">
        <v>452387513</v>
      </c>
    </row>
    <row r="13" spans="1:281">
      <c r="A13" s="262"/>
      <c r="B13" s="277" t="s">
        <v>1495</v>
      </c>
      <c r="C13" s="275">
        <v>122307</v>
      </c>
      <c r="D13" s="275">
        <v>65529</v>
      </c>
      <c r="E13" s="275">
        <v>57392</v>
      </c>
      <c r="F13" s="275">
        <v>73444</v>
      </c>
      <c r="G13" s="275">
        <v>50201</v>
      </c>
      <c r="H13" s="275">
        <v>95132</v>
      </c>
      <c r="I13" s="275">
        <v>38348</v>
      </c>
      <c r="J13" s="275">
        <v>42256</v>
      </c>
      <c r="K13" s="275">
        <v>121009</v>
      </c>
      <c r="L13" s="275">
        <v>30906</v>
      </c>
      <c r="M13" s="275">
        <v>38797</v>
      </c>
      <c r="N13" s="275">
        <v>24460</v>
      </c>
      <c r="O13" s="275">
        <v>58690</v>
      </c>
      <c r="P13" s="275">
        <v>44332</v>
      </c>
      <c r="Q13" s="275">
        <v>83349</v>
      </c>
      <c r="R13" s="275">
        <v>40713</v>
      </c>
      <c r="S13" s="275">
        <v>28325</v>
      </c>
      <c r="T13" s="275">
        <v>24283</v>
      </c>
      <c r="U13" s="275">
        <v>69884</v>
      </c>
      <c r="V13" s="275">
        <v>90904</v>
      </c>
      <c r="W13" s="275">
        <v>15039</v>
      </c>
      <c r="X13" s="275">
        <v>13052</v>
      </c>
      <c r="Y13" s="275">
        <v>12593</v>
      </c>
      <c r="Z13" s="275">
        <v>13768</v>
      </c>
      <c r="AA13" s="275">
        <v>52666</v>
      </c>
      <c r="AB13" s="275">
        <v>76062</v>
      </c>
      <c r="AC13" s="275">
        <v>64669</v>
      </c>
      <c r="AD13" s="275">
        <v>98596</v>
      </c>
      <c r="AE13" s="275">
        <v>52906</v>
      </c>
      <c r="AF13" s="275">
        <v>52426</v>
      </c>
      <c r="AG13" s="275">
        <v>51113</v>
      </c>
      <c r="AH13" s="275">
        <v>44757</v>
      </c>
      <c r="AI13" s="275">
        <v>47523</v>
      </c>
      <c r="AJ13" s="275">
        <v>53568</v>
      </c>
      <c r="AK13" s="275">
        <v>121830</v>
      </c>
      <c r="AL13" s="275">
        <v>153942</v>
      </c>
      <c r="AM13" s="275">
        <v>46510</v>
      </c>
      <c r="AN13" s="275">
        <v>288195</v>
      </c>
      <c r="AO13" s="275">
        <v>85818</v>
      </c>
      <c r="AP13" s="275">
        <v>119363</v>
      </c>
      <c r="AQ13" s="275">
        <v>181418</v>
      </c>
      <c r="AR13" s="275">
        <v>970939</v>
      </c>
      <c r="AS13" s="275">
        <v>112960</v>
      </c>
      <c r="AT13" s="275">
        <v>27543</v>
      </c>
      <c r="AU13" s="275">
        <v>90480</v>
      </c>
      <c r="AV13" s="275">
        <v>54457</v>
      </c>
      <c r="AW13" s="275">
        <v>69178</v>
      </c>
      <c r="AX13" s="275">
        <v>281843</v>
      </c>
      <c r="AY13" s="275">
        <v>46944</v>
      </c>
      <c r="AZ13" s="275">
        <v>92899</v>
      </c>
      <c r="BA13" s="275">
        <v>64506</v>
      </c>
      <c r="BB13" s="275">
        <v>71370</v>
      </c>
      <c r="BC13" s="275">
        <v>54179</v>
      </c>
      <c r="BD13" s="275">
        <v>63487</v>
      </c>
      <c r="BE13" s="275">
        <v>85043</v>
      </c>
      <c r="BF13" s="275">
        <v>37700</v>
      </c>
      <c r="BG13" s="275">
        <v>58145</v>
      </c>
      <c r="BH13" s="275">
        <v>368271</v>
      </c>
      <c r="BI13" s="275">
        <v>52243</v>
      </c>
      <c r="BJ13" s="275">
        <v>186756</v>
      </c>
      <c r="BK13" s="275">
        <v>617342</v>
      </c>
      <c r="BL13" s="275">
        <v>316903</v>
      </c>
      <c r="BM13" s="275">
        <v>314276</v>
      </c>
      <c r="BN13" s="275">
        <v>49526</v>
      </c>
      <c r="BO13" s="275">
        <v>96755</v>
      </c>
      <c r="BP13" s="275">
        <v>95676</v>
      </c>
      <c r="BQ13" s="275">
        <v>254168</v>
      </c>
      <c r="BR13" s="275">
        <v>65425</v>
      </c>
      <c r="BS13" s="275">
        <v>48425</v>
      </c>
      <c r="BT13" s="275">
        <v>156020</v>
      </c>
      <c r="BU13" s="275">
        <v>91486</v>
      </c>
      <c r="BV13" s="275">
        <v>68756</v>
      </c>
      <c r="BW13" s="275">
        <v>155676</v>
      </c>
      <c r="BX13" s="275">
        <v>161889</v>
      </c>
      <c r="BY13" s="275">
        <v>43762</v>
      </c>
      <c r="BZ13" s="275">
        <v>35421</v>
      </c>
      <c r="CA13" s="275">
        <v>54464</v>
      </c>
      <c r="CB13" s="275">
        <v>73447</v>
      </c>
      <c r="CC13" s="275">
        <v>72501</v>
      </c>
      <c r="CD13" s="275">
        <v>174539</v>
      </c>
      <c r="CE13" s="275">
        <v>42088</v>
      </c>
      <c r="CF13" s="275">
        <v>58552</v>
      </c>
      <c r="CG13" s="275">
        <v>148651</v>
      </c>
      <c r="CH13" s="275">
        <v>8140</v>
      </c>
      <c r="CI13" s="275">
        <v>4829</v>
      </c>
      <c r="CJ13" s="275">
        <v>6793</v>
      </c>
      <c r="CK13" s="275">
        <v>89464</v>
      </c>
      <c r="CL13" s="275">
        <v>145948</v>
      </c>
      <c r="CM13" s="275">
        <v>69958</v>
      </c>
      <c r="CN13" s="275">
        <v>67386</v>
      </c>
      <c r="CO13" s="275">
        <v>62106</v>
      </c>
      <c r="CP13" s="275">
        <v>47369</v>
      </c>
      <c r="CQ13" s="275">
        <v>130371</v>
      </c>
      <c r="CR13" s="275">
        <v>73275</v>
      </c>
      <c r="CS13" s="275">
        <v>55332</v>
      </c>
      <c r="CT13" s="275">
        <v>209207</v>
      </c>
      <c r="CU13" s="275">
        <v>148480</v>
      </c>
      <c r="CV13" s="275">
        <v>68088</v>
      </c>
      <c r="CW13" s="275">
        <v>162536</v>
      </c>
      <c r="CX13" s="275">
        <v>49748</v>
      </c>
      <c r="CY13" s="275">
        <v>98542</v>
      </c>
      <c r="CZ13" s="275">
        <v>35434</v>
      </c>
      <c r="DA13" s="275">
        <v>24813</v>
      </c>
      <c r="DB13" s="275">
        <v>55144</v>
      </c>
      <c r="DC13" s="275">
        <v>75651</v>
      </c>
      <c r="DD13" s="275">
        <v>92547</v>
      </c>
      <c r="DE13" s="275">
        <v>61558</v>
      </c>
      <c r="DF13" s="275">
        <v>76154</v>
      </c>
      <c r="DG13" s="275">
        <v>30472</v>
      </c>
      <c r="DH13" s="275">
        <v>97033</v>
      </c>
      <c r="DI13" s="275">
        <v>57088</v>
      </c>
      <c r="DJ13" s="275">
        <v>59765</v>
      </c>
      <c r="DK13" s="275">
        <v>57262</v>
      </c>
      <c r="DL13" s="275">
        <v>72170</v>
      </c>
      <c r="DM13" s="275">
        <v>120855</v>
      </c>
      <c r="DN13" s="275">
        <v>151195</v>
      </c>
      <c r="DO13" s="275">
        <v>213407</v>
      </c>
      <c r="DP13" s="275">
        <v>42681</v>
      </c>
      <c r="DQ13" s="275">
        <v>57944</v>
      </c>
      <c r="DR13" s="275">
        <v>25283</v>
      </c>
      <c r="DS13" s="275">
        <v>33150</v>
      </c>
      <c r="DT13" s="275">
        <v>73525</v>
      </c>
      <c r="DU13" s="275">
        <v>68474</v>
      </c>
      <c r="DV13" s="275">
        <v>64620</v>
      </c>
      <c r="DW13" s="275">
        <v>82011</v>
      </c>
      <c r="DX13" s="275">
        <v>70514</v>
      </c>
      <c r="DY13" s="275">
        <v>69528</v>
      </c>
      <c r="DZ13" s="275">
        <v>435213</v>
      </c>
      <c r="EA13" s="275">
        <v>57261</v>
      </c>
      <c r="EB13" s="275">
        <v>302505</v>
      </c>
      <c r="EC13" s="275">
        <v>243568</v>
      </c>
      <c r="ED13" s="275">
        <v>38133</v>
      </c>
      <c r="EE13" s="275">
        <v>115827</v>
      </c>
      <c r="EF13" s="275">
        <v>57703</v>
      </c>
      <c r="EG13" s="275">
        <v>120350</v>
      </c>
      <c r="EH13" s="275">
        <v>98502</v>
      </c>
      <c r="EI13" s="275">
        <v>274510</v>
      </c>
      <c r="EJ13" s="275">
        <v>84968</v>
      </c>
      <c r="EK13" s="275">
        <v>52606</v>
      </c>
      <c r="EL13" s="275">
        <v>110555</v>
      </c>
      <c r="EM13" s="275">
        <v>49773</v>
      </c>
      <c r="EN13" s="275">
        <v>49294</v>
      </c>
      <c r="EO13" s="275">
        <v>95241</v>
      </c>
      <c r="EP13" s="275">
        <v>93450</v>
      </c>
      <c r="EQ13" s="275">
        <v>40631</v>
      </c>
      <c r="ER13" s="275">
        <v>34703</v>
      </c>
      <c r="ES13" s="275">
        <v>1040360</v>
      </c>
      <c r="ET13" s="275">
        <v>28044</v>
      </c>
      <c r="EU13" s="275">
        <v>30018</v>
      </c>
      <c r="EV13" s="275">
        <v>56914</v>
      </c>
      <c r="EW13" s="275">
        <v>26398</v>
      </c>
      <c r="EX13" s="275">
        <v>68142</v>
      </c>
      <c r="EY13" s="275">
        <v>65465</v>
      </c>
      <c r="EZ13" s="275">
        <v>44257</v>
      </c>
      <c r="FA13" s="275">
        <v>39478</v>
      </c>
      <c r="FB13" s="275">
        <v>10258</v>
      </c>
      <c r="FC13" s="275">
        <v>4939</v>
      </c>
      <c r="FD13" s="275">
        <v>6120</v>
      </c>
      <c r="FE13" s="275">
        <v>5623</v>
      </c>
      <c r="FF13" s="275">
        <v>14531</v>
      </c>
      <c r="FG13" s="275">
        <v>399294</v>
      </c>
      <c r="FH13" s="275">
        <v>66222</v>
      </c>
      <c r="FI13" s="275">
        <v>89101</v>
      </c>
      <c r="FJ13" s="275">
        <v>117894</v>
      </c>
      <c r="FK13" s="275">
        <v>54717</v>
      </c>
      <c r="FL13" s="275">
        <v>99455</v>
      </c>
      <c r="FM13" s="275">
        <v>35682</v>
      </c>
      <c r="FN13" s="275">
        <v>103807</v>
      </c>
      <c r="FO13" s="275">
        <v>52361</v>
      </c>
      <c r="FP13" s="275">
        <v>86912</v>
      </c>
      <c r="FQ13" s="275">
        <v>150386</v>
      </c>
      <c r="FR13" s="275">
        <v>57847</v>
      </c>
      <c r="FS13" s="275">
        <v>1256625</v>
      </c>
      <c r="FT13" s="275">
        <v>128010</v>
      </c>
      <c r="FU13" s="275">
        <v>152667</v>
      </c>
      <c r="FV13" s="275">
        <v>56201</v>
      </c>
      <c r="FW13" s="275">
        <v>124971</v>
      </c>
      <c r="FX13" s="275">
        <v>59082</v>
      </c>
      <c r="FY13" s="275">
        <v>57322</v>
      </c>
      <c r="FZ13" s="275">
        <v>53142</v>
      </c>
      <c r="GA13" s="275">
        <v>87408</v>
      </c>
      <c r="GB13" s="275">
        <v>127632</v>
      </c>
      <c r="GC13" s="275">
        <v>33611</v>
      </c>
      <c r="GD13" s="275">
        <v>23502</v>
      </c>
      <c r="GE13" s="275">
        <v>7587</v>
      </c>
      <c r="GF13" s="275">
        <v>151344</v>
      </c>
      <c r="GG13" s="275">
        <v>109954</v>
      </c>
      <c r="GH13" s="275">
        <v>148726</v>
      </c>
      <c r="GI13" s="275">
        <v>70636</v>
      </c>
      <c r="GJ13" s="275">
        <v>316380</v>
      </c>
      <c r="GK13" s="275">
        <v>121925</v>
      </c>
      <c r="GL13" s="275">
        <v>67321</v>
      </c>
      <c r="GM13" s="275">
        <v>192677</v>
      </c>
      <c r="GN13" s="275">
        <v>80324</v>
      </c>
      <c r="GO13" s="275">
        <v>115124</v>
      </c>
      <c r="GP13" s="275">
        <v>148679</v>
      </c>
      <c r="GQ13" s="275">
        <v>214406</v>
      </c>
      <c r="GR13" s="275">
        <v>199802</v>
      </c>
      <c r="GS13" s="275">
        <v>101958</v>
      </c>
      <c r="GT13" s="275">
        <v>53497</v>
      </c>
      <c r="GU13" s="275">
        <v>66834</v>
      </c>
      <c r="GV13" s="275">
        <v>219375</v>
      </c>
      <c r="GW13" s="275">
        <v>196627</v>
      </c>
      <c r="GX13" s="275">
        <v>137486</v>
      </c>
      <c r="GY13" s="275">
        <v>80564</v>
      </c>
      <c r="GZ13" s="275">
        <v>95703</v>
      </c>
      <c r="HA13" s="275">
        <v>356604</v>
      </c>
      <c r="HB13" s="275">
        <v>121338</v>
      </c>
      <c r="HC13" s="275">
        <v>67607</v>
      </c>
      <c r="HD13" s="275">
        <v>243560</v>
      </c>
      <c r="HE13" s="275">
        <v>82470</v>
      </c>
      <c r="HF13" s="275">
        <v>53022</v>
      </c>
      <c r="HG13" s="275">
        <v>52065</v>
      </c>
      <c r="HH13" s="275">
        <v>49466</v>
      </c>
      <c r="HI13" s="275">
        <v>110892</v>
      </c>
      <c r="HJ13" s="275">
        <v>77545</v>
      </c>
      <c r="HK13" s="275">
        <v>69543</v>
      </c>
      <c r="HL13" s="275">
        <v>230177</v>
      </c>
      <c r="HM13" s="275">
        <v>98132</v>
      </c>
      <c r="HN13" s="275">
        <v>222883</v>
      </c>
      <c r="HO13" s="275">
        <v>95456</v>
      </c>
      <c r="HP13" s="275">
        <v>117423</v>
      </c>
      <c r="HQ13" s="275">
        <v>80312</v>
      </c>
      <c r="HR13" s="275">
        <v>205237</v>
      </c>
      <c r="HS13" s="275">
        <v>82172</v>
      </c>
      <c r="HT13" s="275">
        <v>69144</v>
      </c>
      <c r="HU13" s="275">
        <v>318804</v>
      </c>
      <c r="HV13" s="275">
        <v>158952</v>
      </c>
      <c r="HW13" s="275">
        <v>273674</v>
      </c>
      <c r="HX13" s="275">
        <v>158736</v>
      </c>
      <c r="HY13" s="275">
        <v>87774</v>
      </c>
      <c r="HZ13" s="275">
        <v>91140</v>
      </c>
      <c r="IA13" s="275">
        <v>64053</v>
      </c>
      <c r="IB13" s="275">
        <v>110595</v>
      </c>
      <c r="IC13" s="275">
        <v>183568</v>
      </c>
      <c r="ID13" s="275">
        <v>28908</v>
      </c>
      <c r="IE13" s="275">
        <v>6261</v>
      </c>
      <c r="IF13" s="275">
        <v>34260</v>
      </c>
      <c r="IG13" s="275">
        <v>20176</v>
      </c>
      <c r="IH13" s="275">
        <v>14212</v>
      </c>
      <c r="II13" s="275">
        <v>17320</v>
      </c>
      <c r="IJ13" s="275">
        <v>25714</v>
      </c>
      <c r="IK13" s="275">
        <v>25073</v>
      </c>
      <c r="IL13" s="275">
        <v>31294</v>
      </c>
      <c r="IM13" s="275">
        <v>21417</v>
      </c>
      <c r="IN13" s="275">
        <v>15217</v>
      </c>
      <c r="IO13" s="265"/>
      <c r="IP13" s="278">
        <v>26534932</v>
      </c>
    </row>
    <row r="14" spans="1:281">
      <c r="A14" s="262"/>
      <c r="B14" s="277" t="s">
        <v>1496</v>
      </c>
      <c r="C14" s="275">
        <v>400000</v>
      </c>
      <c r="D14" s="275">
        <v>400000</v>
      </c>
      <c r="E14" s="275">
        <v>400000</v>
      </c>
      <c r="F14" s="275">
        <v>378083</v>
      </c>
      <c r="G14" s="275">
        <v>400000</v>
      </c>
      <c r="H14" s="275">
        <v>400000</v>
      </c>
      <c r="I14" s="275">
        <v>400000</v>
      </c>
      <c r="J14" s="275">
        <v>400000</v>
      </c>
      <c r="K14" s="275">
        <v>400000</v>
      </c>
      <c r="L14" s="275">
        <v>350000</v>
      </c>
      <c r="M14" s="275">
        <v>350000</v>
      </c>
      <c r="N14" s="275">
        <v>400000</v>
      </c>
      <c r="O14" s="275">
        <v>400000</v>
      </c>
      <c r="P14" s="275">
        <v>400000</v>
      </c>
      <c r="Q14" s="275">
        <v>400000</v>
      </c>
      <c r="R14" s="275">
        <v>400000</v>
      </c>
      <c r="S14" s="275">
        <v>400000</v>
      </c>
      <c r="T14" s="275">
        <v>400000</v>
      </c>
      <c r="U14" s="275">
        <v>0</v>
      </c>
      <c r="V14" s="275">
        <v>500000</v>
      </c>
      <c r="W14" s="275">
        <v>500000</v>
      </c>
      <c r="X14" s="275">
        <v>500000</v>
      </c>
      <c r="Y14" s="275">
        <v>500000</v>
      </c>
      <c r="Z14" s="275">
        <v>500000</v>
      </c>
      <c r="AA14" s="275">
        <v>0</v>
      </c>
      <c r="AB14" s="275">
        <v>0</v>
      </c>
      <c r="AC14" s="275">
        <v>0</v>
      </c>
      <c r="AD14" s="275">
        <v>0</v>
      </c>
      <c r="AE14" s="275">
        <v>0</v>
      </c>
      <c r="AF14" s="275">
        <v>0</v>
      </c>
      <c r="AG14" s="275">
        <v>0</v>
      </c>
      <c r="AH14" s="275">
        <v>0</v>
      </c>
      <c r="AI14" s="275">
        <v>0</v>
      </c>
      <c r="AJ14" s="275">
        <v>500000</v>
      </c>
      <c r="AK14" s="275">
        <v>0</v>
      </c>
      <c r="AL14" s="275">
        <v>0</v>
      </c>
      <c r="AM14" s="275">
        <v>0</v>
      </c>
      <c r="AN14" s="275">
        <v>1194796</v>
      </c>
      <c r="AO14" s="275">
        <v>849725</v>
      </c>
      <c r="AP14" s="275">
        <v>849725</v>
      </c>
      <c r="AQ14" s="275">
        <v>400000</v>
      </c>
      <c r="AR14" s="275">
        <v>0</v>
      </c>
      <c r="AS14" s="275">
        <v>0</v>
      </c>
      <c r="AT14" s="275">
        <v>0</v>
      </c>
      <c r="AU14" s="275">
        <v>0</v>
      </c>
      <c r="AV14" s="275">
        <v>0</v>
      </c>
      <c r="AW14" s="275">
        <v>0</v>
      </c>
      <c r="AX14" s="275">
        <v>0</v>
      </c>
      <c r="AY14" s="275">
        <v>0</v>
      </c>
      <c r="AZ14" s="275">
        <v>400000</v>
      </c>
      <c r="BA14" s="275">
        <v>400000</v>
      </c>
      <c r="BB14" s="275">
        <v>500000</v>
      </c>
      <c r="BC14" s="275">
        <v>0</v>
      </c>
      <c r="BD14" s="275">
        <v>0</v>
      </c>
      <c r="BE14" s="275">
        <v>0</v>
      </c>
      <c r="BF14" s="275">
        <v>0</v>
      </c>
      <c r="BG14" s="275">
        <v>500000</v>
      </c>
      <c r="BH14" s="275">
        <v>849725</v>
      </c>
      <c r="BI14" s="275">
        <v>0</v>
      </c>
      <c r="BJ14" s="275">
        <v>500000</v>
      </c>
      <c r="BK14" s="275">
        <v>400000</v>
      </c>
      <c r="BL14" s="275">
        <v>379726</v>
      </c>
      <c r="BM14" s="275">
        <v>0</v>
      </c>
      <c r="BN14" s="275">
        <v>1194796</v>
      </c>
      <c r="BO14" s="275">
        <v>333698</v>
      </c>
      <c r="BP14" s="275">
        <v>0</v>
      </c>
      <c r="BQ14" s="275">
        <v>476712</v>
      </c>
      <c r="BR14" s="275">
        <v>0</v>
      </c>
      <c r="BS14" s="275">
        <v>400000</v>
      </c>
      <c r="BT14" s="275">
        <v>400000</v>
      </c>
      <c r="BU14" s="275">
        <v>400000</v>
      </c>
      <c r="BV14" s="275">
        <v>0</v>
      </c>
      <c r="BW14" s="275">
        <v>0</v>
      </c>
      <c r="BX14" s="275">
        <v>400000</v>
      </c>
      <c r="BY14" s="275">
        <v>350000</v>
      </c>
      <c r="BZ14" s="275">
        <v>350000</v>
      </c>
      <c r="CA14" s="275">
        <v>350000</v>
      </c>
      <c r="CB14" s="275">
        <v>350000</v>
      </c>
      <c r="CC14" s="275">
        <v>350000</v>
      </c>
      <c r="CD14" s="275">
        <v>350000</v>
      </c>
      <c r="CE14" s="275">
        <v>350000</v>
      </c>
      <c r="CF14" s="275">
        <v>350000</v>
      </c>
      <c r="CG14" s="275">
        <v>350000</v>
      </c>
      <c r="CH14" s="275">
        <v>84383</v>
      </c>
      <c r="CI14" s="275">
        <v>0</v>
      </c>
      <c r="CJ14" s="275">
        <v>84383</v>
      </c>
      <c r="CK14" s="275">
        <v>400000</v>
      </c>
      <c r="CL14" s="275">
        <v>400000</v>
      </c>
      <c r="CM14" s="275">
        <v>400000</v>
      </c>
      <c r="CN14" s="275">
        <v>400000</v>
      </c>
      <c r="CO14" s="275">
        <v>400000</v>
      </c>
      <c r="CP14" s="275">
        <v>400000</v>
      </c>
      <c r="CQ14" s="275">
        <v>400000</v>
      </c>
      <c r="CR14" s="275">
        <v>400000</v>
      </c>
      <c r="CS14" s="275">
        <v>400000</v>
      </c>
      <c r="CT14" s="275">
        <v>400000</v>
      </c>
      <c r="CU14" s="275">
        <v>400000</v>
      </c>
      <c r="CV14" s="275">
        <v>400000</v>
      </c>
      <c r="CW14" s="275">
        <v>350000</v>
      </c>
      <c r="CX14" s="275">
        <v>400000</v>
      </c>
      <c r="CY14" s="275">
        <v>350000</v>
      </c>
      <c r="CZ14" s="275">
        <v>350000</v>
      </c>
      <c r="DA14" s="275">
        <v>400000</v>
      </c>
      <c r="DB14" s="275">
        <v>400000</v>
      </c>
      <c r="DC14" s="275">
        <v>0</v>
      </c>
      <c r="DD14" s="275">
        <v>400000</v>
      </c>
      <c r="DE14" s="275">
        <v>0</v>
      </c>
      <c r="DF14" s="275">
        <v>350000</v>
      </c>
      <c r="DG14" s="275">
        <v>350000</v>
      </c>
      <c r="DH14" s="275">
        <v>350000</v>
      </c>
      <c r="DI14" s="275">
        <v>350000</v>
      </c>
      <c r="DJ14" s="275">
        <v>0</v>
      </c>
      <c r="DK14" s="275">
        <v>0</v>
      </c>
      <c r="DL14" s="275">
        <v>0</v>
      </c>
      <c r="DM14" s="275">
        <v>500000</v>
      </c>
      <c r="DN14" s="275">
        <v>0</v>
      </c>
      <c r="DO14" s="275">
        <v>400000</v>
      </c>
      <c r="DP14" s="275">
        <v>500000</v>
      </c>
      <c r="DQ14" s="275">
        <v>500000</v>
      </c>
      <c r="DR14" s="275">
        <v>400000</v>
      </c>
      <c r="DS14" s="275">
        <v>400000</v>
      </c>
      <c r="DT14" s="275">
        <v>0</v>
      </c>
      <c r="DU14" s="275">
        <v>500000</v>
      </c>
      <c r="DV14" s="275">
        <v>0</v>
      </c>
      <c r="DW14" s="275">
        <v>0</v>
      </c>
      <c r="DX14" s="275">
        <v>0</v>
      </c>
      <c r="DY14" s="275">
        <v>500000</v>
      </c>
      <c r="DZ14" s="275">
        <v>350000</v>
      </c>
      <c r="EA14" s="275">
        <v>848081</v>
      </c>
      <c r="EB14" s="275">
        <v>0</v>
      </c>
      <c r="EC14" s="275">
        <v>400000</v>
      </c>
      <c r="ED14" s="275">
        <v>400000</v>
      </c>
      <c r="EE14" s="275">
        <v>400000</v>
      </c>
      <c r="EF14" s="275">
        <v>400000</v>
      </c>
      <c r="EG14" s="275">
        <v>0</v>
      </c>
      <c r="EH14" s="275">
        <v>400000</v>
      </c>
      <c r="EI14" s="275">
        <v>400000</v>
      </c>
      <c r="EJ14" s="275">
        <v>0</v>
      </c>
      <c r="EK14" s="275">
        <v>400000</v>
      </c>
      <c r="EL14" s="275">
        <v>400000</v>
      </c>
      <c r="EM14" s="275">
        <v>400000</v>
      </c>
      <c r="EN14" s="275">
        <v>400000</v>
      </c>
      <c r="EO14" s="275">
        <v>400000</v>
      </c>
      <c r="EP14" s="275">
        <v>400000</v>
      </c>
      <c r="EQ14" s="275">
        <v>400000</v>
      </c>
      <c r="ER14" s="275">
        <v>400000</v>
      </c>
      <c r="ES14" s="275">
        <v>350000</v>
      </c>
      <c r="ET14" s="275">
        <v>0</v>
      </c>
      <c r="EU14" s="275">
        <v>0</v>
      </c>
      <c r="EV14" s="275">
        <v>350000</v>
      </c>
      <c r="EW14" s="275">
        <v>0</v>
      </c>
      <c r="EX14" s="275">
        <v>350000</v>
      </c>
      <c r="EY14" s="275">
        <v>350000</v>
      </c>
      <c r="EZ14" s="275">
        <v>239726</v>
      </c>
      <c r="FA14" s="275">
        <v>155342</v>
      </c>
      <c r="FB14" s="275">
        <v>113150</v>
      </c>
      <c r="FC14" s="275">
        <v>84383</v>
      </c>
      <c r="FD14" s="275">
        <v>0</v>
      </c>
      <c r="FE14" s="275">
        <v>0</v>
      </c>
      <c r="FF14" s="275">
        <v>84383</v>
      </c>
      <c r="FG14" s="275">
        <v>391233</v>
      </c>
      <c r="FH14" s="275">
        <v>400000</v>
      </c>
      <c r="FI14" s="275">
        <v>400000</v>
      </c>
      <c r="FJ14" s="275">
        <v>400000</v>
      </c>
      <c r="FK14" s="275">
        <v>350000</v>
      </c>
      <c r="FL14" s="275">
        <v>350000</v>
      </c>
      <c r="FM14" s="275">
        <v>350000</v>
      </c>
      <c r="FN14" s="275">
        <v>500000</v>
      </c>
      <c r="FO14" s="275">
        <v>500000</v>
      </c>
      <c r="FP14" s="275">
        <v>0</v>
      </c>
      <c r="FQ14" s="275">
        <v>500000</v>
      </c>
      <c r="FR14" s="275">
        <v>350000</v>
      </c>
      <c r="FS14" s="275">
        <v>0</v>
      </c>
      <c r="FT14" s="275">
        <v>848081</v>
      </c>
      <c r="FU14" s="275">
        <v>0</v>
      </c>
      <c r="FV14" s="275">
        <v>400000</v>
      </c>
      <c r="FW14" s="275">
        <v>400000</v>
      </c>
      <c r="FX14" s="275">
        <v>400000</v>
      </c>
      <c r="FY14" s="275">
        <v>400000</v>
      </c>
      <c r="FZ14" s="275">
        <v>400000</v>
      </c>
      <c r="GA14" s="275">
        <v>400000</v>
      </c>
      <c r="GB14" s="275">
        <v>350000</v>
      </c>
      <c r="GC14" s="275">
        <v>113150</v>
      </c>
      <c r="GD14" s="275">
        <v>113150</v>
      </c>
      <c r="GE14" s="275">
        <v>0</v>
      </c>
      <c r="GF14" s="275">
        <v>400000</v>
      </c>
      <c r="GG14" s="275">
        <v>400000</v>
      </c>
      <c r="GH14" s="275">
        <v>400000</v>
      </c>
      <c r="GI14" s="275">
        <v>400000</v>
      </c>
      <c r="GJ14" s="275">
        <v>400000</v>
      </c>
      <c r="GK14" s="275">
        <v>0</v>
      </c>
      <c r="GL14" s="275">
        <v>350000</v>
      </c>
      <c r="GM14" s="275">
        <v>0</v>
      </c>
      <c r="GN14" s="275">
        <v>0</v>
      </c>
      <c r="GO14" s="275">
        <v>0</v>
      </c>
      <c r="GP14" s="275">
        <v>400000</v>
      </c>
      <c r="GQ14" s="275">
        <v>0</v>
      </c>
      <c r="GR14" s="275">
        <v>400000</v>
      </c>
      <c r="GS14" s="275">
        <v>350000</v>
      </c>
      <c r="GT14" s="275">
        <v>350000</v>
      </c>
      <c r="GU14" s="275">
        <v>0</v>
      </c>
      <c r="GV14" s="275">
        <v>0</v>
      </c>
      <c r="GW14" s="275">
        <v>0</v>
      </c>
      <c r="GX14" s="275">
        <v>0</v>
      </c>
      <c r="GY14" s="275">
        <v>0</v>
      </c>
      <c r="GZ14" s="275">
        <v>0</v>
      </c>
      <c r="HA14" s="275">
        <v>0</v>
      </c>
      <c r="HB14" s="275">
        <v>0</v>
      </c>
      <c r="HC14" s="275">
        <v>0</v>
      </c>
      <c r="HD14" s="275">
        <v>0</v>
      </c>
      <c r="HE14" s="275">
        <v>0</v>
      </c>
      <c r="HF14" s="275">
        <v>400000</v>
      </c>
      <c r="HG14" s="275">
        <v>400000</v>
      </c>
      <c r="HH14" s="275">
        <v>400000</v>
      </c>
      <c r="HI14" s="275">
        <v>0</v>
      </c>
      <c r="HJ14" s="275">
        <v>0</v>
      </c>
      <c r="HK14" s="275">
        <v>400000</v>
      </c>
      <c r="HL14" s="275">
        <v>400000</v>
      </c>
      <c r="HM14" s="275">
        <v>400000</v>
      </c>
      <c r="HN14" s="275">
        <v>400000</v>
      </c>
      <c r="HO14" s="275">
        <v>350000</v>
      </c>
      <c r="HP14" s="275">
        <v>350000</v>
      </c>
      <c r="HQ14" s="275">
        <v>350000</v>
      </c>
      <c r="HR14" s="275">
        <v>350000</v>
      </c>
      <c r="HS14" s="275">
        <v>350000</v>
      </c>
      <c r="HT14" s="275">
        <v>350000</v>
      </c>
      <c r="HU14" s="275">
        <v>0</v>
      </c>
      <c r="HV14" s="275">
        <v>350000</v>
      </c>
      <c r="HW14" s="275">
        <v>350000</v>
      </c>
      <c r="HX14" s="275">
        <v>350000</v>
      </c>
      <c r="HY14" s="275">
        <v>350000</v>
      </c>
      <c r="HZ14" s="275">
        <v>350000</v>
      </c>
      <c r="IA14" s="275">
        <v>350000</v>
      </c>
      <c r="IB14" s="275">
        <v>350000</v>
      </c>
      <c r="IC14" s="275">
        <v>350000</v>
      </c>
      <c r="ID14" s="275">
        <v>113150</v>
      </c>
      <c r="IE14" s="275">
        <v>113150</v>
      </c>
      <c r="IF14" s="275">
        <v>113150</v>
      </c>
      <c r="IG14" s="275">
        <v>113150</v>
      </c>
      <c r="IH14" s="275">
        <v>113150</v>
      </c>
      <c r="II14" s="275">
        <v>113150</v>
      </c>
      <c r="IJ14" s="275">
        <v>113150</v>
      </c>
      <c r="IK14" s="275">
        <v>113150</v>
      </c>
      <c r="IL14" s="275">
        <v>113150</v>
      </c>
      <c r="IM14" s="275">
        <v>113150</v>
      </c>
      <c r="IN14" s="275">
        <v>84383</v>
      </c>
      <c r="IO14" s="265"/>
      <c r="IP14" s="278">
        <v>66732314</v>
      </c>
    </row>
    <row r="15" spans="1:281">
      <c r="A15" s="262"/>
      <c r="B15" s="279" t="s">
        <v>670</v>
      </c>
      <c r="C15" s="275">
        <v>2724527</v>
      </c>
      <c r="D15" s="275">
        <v>23928</v>
      </c>
      <c r="E15" s="275">
        <v>232534</v>
      </c>
      <c r="F15" s="275">
        <v>1726834</v>
      </c>
      <c r="G15" s="275">
        <v>1911628</v>
      </c>
      <c r="H15" s="275">
        <v>1826875</v>
      </c>
      <c r="I15" s="275">
        <v>411105</v>
      </c>
      <c r="J15" s="275">
        <v>765348</v>
      </c>
      <c r="K15" s="275">
        <v>489180</v>
      </c>
      <c r="L15" s="275">
        <v>479143</v>
      </c>
      <c r="M15" s="275">
        <v>1478904</v>
      </c>
      <c r="N15" s="275">
        <v>8941</v>
      </c>
      <c r="O15" s="275">
        <v>2023374</v>
      </c>
      <c r="P15" s="275">
        <v>1084443</v>
      </c>
      <c r="Q15" s="275">
        <v>2088210</v>
      </c>
      <c r="R15" s="275">
        <v>1056561</v>
      </c>
      <c r="S15" s="275">
        <v>454395</v>
      </c>
      <c r="T15" s="275">
        <v>392910</v>
      </c>
      <c r="U15" s="275">
        <v>1152052</v>
      </c>
      <c r="V15" s="275">
        <v>2378860</v>
      </c>
      <c r="W15" s="275">
        <v>367727</v>
      </c>
      <c r="X15" s="275">
        <v>129763</v>
      </c>
      <c r="Y15" s="275">
        <v>359032</v>
      </c>
      <c r="Z15" s="275">
        <v>232038</v>
      </c>
      <c r="AA15" s="275">
        <v>1239195</v>
      </c>
      <c r="AB15" s="275">
        <v>6928930</v>
      </c>
      <c r="AC15" s="275">
        <v>1234395</v>
      </c>
      <c r="AD15" s="275">
        <v>2538352</v>
      </c>
      <c r="AE15" s="275">
        <v>1265225</v>
      </c>
      <c r="AF15" s="275">
        <v>1263874</v>
      </c>
      <c r="AG15" s="275">
        <v>783163</v>
      </c>
      <c r="AH15" s="275">
        <v>1191191</v>
      </c>
      <c r="AI15" s="275">
        <v>1196207</v>
      </c>
      <c r="AJ15" s="275">
        <v>1220956</v>
      </c>
      <c r="AK15" s="275">
        <v>2846572</v>
      </c>
      <c r="AL15" s="275">
        <v>4363414</v>
      </c>
      <c r="AM15" s="275">
        <v>2121796</v>
      </c>
      <c r="AN15" s="275">
        <v>5637760</v>
      </c>
      <c r="AO15" s="275">
        <v>1013385</v>
      </c>
      <c r="AP15" s="275">
        <v>2557102</v>
      </c>
      <c r="AQ15" s="275">
        <v>1509028</v>
      </c>
      <c r="AR15" s="275">
        <v>4268238</v>
      </c>
      <c r="AS15" s="275">
        <v>1023768</v>
      </c>
      <c r="AT15" s="275">
        <v>1596237</v>
      </c>
      <c r="AU15" s="275">
        <v>1064824</v>
      </c>
      <c r="AV15" s="275">
        <v>1939575</v>
      </c>
      <c r="AW15" s="275">
        <v>1554224</v>
      </c>
      <c r="AX15" s="275">
        <v>10379749</v>
      </c>
      <c r="AY15" s="275">
        <v>779797</v>
      </c>
      <c r="AZ15" s="275">
        <v>2309964</v>
      </c>
      <c r="BA15" s="275">
        <v>2176191</v>
      </c>
      <c r="BB15" s="275">
        <v>1953539</v>
      </c>
      <c r="BC15" s="275">
        <v>1452814</v>
      </c>
      <c r="BD15" s="275">
        <v>1135212</v>
      </c>
      <c r="BE15" s="275">
        <v>2272100</v>
      </c>
      <c r="BF15" s="275">
        <v>758855</v>
      </c>
      <c r="BG15" s="275">
        <v>1044387</v>
      </c>
      <c r="BH15" s="275">
        <v>1859713</v>
      </c>
      <c r="BI15" s="275">
        <v>1792169</v>
      </c>
      <c r="BJ15" s="275">
        <v>3786750</v>
      </c>
      <c r="BK15" s="275">
        <v>12134113</v>
      </c>
      <c r="BL15" s="275">
        <v>17021783</v>
      </c>
      <c r="BM15" s="275">
        <v>12174772</v>
      </c>
      <c r="BN15" s="275">
        <v>161411</v>
      </c>
      <c r="BO15" s="275">
        <v>632643</v>
      </c>
      <c r="BP15" s="275">
        <v>5230735</v>
      </c>
      <c r="BQ15" s="275">
        <v>4461270</v>
      </c>
      <c r="BR15" s="275">
        <v>490145</v>
      </c>
      <c r="BS15" s="275">
        <v>20808</v>
      </c>
      <c r="BT15" s="275">
        <v>1479653</v>
      </c>
      <c r="BU15" s="275">
        <v>73139</v>
      </c>
      <c r="BV15" s="275">
        <v>1428589</v>
      </c>
      <c r="BW15" s="275">
        <v>4221749</v>
      </c>
      <c r="BX15" s="275">
        <v>3346926</v>
      </c>
      <c r="BY15" s="275">
        <v>739431</v>
      </c>
      <c r="BZ15" s="275">
        <v>1030605</v>
      </c>
      <c r="CA15" s="275">
        <v>638653</v>
      </c>
      <c r="CB15" s="275">
        <v>1209616</v>
      </c>
      <c r="CC15" s="275">
        <v>2763552</v>
      </c>
      <c r="CD15" s="275">
        <v>3743964</v>
      </c>
      <c r="CE15" s="275">
        <v>1137528</v>
      </c>
      <c r="CF15" s="275">
        <v>5899008</v>
      </c>
      <c r="CG15" s="275">
        <v>8455656</v>
      </c>
      <c r="CH15" s="275">
        <v>68330</v>
      </c>
      <c r="CI15" s="275">
        <v>25077</v>
      </c>
      <c r="CJ15" s="275">
        <v>31870</v>
      </c>
      <c r="CK15" s="275">
        <v>1512131</v>
      </c>
      <c r="CL15" s="275">
        <v>2152067</v>
      </c>
      <c r="CM15" s="275">
        <v>339619</v>
      </c>
      <c r="CN15" s="275">
        <v>100962</v>
      </c>
      <c r="CO15" s="275">
        <v>459487</v>
      </c>
      <c r="CP15" s="275">
        <v>517199</v>
      </c>
      <c r="CQ15" s="275">
        <v>2251525</v>
      </c>
      <c r="CR15" s="275">
        <v>1244177</v>
      </c>
      <c r="CS15" s="275">
        <v>404610</v>
      </c>
      <c r="CT15" s="275">
        <v>442847</v>
      </c>
      <c r="CU15" s="275">
        <v>1310803</v>
      </c>
      <c r="CV15" s="275">
        <v>834776</v>
      </c>
      <c r="CW15" s="275">
        <v>3298903</v>
      </c>
      <c r="CX15" s="275">
        <v>1677119</v>
      </c>
      <c r="CY15" s="275">
        <v>2866985</v>
      </c>
      <c r="CZ15" s="275">
        <v>736558</v>
      </c>
      <c r="DA15" s="275">
        <v>367129</v>
      </c>
      <c r="DB15" s="275">
        <v>1446037</v>
      </c>
      <c r="DC15" s="275">
        <v>1513087</v>
      </c>
      <c r="DD15" s="275">
        <v>2020462</v>
      </c>
      <c r="DE15" s="275">
        <v>154968</v>
      </c>
      <c r="DF15" s="275">
        <v>99140</v>
      </c>
      <c r="DG15" s="275">
        <v>0</v>
      </c>
      <c r="DH15" s="275">
        <v>185158</v>
      </c>
      <c r="DI15" s="275">
        <v>604142</v>
      </c>
      <c r="DJ15" s="275">
        <v>1849654</v>
      </c>
      <c r="DK15" s="275">
        <v>2518702</v>
      </c>
      <c r="DL15" s="275">
        <v>2069656</v>
      </c>
      <c r="DM15" s="275">
        <v>2423261</v>
      </c>
      <c r="DN15" s="275">
        <v>2345018</v>
      </c>
      <c r="DO15" s="275">
        <v>526003</v>
      </c>
      <c r="DP15" s="275">
        <v>1663223</v>
      </c>
      <c r="DQ15" s="275">
        <v>817518</v>
      </c>
      <c r="DR15" s="275">
        <v>827115</v>
      </c>
      <c r="DS15" s="275">
        <v>592000</v>
      </c>
      <c r="DT15" s="275">
        <v>1412184</v>
      </c>
      <c r="DU15" s="275">
        <v>624307</v>
      </c>
      <c r="DV15" s="275">
        <v>1057360</v>
      </c>
      <c r="DW15" s="275">
        <v>1417221</v>
      </c>
      <c r="DX15" s="275">
        <v>2472278</v>
      </c>
      <c r="DY15" s="275">
        <v>1089740</v>
      </c>
      <c r="DZ15" s="275">
        <v>2274051</v>
      </c>
      <c r="EA15" s="275">
        <v>1262957</v>
      </c>
      <c r="EB15" s="275">
        <v>1547189</v>
      </c>
      <c r="EC15" s="275">
        <v>177033</v>
      </c>
      <c r="ED15" s="275">
        <v>20808</v>
      </c>
      <c r="EE15" s="275">
        <v>2449041</v>
      </c>
      <c r="EF15" s="275">
        <v>621430</v>
      </c>
      <c r="EG15" s="275">
        <v>1668008</v>
      </c>
      <c r="EH15" s="275">
        <v>1328582</v>
      </c>
      <c r="EI15" s="275">
        <v>37287845</v>
      </c>
      <c r="EJ15" s="275">
        <v>476097</v>
      </c>
      <c r="EK15" s="275">
        <v>255185</v>
      </c>
      <c r="EL15" s="275">
        <v>3494208</v>
      </c>
      <c r="EM15" s="275">
        <v>872793</v>
      </c>
      <c r="EN15" s="275">
        <v>2027713</v>
      </c>
      <c r="EO15" s="275">
        <v>1243657</v>
      </c>
      <c r="EP15" s="275">
        <v>1953919</v>
      </c>
      <c r="EQ15" s="275">
        <v>193232</v>
      </c>
      <c r="ER15" s="275">
        <v>970860</v>
      </c>
      <c r="ES15" s="275">
        <v>294823744</v>
      </c>
      <c r="ET15" s="275">
        <v>0</v>
      </c>
      <c r="EU15" s="275">
        <v>0</v>
      </c>
      <c r="EV15" s="275">
        <v>0</v>
      </c>
      <c r="EW15" s="275">
        <v>0</v>
      </c>
      <c r="EX15" s="275">
        <v>2685808</v>
      </c>
      <c r="EY15" s="275">
        <v>1140828</v>
      </c>
      <c r="EZ15" s="275">
        <v>5583658</v>
      </c>
      <c r="FA15" s="275">
        <v>120890</v>
      </c>
      <c r="FB15" s="275">
        <v>-169</v>
      </c>
      <c r="FC15" s="275">
        <v>50260</v>
      </c>
      <c r="FD15" s="275">
        <v>28935</v>
      </c>
      <c r="FE15" s="275">
        <v>0</v>
      </c>
      <c r="FF15" s="275">
        <v>46212</v>
      </c>
      <c r="FG15" s="275">
        <v>366150</v>
      </c>
      <c r="FH15" s="275">
        <v>1267174</v>
      </c>
      <c r="FI15" s="275">
        <v>2308973</v>
      </c>
      <c r="FJ15" s="275">
        <v>235764</v>
      </c>
      <c r="FK15" s="275">
        <v>801016</v>
      </c>
      <c r="FL15" s="275">
        <v>0</v>
      </c>
      <c r="FM15" s="275">
        <v>510352</v>
      </c>
      <c r="FN15" s="275">
        <v>1765057</v>
      </c>
      <c r="FO15" s="275">
        <v>23928</v>
      </c>
      <c r="FP15" s="275">
        <v>2337703</v>
      </c>
      <c r="FQ15" s="275">
        <v>701147</v>
      </c>
      <c r="FR15" s="275">
        <v>1841483</v>
      </c>
      <c r="FS15" s="275">
        <v>36865823</v>
      </c>
      <c r="FT15" s="275">
        <v>800098</v>
      </c>
      <c r="FU15" s="275">
        <v>17500</v>
      </c>
      <c r="FV15" s="275">
        <v>0</v>
      </c>
      <c r="FW15" s="275">
        <v>1150313</v>
      </c>
      <c r="FX15" s="275">
        <v>460172</v>
      </c>
      <c r="FY15" s="275">
        <v>803512</v>
      </c>
      <c r="FZ15" s="275">
        <v>393855</v>
      </c>
      <c r="GA15" s="275">
        <v>917088</v>
      </c>
      <c r="GB15" s="275">
        <v>5892000</v>
      </c>
      <c r="GC15" s="275">
        <v>-750</v>
      </c>
      <c r="GD15" s="275">
        <v>0</v>
      </c>
      <c r="GE15" s="275">
        <v>89618</v>
      </c>
      <c r="GF15" s="275">
        <v>40080</v>
      </c>
      <c r="GG15" s="275">
        <v>1234970</v>
      </c>
      <c r="GH15" s="275">
        <v>1092000</v>
      </c>
      <c r="GI15" s="275">
        <v>1059237</v>
      </c>
      <c r="GJ15" s="275">
        <v>158612</v>
      </c>
      <c r="GK15" s="275">
        <v>509725</v>
      </c>
      <c r="GL15" s="275">
        <v>698740</v>
      </c>
      <c r="GM15" s="275">
        <v>1505336</v>
      </c>
      <c r="GN15" s="275">
        <v>685340</v>
      </c>
      <c r="GO15" s="275">
        <v>2004210</v>
      </c>
      <c r="GP15" s="275">
        <v>1229607</v>
      </c>
      <c r="GQ15" s="275">
        <v>4481189</v>
      </c>
      <c r="GR15" s="275">
        <v>838116</v>
      </c>
      <c r="GS15" s="275">
        <v>950922</v>
      </c>
      <c r="GT15" s="275">
        <v>468922</v>
      </c>
      <c r="GU15" s="275">
        <v>1017147</v>
      </c>
      <c r="GV15" s="275">
        <v>1959104</v>
      </c>
      <c r="GW15" s="275">
        <v>678516</v>
      </c>
      <c r="GX15" s="275">
        <v>1005890</v>
      </c>
      <c r="GY15" s="275">
        <v>593915</v>
      </c>
      <c r="GZ15" s="275">
        <v>464778</v>
      </c>
      <c r="HA15" s="275">
        <v>3778999</v>
      </c>
      <c r="HB15" s="275">
        <v>587666</v>
      </c>
      <c r="HC15" s="275">
        <v>843609</v>
      </c>
      <c r="HD15" s="275">
        <v>1223304</v>
      </c>
      <c r="HE15" s="275">
        <v>2183178</v>
      </c>
      <c r="HF15" s="275">
        <v>1870656</v>
      </c>
      <c r="HG15" s="275">
        <v>632640</v>
      </c>
      <c r="HH15" s="275">
        <v>19200</v>
      </c>
      <c r="HI15" s="275">
        <v>1600135</v>
      </c>
      <c r="HJ15" s="275">
        <v>1724927</v>
      </c>
      <c r="HK15" s="275">
        <v>432581</v>
      </c>
      <c r="HL15" s="275">
        <v>2072969</v>
      </c>
      <c r="HM15" s="275">
        <v>1080181</v>
      </c>
      <c r="HN15" s="275">
        <v>3898318</v>
      </c>
      <c r="HO15" s="275">
        <v>1311487</v>
      </c>
      <c r="HP15" s="275">
        <v>1703946</v>
      </c>
      <c r="HQ15" s="275">
        <v>1889896</v>
      </c>
      <c r="HR15" s="275">
        <v>1254783</v>
      </c>
      <c r="HS15" s="275">
        <v>920671</v>
      </c>
      <c r="HT15" s="275">
        <v>822245</v>
      </c>
      <c r="HU15" s="275">
        <v>3755247</v>
      </c>
      <c r="HV15" s="275">
        <v>1092092</v>
      </c>
      <c r="HW15" s="275">
        <v>6369209</v>
      </c>
      <c r="HX15" s="275">
        <v>1803092</v>
      </c>
      <c r="HY15" s="275">
        <v>797171</v>
      </c>
      <c r="HZ15" s="275">
        <v>1549431</v>
      </c>
      <c r="IA15" s="275">
        <v>331398</v>
      </c>
      <c r="IB15" s="275">
        <v>89203</v>
      </c>
      <c r="IC15" s="275">
        <v>627001</v>
      </c>
      <c r="ID15" s="275">
        <v>637</v>
      </c>
      <c r="IE15" s="275">
        <v>-258</v>
      </c>
      <c r="IF15" s="275">
        <v>-185</v>
      </c>
      <c r="IG15" s="275">
        <v>0</v>
      </c>
      <c r="IH15" s="275">
        <v>-66264</v>
      </c>
      <c r="II15" s="275">
        <v>44445</v>
      </c>
      <c r="IJ15" s="275">
        <v>33526</v>
      </c>
      <c r="IK15" s="275">
        <v>-155184</v>
      </c>
      <c r="IL15" s="275">
        <v>-140973</v>
      </c>
      <c r="IM15" s="275">
        <v>71382</v>
      </c>
      <c r="IN15" s="275">
        <v>13210</v>
      </c>
      <c r="IO15" s="265"/>
      <c r="IP15" s="280">
        <v>737617797</v>
      </c>
    </row>
    <row r="16" spans="1:281">
      <c r="A16" s="262"/>
      <c r="B16" s="281" t="s">
        <v>1497</v>
      </c>
      <c r="C16" s="269">
        <v>19281189</v>
      </c>
      <c r="D16" s="269">
        <v>13067831</v>
      </c>
      <c r="E16" s="269">
        <v>5761333</v>
      </c>
      <c r="F16" s="269">
        <v>10232092</v>
      </c>
      <c r="G16" s="269">
        <v>7446695</v>
      </c>
      <c r="H16" s="269">
        <v>13089083</v>
      </c>
      <c r="I16" s="269">
        <v>4230914</v>
      </c>
      <c r="J16" s="269">
        <v>4778072</v>
      </c>
      <c r="K16" s="269">
        <v>14351204</v>
      </c>
      <c r="L16" s="269">
        <v>2683083</v>
      </c>
      <c r="M16" s="269">
        <v>3883722</v>
      </c>
      <c r="N16" s="269">
        <v>1727310</v>
      </c>
      <c r="O16" s="269">
        <v>6043626</v>
      </c>
      <c r="P16" s="269">
        <v>4720358</v>
      </c>
      <c r="Q16" s="269">
        <v>8120154</v>
      </c>
      <c r="R16" s="269">
        <v>3890200</v>
      </c>
      <c r="S16" s="269">
        <v>3563031</v>
      </c>
      <c r="T16" s="269">
        <v>2738260</v>
      </c>
      <c r="U16" s="269">
        <v>8880820</v>
      </c>
      <c r="V16" s="269">
        <v>9874319</v>
      </c>
      <c r="W16" s="269">
        <v>1677187</v>
      </c>
      <c r="X16" s="269">
        <v>1253514</v>
      </c>
      <c r="Y16" s="269">
        <v>1326764</v>
      </c>
      <c r="Z16" s="269">
        <v>1386697</v>
      </c>
      <c r="AA16" s="269">
        <v>5246431</v>
      </c>
      <c r="AB16" s="269">
        <v>6186886</v>
      </c>
      <c r="AC16" s="269">
        <v>5694334</v>
      </c>
      <c r="AD16" s="269">
        <v>8198931</v>
      </c>
      <c r="AE16" s="269">
        <v>3466218</v>
      </c>
      <c r="AF16" s="269">
        <v>5403327</v>
      </c>
      <c r="AG16" s="269">
        <v>4224681</v>
      </c>
      <c r="AH16" s="269">
        <v>3830016</v>
      </c>
      <c r="AI16" s="269">
        <v>4042066</v>
      </c>
      <c r="AJ16" s="269">
        <v>5537638</v>
      </c>
      <c r="AK16" s="269">
        <v>11475986</v>
      </c>
      <c r="AL16" s="269">
        <v>17786542</v>
      </c>
      <c r="AM16" s="269">
        <v>5428878</v>
      </c>
      <c r="AN16" s="269">
        <v>26116521</v>
      </c>
      <c r="AO16" s="269">
        <v>11416943</v>
      </c>
      <c r="AP16" s="269">
        <v>11028134</v>
      </c>
      <c r="AQ16" s="269">
        <v>14947158</v>
      </c>
      <c r="AR16" s="269">
        <v>97394104</v>
      </c>
      <c r="AS16" s="269">
        <v>15228530</v>
      </c>
      <c r="AT16" s="269">
        <v>3811807</v>
      </c>
      <c r="AU16" s="269">
        <v>8898657</v>
      </c>
      <c r="AV16" s="269">
        <v>5884846</v>
      </c>
      <c r="AW16" s="269">
        <v>5822609</v>
      </c>
      <c r="AX16" s="269">
        <v>24482087</v>
      </c>
      <c r="AY16" s="269">
        <v>3233785</v>
      </c>
      <c r="AZ16" s="269">
        <v>7619176</v>
      </c>
      <c r="BA16" s="269">
        <v>4418715</v>
      </c>
      <c r="BB16" s="269">
        <v>5396004</v>
      </c>
      <c r="BC16" s="269">
        <v>3864521</v>
      </c>
      <c r="BD16" s="269">
        <v>4178972</v>
      </c>
      <c r="BE16" s="269">
        <v>8041647</v>
      </c>
      <c r="BF16" s="269">
        <v>3571080</v>
      </c>
      <c r="BG16" s="269">
        <v>4608043</v>
      </c>
      <c r="BH16" s="269">
        <v>32774901</v>
      </c>
      <c r="BI16" s="269">
        <v>3719559</v>
      </c>
      <c r="BJ16" s="269">
        <v>14129734</v>
      </c>
      <c r="BK16" s="269">
        <v>41882865</v>
      </c>
      <c r="BL16" s="269">
        <v>22545921</v>
      </c>
      <c r="BM16" s="269">
        <v>28414694</v>
      </c>
      <c r="BN16" s="269">
        <v>6427661</v>
      </c>
      <c r="BO16" s="269">
        <v>5025049</v>
      </c>
      <c r="BP16" s="269">
        <v>8342769</v>
      </c>
      <c r="BQ16" s="269">
        <v>20727402</v>
      </c>
      <c r="BR16" s="269">
        <v>6691755</v>
      </c>
      <c r="BS16" s="269">
        <v>5235124</v>
      </c>
      <c r="BT16" s="269">
        <v>12664909</v>
      </c>
      <c r="BU16" s="269">
        <v>11825527</v>
      </c>
      <c r="BV16" s="269">
        <v>7822619</v>
      </c>
      <c r="BW16" s="269">
        <v>16187300</v>
      </c>
      <c r="BX16" s="269">
        <v>17097964</v>
      </c>
      <c r="BY16" s="269">
        <v>3754535</v>
      </c>
      <c r="BZ16" s="269">
        <v>2472242</v>
      </c>
      <c r="CA16" s="269">
        <v>5600381</v>
      </c>
      <c r="CB16" s="269">
        <v>8036913</v>
      </c>
      <c r="CC16" s="269">
        <v>6376579</v>
      </c>
      <c r="CD16" s="269">
        <v>9750092</v>
      </c>
      <c r="CE16" s="269">
        <v>4192521</v>
      </c>
      <c r="CF16" s="269">
        <v>3528953</v>
      </c>
      <c r="CG16" s="269">
        <v>9170757</v>
      </c>
      <c r="CH16" s="269">
        <v>936538</v>
      </c>
      <c r="CI16" s="269">
        <v>638618</v>
      </c>
      <c r="CJ16" s="269">
        <v>843096</v>
      </c>
      <c r="CK16" s="269">
        <v>15788717</v>
      </c>
      <c r="CL16" s="269">
        <v>25547037</v>
      </c>
      <c r="CM16" s="269">
        <v>7261275</v>
      </c>
      <c r="CN16" s="269">
        <v>7272515</v>
      </c>
      <c r="CO16" s="269">
        <v>6834913</v>
      </c>
      <c r="CP16" s="269">
        <v>5120043</v>
      </c>
      <c r="CQ16" s="269">
        <v>17694039</v>
      </c>
      <c r="CR16" s="269">
        <v>8172494</v>
      </c>
      <c r="CS16" s="269">
        <v>4682997</v>
      </c>
      <c r="CT16" s="269">
        <v>17165469</v>
      </c>
      <c r="CU16" s="269">
        <v>16436965</v>
      </c>
      <c r="CV16" s="269">
        <v>11560535</v>
      </c>
      <c r="CW16" s="269">
        <v>17725542</v>
      </c>
      <c r="CX16" s="269">
        <v>5418768</v>
      </c>
      <c r="CY16" s="269">
        <v>8369213</v>
      </c>
      <c r="CZ16" s="269">
        <v>3761976</v>
      </c>
      <c r="DA16" s="269">
        <v>2306762</v>
      </c>
      <c r="DB16" s="269">
        <v>6256214</v>
      </c>
      <c r="DC16" s="269">
        <v>9002596</v>
      </c>
      <c r="DD16" s="269">
        <v>9166391</v>
      </c>
      <c r="DE16" s="269">
        <v>7307724</v>
      </c>
      <c r="DF16" s="269">
        <v>8281412</v>
      </c>
      <c r="DG16" s="269">
        <v>3534011</v>
      </c>
      <c r="DH16" s="269">
        <v>11224850</v>
      </c>
      <c r="DI16" s="269">
        <v>5883516</v>
      </c>
      <c r="DJ16" s="269">
        <v>5097973</v>
      </c>
      <c r="DK16" s="269">
        <v>5630007</v>
      </c>
      <c r="DL16" s="269">
        <v>5727229</v>
      </c>
      <c r="DM16" s="269">
        <v>9560971</v>
      </c>
      <c r="DN16" s="269">
        <v>9618618</v>
      </c>
      <c r="DO16" s="269">
        <v>24014491</v>
      </c>
      <c r="DP16" s="269">
        <v>5038576</v>
      </c>
      <c r="DQ16" s="269">
        <v>6530175</v>
      </c>
      <c r="DR16" s="269">
        <v>2387082</v>
      </c>
      <c r="DS16" s="269">
        <v>3870850</v>
      </c>
      <c r="DT16" s="269">
        <v>6336682</v>
      </c>
      <c r="DU16" s="269">
        <v>7308469</v>
      </c>
      <c r="DV16" s="269">
        <v>4205695</v>
      </c>
      <c r="DW16" s="269">
        <v>7150077</v>
      </c>
      <c r="DX16" s="269">
        <v>5680982</v>
      </c>
      <c r="DY16" s="269">
        <v>8205948</v>
      </c>
      <c r="DZ16" s="269">
        <v>41905512</v>
      </c>
      <c r="EA16" s="269">
        <v>4913822</v>
      </c>
      <c r="EB16" s="269">
        <v>26893163</v>
      </c>
      <c r="EC16" s="269">
        <v>25501706</v>
      </c>
      <c r="ED16" s="269">
        <v>5230662</v>
      </c>
      <c r="EE16" s="269">
        <v>13768424</v>
      </c>
      <c r="EF16" s="269">
        <v>6071540</v>
      </c>
      <c r="EG16" s="269">
        <v>14135355</v>
      </c>
      <c r="EH16" s="269">
        <v>15809717</v>
      </c>
      <c r="EI16" s="269">
        <v>31934900</v>
      </c>
      <c r="EJ16" s="269">
        <v>7887624</v>
      </c>
      <c r="EK16" s="269">
        <v>6595622</v>
      </c>
      <c r="EL16" s="269">
        <v>13024405</v>
      </c>
      <c r="EM16" s="269">
        <v>6240601</v>
      </c>
      <c r="EN16" s="269">
        <v>6995013</v>
      </c>
      <c r="EO16" s="269">
        <v>10596060</v>
      </c>
      <c r="EP16" s="269">
        <v>11871195</v>
      </c>
      <c r="EQ16" s="269">
        <v>4585330</v>
      </c>
      <c r="ER16" s="269">
        <v>4793695</v>
      </c>
      <c r="ES16" s="269">
        <v>111983466</v>
      </c>
      <c r="ET16" s="269">
        <v>2479161</v>
      </c>
      <c r="EU16" s="269">
        <v>2095448</v>
      </c>
      <c r="EV16" s="269">
        <v>3731523</v>
      </c>
      <c r="EW16" s="269">
        <v>1744291</v>
      </c>
      <c r="EX16" s="269">
        <v>6936257</v>
      </c>
      <c r="EY16" s="269">
        <v>7269803</v>
      </c>
      <c r="EZ16" s="269">
        <v>4047415</v>
      </c>
      <c r="FA16" s="269">
        <v>2734927</v>
      </c>
      <c r="FB16" s="269">
        <v>917073</v>
      </c>
      <c r="FC16" s="269">
        <v>534432</v>
      </c>
      <c r="FD16" s="269">
        <v>750226</v>
      </c>
      <c r="FE16" s="269">
        <v>682213</v>
      </c>
      <c r="FF16" s="269">
        <v>1764434</v>
      </c>
      <c r="FG16" s="269">
        <v>42597004</v>
      </c>
      <c r="FH16" s="269">
        <v>5339603</v>
      </c>
      <c r="FI16" s="269">
        <v>8847500</v>
      </c>
      <c r="FJ16" s="269">
        <v>11795742</v>
      </c>
      <c r="FK16" s="269">
        <v>6350508</v>
      </c>
      <c r="FL16" s="269">
        <v>6434163</v>
      </c>
      <c r="FM16" s="269">
        <v>3534401</v>
      </c>
      <c r="FN16" s="269">
        <v>11754411</v>
      </c>
      <c r="FO16" s="269">
        <v>5093623</v>
      </c>
      <c r="FP16" s="269">
        <v>6395628</v>
      </c>
      <c r="FQ16" s="269">
        <v>12924514</v>
      </c>
      <c r="FR16" s="269">
        <v>6545976</v>
      </c>
      <c r="FS16" s="269">
        <v>152362801</v>
      </c>
      <c r="FT16" s="269">
        <v>8364886</v>
      </c>
      <c r="FU16" s="269">
        <v>9715307</v>
      </c>
      <c r="FV16" s="269">
        <v>5731627</v>
      </c>
      <c r="FW16" s="269">
        <v>13828471</v>
      </c>
      <c r="FX16" s="269">
        <v>6009376</v>
      </c>
      <c r="FY16" s="269">
        <v>5784143</v>
      </c>
      <c r="FZ16" s="269">
        <v>5642022</v>
      </c>
      <c r="GA16" s="269">
        <v>11550481</v>
      </c>
      <c r="GB16" s="269">
        <v>10844755</v>
      </c>
      <c r="GC16" s="269">
        <v>3552850</v>
      </c>
      <c r="GD16" s="269">
        <v>1501888</v>
      </c>
      <c r="GE16" s="269">
        <v>1477335</v>
      </c>
      <c r="GF16" s="269">
        <v>14196693</v>
      </c>
      <c r="GG16" s="269">
        <v>14350893</v>
      </c>
      <c r="GH16" s="269">
        <v>11046405</v>
      </c>
      <c r="GI16" s="269">
        <v>7086364</v>
      </c>
      <c r="GJ16" s="269">
        <v>27239378</v>
      </c>
      <c r="GK16" s="269">
        <v>6742974</v>
      </c>
      <c r="GL16" s="269">
        <v>6795661</v>
      </c>
      <c r="GM16" s="269">
        <v>18305908</v>
      </c>
      <c r="GN16" s="269">
        <v>7360826</v>
      </c>
      <c r="GO16" s="269">
        <v>8311285</v>
      </c>
      <c r="GP16" s="269">
        <v>12363293</v>
      </c>
      <c r="GQ16" s="269">
        <v>12663233</v>
      </c>
      <c r="GR16" s="269">
        <v>13415187</v>
      </c>
      <c r="GS16" s="269">
        <v>7397404</v>
      </c>
      <c r="GT16" s="269">
        <v>3123219</v>
      </c>
      <c r="GU16" s="269">
        <v>5534559</v>
      </c>
      <c r="GV16" s="269">
        <v>12782646</v>
      </c>
      <c r="GW16" s="269">
        <v>9007092</v>
      </c>
      <c r="GX16" s="269">
        <v>8795529</v>
      </c>
      <c r="GY16" s="269">
        <v>6059515</v>
      </c>
      <c r="GZ16" s="269">
        <v>4836967</v>
      </c>
      <c r="HA16" s="269">
        <v>25993336</v>
      </c>
      <c r="HB16" s="269">
        <v>7056373</v>
      </c>
      <c r="HC16" s="269">
        <v>4120978</v>
      </c>
      <c r="HD16" s="269">
        <v>12233792</v>
      </c>
      <c r="HE16" s="269">
        <v>8765597</v>
      </c>
      <c r="HF16" s="269">
        <v>4063967</v>
      </c>
      <c r="HG16" s="269">
        <v>4380682</v>
      </c>
      <c r="HH16" s="269">
        <v>4064867</v>
      </c>
      <c r="HI16" s="269">
        <v>10028131</v>
      </c>
      <c r="HJ16" s="269">
        <v>7534595</v>
      </c>
      <c r="HK16" s="269">
        <v>6394137</v>
      </c>
      <c r="HL16" s="269">
        <v>20726973</v>
      </c>
      <c r="HM16" s="269">
        <v>9908051</v>
      </c>
      <c r="HN16" s="269">
        <v>23232336</v>
      </c>
      <c r="HO16" s="269">
        <v>7895480</v>
      </c>
      <c r="HP16" s="269">
        <v>11966880</v>
      </c>
      <c r="HQ16" s="269">
        <v>7575715</v>
      </c>
      <c r="HR16" s="269">
        <v>14032753</v>
      </c>
      <c r="HS16" s="269">
        <v>7691614</v>
      </c>
      <c r="HT16" s="269">
        <v>5791435</v>
      </c>
      <c r="HU16" s="269">
        <v>22627316</v>
      </c>
      <c r="HV16" s="269">
        <v>11865950</v>
      </c>
      <c r="HW16" s="269">
        <v>20884828</v>
      </c>
      <c r="HX16" s="269">
        <v>14868985</v>
      </c>
      <c r="HY16" s="269">
        <v>8081012</v>
      </c>
      <c r="HZ16" s="269">
        <v>9314466</v>
      </c>
      <c r="IA16" s="269">
        <v>6636744</v>
      </c>
      <c r="IB16" s="269">
        <v>9678439</v>
      </c>
      <c r="IC16" s="269">
        <v>14803471</v>
      </c>
      <c r="ID16" s="269">
        <v>2642175</v>
      </c>
      <c r="IE16" s="269">
        <v>453023</v>
      </c>
      <c r="IF16" s="269">
        <v>2757553</v>
      </c>
      <c r="IG16" s="269">
        <v>1837162</v>
      </c>
      <c r="IH16" s="269">
        <v>972015</v>
      </c>
      <c r="II16" s="269">
        <v>1419069</v>
      </c>
      <c r="IJ16" s="269">
        <v>2134382</v>
      </c>
      <c r="IK16" s="269">
        <v>1866505</v>
      </c>
      <c r="IL16" s="269">
        <v>2607160</v>
      </c>
      <c r="IM16" s="269">
        <v>2301718</v>
      </c>
      <c r="IN16" s="269">
        <v>2159226</v>
      </c>
      <c r="IO16" s="265"/>
      <c r="IP16" s="282">
        <v>2516637460</v>
      </c>
    </row>
    <row r="17" spans="1:281" ht="12" thickBot="1">
      <c r="A17" s="262"/>
      <c r="B17" s="283" t="s">
        <v>1498</v>
      </c>
      <c r="C17" s="284">
        <v>44896605</v>
      </c>
      <c r="D17" s="284">
        <v>30992638</v>
      </c>
      <c r="E17" s="284">
        <v>23586532</v>
      </c>
      <c r="F17" s="284">
        <v>25480346</v>
      </c>
      <c r="G17" s="284">
        <v>19714400</v>
      </c>
      <c r="H17" s="284">
        <v>42537361</v>
      </c>
      <c r="I17" s="284">
        <v>22443543</v>
      </c>
      <c r="J17" s="284">
        <v>22712553</v>
      </c>
      <c r="K17" s="284">
        <v>53064153</v>
      </c>
      <c r="L17" s="284">
        <v>12554514</v>
      </c>
      <c r="M17" s="284">
        <v>8135788</v>
      </c>
      <c r="N17" s="284">
        <v>14518367</v>
      </c>
      <c r="O17" s="284">
        <v>25955718</v>
      </c>
      <c r="P17" s="284">
        <v>15518782</v>
      </c>
      <c r="Q17" s="284">
        <v>34062059</v>
      </c>
      <c r="R17" s="284">
        <v>21672956</v>
      </c>
      <c r="S17" s="284">
        <v>7424677</v>
      </c>
      <c r="T17" s="284">
        <v>12775657</v>
      </c>
      <c r="U17" s="284">
        <v>33869269</v>
      </c>
      <c r="V17" s="284">
        <v>40625490</v>
      </c>
      <c r="W17" s="284">
        <v>6435768</v>
      </c>
      <c r="X17" s="284">
        <v>7057816</v>
      </c>
      <c r="Y17" s="284">
        <v>7164047</v>
      </c>
      <c r="Z17" s="284">
        <v>6196685</v>
      </c>
      <c r="AA17" s="284">
        <v>20902142</v>
      </c>
      <c r="AB17" s="284">
        <v>26004171</v>
      </c>
      <c r="AC17" s="284">
        <v>27120362</v>
      </c>
      <c r="AD17" s="284">
        <v>45663445</v>
      </c>
      <c r="AE17" s="284">
        <v>23252011</v>
      </c>
      <c r="AF17" s="284">
        <v>26391317</v>
      </c>
      <c r="AG17" s="284">
        <v>26603335</v>
      </c>
      <c r="AH17" s="284">
        <v>18921862</v>
      </c>
      <c r="AI17" s="284">
        <v>22460710</v>
      </c>
      <c r="AJ17" s="284">
        <v>19830970</v>
      </c>
      <c r="AK17" s="284">
        <v>46368540</v>
      </c>
      <c r="AL17" s="284">
        <v>55486784</v>
      </c>
      <c r="AM17" s="284">
        <v>21892417</v>
      </c>
      <c r="AN17" s="284">
        <v>126780328</v>
      </c>
      <c r="AO17" s="284">
        <v>25506982</v>
      </c>
      <c r="AP17" s="284">
        <v>48092254</v>
      </c>
      <c r="AQ17" s="284">
        <v>68832790</v>
      </c>
      <c r="AR17" s="284">
        <v>289462844</v>
      </c>
      <c r="AS17" s="284">
        <v>57847900</v>
      </c>
      <c r="AT17" s="284">
        <v>5558307</v>
      </c>
      <c r="AU17" s="284">
        <v>38547782</v>
      </c>
      <c r="AV17" s="284">
        <v>23993708</v>
      </c>
      <c r="AW17" s="284">
        <v>38525610</v>
      </c>
      <c r="AX17" s="284">
        <v>99561206</v>
      </c>
      <c r="AY17" s="284">
        <v>28373241</v>
      </c>
      <c r="AZ17" s="284">
        <v>40737838</v>
      </c>
      <c r="BA17" s="284">
        <v>32728408</v>
      </c>
      <c r="BB17" s="284">
        <v>31908015</v>
      </c>
      <c r="BC17" s="284">
        <v>26545659</v>
      </c>
      <c r="BD17" s="284">
        <v>27374775</v>
      </c>
      <c r="BE17" s="284">
        <v>36083752</v>
      </c>
      <c r="BF17" s="284">
        <v>16839079</v>
      </c>
      <c r="BG17" s="284">
        <v>15410011</v>
      </c>
      <c r="BH17" s="284">
        <v>92059784</v>
      </c>
      <c r="BI17" s="284">
        <v>14747437</v>
      </c>
      <c r="BJ17" s="284">
        <v>107531721</v>
      </c>
      <c r="BK17" s="284">
        <v>182219026</v>
      </c>
      <c r="BL17" s="284">
        <v>82415744</v>
      </c>
      <c r="BM17" s="284">
        <v>87437572</v>
      </c>
      <c r="BN17" s="284">
        <v>14799820</v>
      </c>
      <c r="BO17" s="284">
        <v>15992661</v>
      </c>
      <c r="BP17" s="284">
        <v>23295470</v>
      </c>
      <c r="BQ17" s="284">
        <v>111530262</v>
      </c>
      <c r="BR17" s="284">
        <v>28003483</v>
      </c>
      <c r="BS17" s="284">
        <v>20856033</v>
      </c>
      <c r="BT17" s="284">
        <v>56779648</v>
      </c>
      <c r="BU17" s="284">
        <v>41051621</v>
      </c>
      <c r="BV17" s="284">
        <v>31427544</v>
      </c>
      <c r="BW17" s="284">
        <v>71550842</v>
      </c>
      <c r="BX17" s="284">
        <v>78367570</v>
      </c>
      <c r="BY17" s="284">
        <v>20287102</v>
      </c>
      <c r="BZ17" s="284">
        <v>18112524</v>
      </c>
      <c r="CA17" s="284">
        <v>29489695</v>
      </c>
      <c r="CB17" s="284">
        <v>36971323</v>
      </c>
      <c r="CC17" s="284">
        <v>28523850</v>
      </c>
      <c r="CD17" s="284">
        <v>79077513</v>
      </c>
      <c r="CE17" s="284">
        <v>25286727</v>
      </c>
      <c r="CF17" s="284">
        <v>29888432</v>
      </c>
      <c r="CG17" s="284">
        <v>56737205</v>
      </c>
      <c r="CH17" s="284">
        <v>4744767</v>
      </c>
      <c r="CI17" s="284">
        <v>3772513</v>
      </c>
      <c r="CJ17" s="284">
        <v>3699777</v>
      </c>
      <c r="CK17" s="284">
        <v>34370245</v>
      </c>
      <c r="CL17" s="284">
        <v>54391369</v>
      </c>
      <c r="CM17" s="284">
        <v>32474044</v>
      </c>
      <c r="CN17" s="284">
        <v>37729740</v>
      </c>
      <c r="CO17" s="284">
        <v>25435162</v>
      </c>
      <c r="CP17" s="284">
        <v>22423658</v>
      </c>
      <c r="CQ17" s="284">
        <v>61807169</v>
      </c>
      <c r="CR17" s="284">
        <v>31650441</v>
      </c>
      <c r="CS17" s="284">
        <v>20918662</v>
      </c>
      <c r="CT17" s="284">
        <v>104954162</v>
      </c>
      <c r="CU17" s="284">
        <v>66790531</v>
      </c>
      <c r="CV17" s="284">
        <v>35461143</v>
      </c>
      <c r="CW17" s="284">
        <v>76047383</v>
      </c>
      <c r="CX17" s="284">
        <v>9704057</v>
      </c>
      <c r="CY17" s="284">
        <v>34345062</v>
      </c>
      <c r="CZ17" s="284">
        <v>12443483</v>
      </c>
      <c r="DA17" s="284">
        <v>9213133</v>
      </c>
      <c r="DB17" s="284">
        <v>15631176</v>
      </c>
      <c r="DC17" s="284">
        <v>33726110</v>
      </c>
      <c r="DD17" s="284">
        <v>30078271</v>
      </c>
      <c r="DE17" s="284">
        <v>26009134</v>
      </c>
      <c r="DF17" s="284">
        <v>26691125</v>
      </c>
      <c r="DG17" s="284">
        <v>12913285</v>
      </c>
      <c r="DH17" s="284">
        <v>39443523</v>
      </c>
      <c r="DI17" s="284">
        <v>20130239</v>
      </c>
      <c r="DJ17" s="284">
        <v>20637789</v>
      </c>
      <c r="DK17" s="284">
        <v>19670534</v>
      </c>
      <c r="DL17" s="284">
        <v>29245274</v>
      </c>
      <c r="DM17" s="284">
        <v>53978523</v>
      </c>
      <c r="DN17" s="284">
        <v>47579572</v>
      </c>
      <c r="DO17" s="284">
        <v>66902491</v>
      </c>
      <c r="DP17" s="284">
        <v>12036919</v>
      </c>
      <c r="DQ17" s="284">
        <v>23092997</v>
      </c>
      <c r="DR17" s="284">
        <v>6429888</v>
      </c>
      <c r="DS17" s="284">
        <v>12110936</v>
      </c>
      <c r="DT17" s="284">
        <v>29439324</v>
      </c>
      <c r="DU17" s="284">
        <v>21041290</v>
      </c>
      <c r="DV17" s="284">
        <v>29682193</v>
      </c>
      <c r="DW17" s="284">
        <v>38066906</v>
      </c>
      <c r="DX17" s="284">
        <v>27306378</v>
      </c>
      <c r="DY17" s="284">
        <v>24196330</v>
      </c>
      <c r="DZ17" s="284">
        <v>124352337</v>
      </c>
      <c r="EA17" s="284">
        <v>12549110</v>
      </c>
      <c r="EB17" s="284">
        <v>118428030</v>
      </c>
      <c r="EC17" s="284">
        <v>96162092</v>
      </c>
      <c r="ED17" s="284">
        <v>22414721</v>
      </c>
      <c r="EE17" s="284">
        <v>48570193</v>
      </c>
      <c r="EF17" s="284">
        <v>24630716</v>
      </c>
      <c r="EG17" s="284">
        <v>50533397</v>
      </c>
      <c r="EH17" s="284">
        <v>60713952</v>
      </c>
      <c r="EI17" s="284">
        <v>56956836</v>
      </c>
      <c r="EJ17" s="284">
        <v>42488076</v>
      </c>
      <c r="EK17" s="284">
        <v>24224563</v>
      </c>
      <c r="EL17" s="284">
        <v>38593360</v>
      </c>
      <c r="EM17" s="284">
        <v>27990375</v>
      </c>
      <c r="EN17" s="284">
        <v>20268197</v>
      </c>
      <c r="EO17" s="284">
        <v>38658673</v>
      </c>
      <c r="EP17" s="284">
        <v>54224422</v>
      </c>
      <c r="EQ17" s="284">
        <v>17055768</v>
      </c>
      <c r="ER17" s="284">
        <v>20685776</v>
      </c>
      <c r="ES17" s="284">
        <v>186890600</v>
      </c>
      <c r="ET17" s="284">
        <v>13045630</v>
      </c>
      <c r="EU17" s="284">
        <v>14482696</v>
      </c>
      <c r="EV17" s="284">
        <v>29131438</v>
      </c>
      <c r="EW17" s="284">
        <v>10360409</v>
      </c>
      <c r="EX17" s="284">
        <v>27851023</v>
      </c>
      <c r="EY17" s="284">
        <v>28920000</v>
      </c>
      <c r="EZ17" s="284">
        <v>14881220</v>
      </c>
      <c r="FA17" s="284">
        <v>16587018</v>
      </c>
      <c r="FB17" s="284">
        <v>4245372</v>
      </c>
      <c r="FC17" s="284">
        <v>2022926</v>
      </c>
      <c r="FD17" s="284">
        <v>3605034</v>
      </c>
      <c r="FE17" s="284">
        <v>2534099</v>
      </c>
      <c r="FF17" s="284">
        <v>7152589</v>
      </c>
      <c r="FG17" s="284">
        <v>117744403</v>
      </c>
      <c r="FH17" s="284">
        <v>16592313</v>
      </c>
      <c r="FI17" s="284">
        <v>22667395</v>
      </c>
      <c r="FJ17" s="284">
        <v>41812423</v>
      </c>
      <c r="FK17" s="284">
        <v>21109158</v>
      </c>
      <c r="FL17" s="284">
        <v>16598766</v>
      </c>
      <c r="FM17" s="284">
        <v>9163034</v>
      </c>
      <c r="FN17" s="284">
        <v>31704398</v>
      </c>
      <c r="FO17" s="284">
        <v>19099306</v>
      </c>
      <c r="FP17" s="284">
        <v>39233512</v>
      </c>
      <c r="FQ17" s="284">
        <v>67659074</v>
      </c>
      <c r="FR17" s="284">
        <v>30260769</v>
      </c>
      <c r="FS17" s="284">
        <v>265086653</v>
      </c>
      <c r="FT17" s="284">
        <v>16669505</v>
      </c>
      <c r="FU17" s="284">
        <v>52082643</v>
      </c>
      <c r="FV17" s="284">
        <v>24715462</v>
      </c>
      <c r="FW17" s="284">
        <v>57499846</v>
      </c>
      <c r="FX17" s="284">
        <v>22148199</v>
      </c>
      <c r="FY17" s="284">
        <v>19173414</v>
      </c>
      <c r="FZ17" s="284">
        <v>20984140</v>
      </c>
      <c r="GA17" s="284">
        <v>38946430</v>
      </c>
      <c r="GB17" s="284">
        <v>24399387</v>
      </c>
      <c r="GC17" s="284">
        <v>9026554</v>
      </c>
      <c r="GD17" s="284">
        <v>8723215</v>
      </c>
      <c r="GE17" s="284">
        <v>3060584</v>
      </c>
      <c r="GF17" s="284">
        <v>38408128</v>
      </c>
      <c r="GG17" s="284">
        <v>23234450</v>
      </c>
      <c r="GH17" s="284">
        <v>34456462</v>
      </c>
      <c r="GI17" s="284">
        <v>16663281</v>
      </c>
      <c r="GJ17" s="284">
        <v>86635056</v>
      </c>
      <c r="GK17" s="284">
        <v>33444647</v>
      </c>
      <c r="GL17" s="284">
        <v>19501052</v>
      </c>
      <c r="GM17" s="284">
        <v>52697558</v>
      </c>
      <c r="GN17" s="284">
        <v>23445879</v>
      </c>
      <c r="GO17" s="284">
        <v>25262005</v>
      </c>
      <c r="GP17" s="284">
        <v>50542204</v>
      </c>
      <c r="GQ17" s="284">
        <v>60678137</v>
      </c>
      <c r="GR17" s="284">
        <v>37242553</v>
      </c>
      <c r="GS17" s="284">
        <v>23720631</v>
      </c>
      <c r="GT17" s="284">
        <v>7926318</v>
      </c>
      <c r="GU17" s="284">
        <v>16077212</v>
      </c>
      <c r="GV17" s="284">
        <v>45065514</v>
      </c>
      <c r="GW17" s="284">
        <v>33255249</v>
      </c>
      <c r="GX17" s="284">
        <v>30543474</v>
      </c>
      <c r="GY17" s="284">
        <v>18964184</v>
      </c>
      <c r="GZ17" s="284">
        <v>19654605</v>
      </c>
      <c r="HA17" s="284">
        <v>78409321</v>
      </c>
      <c r="HB17" s="284">
        <v>28869317</v>
      </c>
      <c r="HC17" s="284">
        <v>19646355</v>
      </c>
      <c r="HD17" s="284">
        <v>55157184</v>
      </c>
      <c r="HE17" s="284">
        <v>26404111</v>
      </c>
      <c r="HF17" s="284">
        <v>17171554</v>
      </c>
      <c r="HG17" s="284">
        <v>16144605</v>
      </c>
      <c r="HH17" s="284">
        <v>15417959</v>
      </c>
      <c r="HI17" s="284">
        <v>38406120</v>
      </c>
      <c r="HJ17" s="284">
        <v>24657038</v>
      </c>
      <c r="HK17" s="284">
        <v>27095059</v>
      </c>
      <c r="HL17" s="284">
        <v>58581732</v>
      </c>
      <c r="HM17" s="284">
        <v>34552598</v>
      </c>
      <c r="HN17" s="284">
        <v>69357706</v>
      </c>
      <c r="HO17" s="284">
        <v>20298338</v>
      </c>
      <c r="HP17" s="284">
        <v>46879940</v>
      </c>
      <c r="HQ17" s="284">
        <v>21746761</v>
      </c>
      <c r="HR17" s="284">
        <v>42901118</v>
      </c>
      <c r="HS17" s="284">
        <v>28751816</v>
      </c>
      <c r="HT17" s="284">
        <v>18398299</v>
      </c>
      <c r="HU17" s="284">
        <v>93289106</v>
      </c>
      <c r="HV17" s="284">
        <v>42286052</v>
      </c>
      <c r="HW17" s="284">
        <v>84230541</v>
      </c>
      <c r="HX17" s="284">
        <v>55972206</v>
      </c>
      <c r="HY17" s="284">
        <v>29747417</v>
      </c>
      <c r="HZ17" s="284">
        <v>34335968</v>
      </c>
      <c r="IA17" s="284">
        <v>19111805</v>
      </c>
      <c r="IB17" s="284">
        <v>31536251</v>
      </c>
      <c r="IC17" s="284">
        <v>74382977</v>
      </c>
      <c r="ID17" s="284">
        <v>7810038</v>
      </c>
      <c r="IE17" s="284">
        <v>2079826</v>
      </c>
      <c r="IF17" s="284">
        <v>10146813</v>
      </c>
      <c r="IG17" s="284">
        <v>5943239</v>
      </c>
      <c r="IH17" s="284">
        <v>4439715</v>
      </c>
      <c r="II17" s="284">
        <v>4331225</v>
      </c>
      <c r="IJ17" s="284">
        <v>9433621</v>
      </c>
      <c r="IK17" s="284">
        <v>10558311</v>
      </c>
      <c r="IL17" s="284">
        <v>12321433</v>
      </c>
      <c r="IM17" s="284">
        <v>8252008</v>
      </c>
      <c r="IN17" s="284">
        <v>5769689</v>
      </c>
      <c r="IO17" s="265"/>
      <c r="IP17" s="285">
        <v>8921476598</v>
      </c>
    </row>
    <row r="18" spans="1:281" s="286" customFormat="1" ht="10.5">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c r="DM18" s="287"/>
      <c r="DN18" s="287"/>
      <c r="DO18" s="287"/>
      <c r="DP18" s="287"/>
      <c r="DQ18" s="287"/>
      <c r="DR18" s="287"/>
      <c r="DS18" s="287"/>
      <c r="DT18" s="287"/>
      <c r="DU18" s="287"/>
      <c r="DV18" s="287"/>
      <c r="DW18" s="287"/>
      <c r="DX18" s="287"/>
      <c r="DY18" s="287"/>
      <c r="DZ18" s="287"/>
      <c r="EA18" s="287"/>
      <c r="EB18" s="287"/>
      <c r="EC18" s="287"/>
      <c r="ED18" s="287"/>
      <c r="EE18" s="287"/>
      <c r="EF18" s="287"/>
      <c r="EG18" s="287"/>
      <c r="EH18" s="287"/>
      <c r="EI18" s="287"/>
      <c r="EJ18" s="287"/>
      <c r="EK18" s="287"/>
      <c r="EL18" s="287"/>
      <c r="EM18" s="287"/>
      <c r="EN18" s="287"/>
      <c r="EO18" s="287"/>
      <c r="EP18" s="287"/>
      <c r="EQ18" s="287"/>
      <c r="ER18" s="287"/>
      <c r="ES18" s="287"/>
      <c r="ET18" s="287"/>
      <c r="EU18" s="287"/>
      <c r="EV18" s="287"/>
      <c r="EW18" s="287"/>
      <c r="EX18" s="287"/>
      <c r="EY18" s="287"/>
      <c r="EZ18" s="287"/>
      <c r="FA18" s="287"/>
      <c r="FB18" s="287"/>
      <c r="FC18" s="287"/>
      <c r="FD18" s="287"/>
      <c r="FE18" s="287"/>
      <c r="FF18" s="287"/>
      <c r="FG18" s="287"/>
      <c r="FH18" s="287"/>
      <c r="FI18" s="287"/>
      <c r="FJ18" s="287"/>
      <c r="FK18" s="287"/>
      <c r="FL18" s="287"/>
      <c r="FM18" s="287"/>
      <c r="FN18" s="287"/>
      <c r="FO18" s="287"/>
      <c r="FP18" s="287"/>
      <c r="FQ18" s="287"/>
      <c r="FR18" s="287"/>
      <c r="FS18" s="287"/>
      <c r="FT18" s="287"/>
      <c r="FU18" s="287"/>
      <c r="FV18" s="287"/>
      <c r="FW18" s="287"/>
      <c r="FX18" s="287"/>
      <c r="FY18" s="287"/>
      <c r="FZ18" s="287"/>
      <c r="GA18" s="287"/>
      <c r="GB18" s="287"/>
      <c r="GC18" s="287"/>
      <c r="GD18" s="287"/>
      <c r="GE18" s="287"/>
      <c r="GF18" s="287"/>
      <c r="GG18" s="287"/>
      <c r="GH18" s="287"/>
      <c r="GI18" s="287"/>
      <c r="GJ18" s="287"/>
      <c r="GK18" s="287"/>
      <c r="GL18" s="287"/>
      <c r="GM18" s="287"/>
      <c r="GN18" s="287"/>
      <c r="GO18" s="287"/>
      <c r="GP18" s="287"/>
      <c r="GQ18" s="287"/>
      <c r="GR18" s="287"/>
      <c r="GS18" s="287"/>
      <c r="GT18" s="287"/>
      <c r="GU18" s="287"/>
      <c r="GV18" s="287"/>
      <c r="GW18" s="287"/>
      <c r="GX18" s="287"/>
      <c r="GY18" s="287"/>
      <c r="GZ18" s="287"/>
      <c r="HA18" s="287"/>
      <c r="HB18" s="287"/>
      <c r="HC18" s="287"/>
      <c r="HD18" s="287"/>
      <c r="HE18" s="287"/>
      <c r="HF18" s="287"/>
      <c r="HG18" s="287"/>
      <c r="HH18" s="287"/>
      <c r="HI18" s="287"/>
      <c r="HJ18" s="287"/>
      <c r="HK18" s="287"/>
      <c r="HL18" s="287"/>
      <c r="HM18" s="287"/>
      <c r="HN18" s="287"/>
      <c r="HO18" s="287"/>
      <c r="HP18" s="287"/>
      <c r="HQ18" s="287"/>
      <c r="HR18" s="287"/>
      <c r="HS18" s="287"/>
      <c r="HT18" s="287"/>
      <c r="HU18" s="287"/>
      <c r="HV18" s="287"/>
      <c r="HW18" s="287"/>
      <c r="HX18" s="287"/>
      <c r="HY18" s="287"/>
      <c r="HZ18" s="287"/>
      <c r="IA18" s="287"/>
      <c r="IB18" s="287"/>
      <c r="IC18" s="287"/>
      <c r="ID18" s="287"/>
      <c r="IE18" s="287"/>
      <c r="IF18" s="287"/>
      <c r="IG18" s="287"/>
      <c r="IH18" s="287"/>
      <c r="II18" s="287"/>
      <c r="IJ18" s="287"/>
      <c r="IK18" s="287"/>
      <c r="IL18" s="287"/>
      <c r="IM18" s="287"/>
      <c r="IN18" s="287"/>
      <c r="IO18" s="288"/>
      <c r="IP18" s="287"/>
      <c r="IT18" s="289"/>
      <c r="IU18" s="289"/>
      <c r="IV18" s="289"/>
      <c r="IW18" s="289"/>
      <c r="IX18" s="289"/>
      <c r="IY18" s="289"/>
      <c r="IZ18" s="289"/>
      <c r="JA18" s="289"/>
      <c r="JB18" s="289"/>
      <c r="JC18" s="289"/>
      <c r="JD18" s="289"/>
      <c r="JE18" s="289"/>
      <c r="JF18" s="289"/>
      <c r="JG18" s="289"/>
      <c r="JH18" s="289"/>
      <c r="JI18" s="289"/>
      <c r="JJ18" s="289"/>
      <c r="JK18" s="289"/>
      <c r="JL18" s="289"/>
      <c r="JM18" s="289"/>
      <c r="JN18" s="289"/>
      <c r="JO18" s="289"/>
      <c r="JP18" s="289"/>
      <c r="JQ18" s="289"/>
      <c r="JR18" s="289"/>
      <c r="JS18" s="289"/>
      <c r="JT18" s="289"/>
      <c r="JU18" s="289"/>
    </row>
    <row r="19" spans="1:281" s="290" customFormat="1" ht="10.5">
      <c r="B19" s="291" t="s">
        <v>998</v>
      </c>
      <c r="C19" s="292">
        <v>0</v>
      </c>
      <c r="D19" s="292">
        <v>0</v>
      </c>
      <c r="E19" s="292">
        <v>0</v>
      </c>
      <c r="F19" s="292">
        <v>0</v>
      </c>
      <c r="G19" s="292">
        <v>0</v>
      </c>
      <c r="H19" s="292">
        <v>0</v>
      </c>
      <c r="I19" s="292">
        <v>0</v>
      </c>
      <c r="J19" s="292">
        <v>0</v>
      </c>
      <c r="K19" s="292">
        <v>0</v>
      </c>
      <c r="L19" s="292">
        <v>0</v>
      </c>
      <c r="M19" s="292">
        <v>0</v>
      </c>
      <c r="N19" s="292">
        <v>0</v>
      </c>
      <c r="O19" s="292">
        <v>0</v>
      </c>
      <c r="P19" s="292">
        <v>0</v>
      </c>
      <c r="Q19" s="292">
        <v>0</v>
      </c>
      <c r="R19" s="292">
        <v>0</v>
      </c>
      <c r="S19" s="292">
        <v>0</v>
      </c>
      <c r="T19" s="292">
        <v>0</v>
      </c>
      <c r="U19" s="292">
        <v>0</v>
      </c>
      <c r="V19" s="292">
        <v>0</v>
      </c>
      <c r="W19" s="292">
        <v>0</v>
      </c>
      <c r="X19" s="292">
        <v>0</v>
      </c>
      <c r="Y19" s="292">
        <v>0</v>
      </c>
      <c r="Z19" s="292">
        <v>0</v>
      </c>
      <c r="AA19" s="292">
        <v>0</v>
      </c>
      <c r="AB19" s="292">
        <v>0</v>
      </c>
      <c r="AC19" s="292">
        <v>0</v>
      </c>
      <c r="AD19" s="292">
        <v>0</v>
      </c>
      <c r="AE19" s="292">
        <v>0</v>
      </c>
      <c r="AF19" s="292">
        <v>0</v>
      </c>
      <c r="AG19" s="292">
        <v>0</v>
      </c>
      <c r="AH19" s="292">
        <v>0</v>
      </c>
      <c r="AI19" s="292">
        <v>0</v>
      </c>
      <c r="AJ19" s="292">
        <v>0</v>
      </c>
      <c r="AK19" s="292">
        <v>0</v>
      </c>
      <c r="AL19" s="292">
        <v>0</v>
      </c>
      <c r="AM19" s="292">
        <v>0</v>
      </c>
      <c r="AN19" s="292">
        <v>0</v>
      </c>
      <c r="AO19" s="292">
        <v>0</v>
      </c>
      <c r="AP19" s="292">
        <v>0</v>
      </c>
      <c r="AQ19" s="292">
        <v>0</v>
      </c>
      <c r="AR19" s="292">
        <v>0</v>
      </c>
      <c r="AS19" s="292">
        <v>0</v>
      </c>
      <c r="AT19" s="292">
        <v>0</v>
      </c>
      <c r="AU19" s="292">
        <v>0</v>
      </c>
      <c r="AV19" s="292">
        <v>0</v>
      </c>
      <c r="AW19" s="292">
        <v>0</v>
      </c>
      <c r="AX19" s="292">
        <v>0</v>
      </c>
      <c r="AY19" s="292">
        <v>0</v>
      </c>
      <c r="AZ19" s="292">
        <v>0</v>
      </c>
      <c r="BA19" s="292">
        <v>0</v>
      </c>
      <c r="BB19" s="292">
        <v>0</v>
      </c>
      <c r="BC19" s="292">
        <v>0</v>
      </c>
      <c r="BD19" s="292">
        <v>0</v>
      </c>
      <c r="BE19" s="292">
        <v>0</v>
      </c>
      <c r="BF19" s="292">
        <v>0</v>
      </c>
      <c r="BG19" s="292">
        <v>0</v>
      </c>
      <c r="BH19" s="292">
        <v>0</v>
      </c>
      <c r="BI19" s="292">
        <v>0</v>
      </c>
      <c r="BJ19" s="292">
        <v>0</v>
      </c>
      <c r="BK19" s="292">
        <v>0</v>
      </c>
      <c r="BL19" s="292">
        <v>0</v>
      </c>
      <c r="BM19" s="292">
        <v>0</v>
      </c>
      <c r="BN19" s="292">
        <v>0</v>
      </c>
      <c r="BO19" s="292">
        <v>0</v>
      </c>
      <c r="BP19" s="292">
        <v>0</v>
      </c>
      <c r="BQ19" s="292">
        <v>0</v>
      </c>
      <c r="BR19" s="292">
        <v>0</v>
      </c>
      <c r="BS19" s="292">
        <v>0</v>
      </c>
      <c r="BT19" s="292">
        <v>0</v>
      </c>
      <c r="BU19" s="292">
        <v>0</v>
      </c>
      <c r="BV19" s="292">
        <v>0</v>
      </c>
      <c r="BW19" s="292">
        <v>0</v>
      </c>
      <c r="BX19" s="292">
        <v>0</v>
      </c>
      <c r="BY19" s="292">
        <v>0</v>
      </c>
      <c r="BZ19" s="292">
        <v>0</v>
      </c>
      <c r="CA19" s="292">
        <v>0</v>
      </c>
      <c r="CB19" s="292">
        <v>0</v>
      </c>
      <c r="CC19" s="292">
        <v>0</v>
      </c>
      <c r="CD19" s="292">
        <v>0</v>
      </c>
      <c r="CE19" s="292">
        <v>0</v>
      </c>
      <c r="CF19" s="292">
        <v>0</v>
      </c>
      <c r="CG19" s="292">
        <v>0</v>
      </c>
      <c r="CH19" s="292">
        <v>0</v>
      </c>
      <c r="CI19" s="292">
        <v>0</v>
      </c>
      <c r="CJ19" s="292">
        <v>0</v>
      </c>
      <c r="CK19" s="292">
        <v>0</v>
      </c>
      <c r="CL19" s="292">
        <v>0</v>
      </c>
      <c r="CM19" s="292">
        <v>0</v>
      </c>
      <c r="CN19" s="292">
        <v>0</v>
      </c>
      <c r="CO19" s="292">
        <v>0</v>
      </c>
      <c r="CP19" s="292">
        <v>0</v>
      </c>
      <c r="CQ19" s="292">
        <v>0</v>
      </c>
      <c r="CR19" s="292">
        <v>0</v>
      </c>
      <c r="CS19" s="292">
        <v>0</v>
      </c>
      <c r="CT19" s="292">
        <v>0</v>
      </c>
      <c r="CU19" s="292">
        <v>0</v>
      </c>
      <c r="CV19" s="292">
        <v>0</v>
      </c>
      <c r="CW19" s="292">
        <v>0</v>
      </c>
      <c r="CX19" s="292">
        <v>0</v>
      </c>
      <c r="CY19" s="292">
        <v>0</v>
      </c>
      <c r="CZ19" s="292">
        <v>0</v>
      </c>
      <c r="DA19" s="292">
        <v>0</v>
      </c>
      <c r="DB19" s="292">
        <v>0</v>
      </c>
      <c r="DC19" s="292">
        <v>0</v>
      </c>
      <c r="DD19" s="292">
        <v>0</v>
      </c>
      <c r="DE19" s="292">
        <v>0</v>
      </c>
      <c r="DF19" s="292">
        <v>0</v>
      </c>
      <c r="DG19" s="292">
        <v>0</v>
      </c>
      <c r="DH19" s="292">
        <v>0</v>
      </c>
      <c r="DI19" s="292">
        <v>0</v>
      </c>
      <c r="DJ19" s="292">
        <v>0</v>
      </c>
      <c r="DK19" s="292">
        <v>0</v>
      </c>
      <c r="DL19" s="292">
        <v>0</v>
      </c>
      <c r="DM19" s="292">
        <v>0</v>
      </c>
      <c r="DN19" s="292">
        <v>0</v>
      </c>
      <c r="DO19" s="292">
        <v>0</v>
      </c>
      <c r="DP19" s="292">
        <v>0</v>
      </c>
      <c r="DQ19" s="292">
        <v>0</v>
      </c>
      <c r="DR19" s="292">
        <v>0</v>
      </c>
      <c r="DS19" s="292">
        <v>0</v>
      </c>
      <c r="DT19" s="292">
        <v>0</v>
      </c>
      <c r="DU19" s="292">
        <v>0</v>
      </c>
      <c r="DV19" s="292">
        <v>0</v>
      </c>
      <c r="DW19" s="292">
        <v>0</v>
      </c>
      <c r="DX19" s="292">
        <v>0</v>
      </c>
      <c r="DY19" s="292">
        <v>0</v>
      </c>
      <c r="DZ19" s="292">
        <v>0</v>
      </c>
      <c r="EA19" s="292">
        <v>0</v>
      </c>
      <c r="EB19" s="292">
        <v>0</v>
      </c>
      <c r="EC19" s="292">
        <v>0</v>
      </c>
      <c r="ED19" s="292">
        <v>0</v>
      </c>
      <c r="EE19" s="292">
        <v>0</v>
      </c>
      <c r="EF19" s="292">
        <v>0</v>
      </c>
      <c r="EG19" s="292">
        <v>0</v>
      </c>
      <c r="EH19" s="292">
        <v>0</v>
      </c>
      <c r="EI19" s="292">
        <v>0</v>
      </c>
      <c r="EJ19" s="292">
        <v>0</v>
      </c>
      <c r="EK19" s="292">
        <v>0</v>
      </c>
      <c r="EL19" s="292">
        <v>0</v>
      </c>
      <c r="EM19" s="292">
        <v>0</v>
      </c>
      <c r="EN19" s="292">
        <v>0</v>
      </c>
      <c r="EO19" s="292">
        <v>0</v>
      </c>
      <c r="EP19" s="292">
        <v>0</v>
      </c>
      <c r="EQ19" s="292">
        <v>0</v>
      </c>
      <c r="ER19" s="292">
        <v>0</v>
      </c>
      <c r="ES19" s="292">
        <v>0</v>
      </c>
      <c r="ET19" s="292">
        <v>0</v>
      </c>
      <c r="EU19" s="292">
        <v>0</v>
      </c>
      <c r="EV19" s="292">
        <v>0</v>
      </c>
      <c r="EW19" s="292">
        <v>0</v>
      </c>
      <c r="EX19" s="292">
        <v>0</v>
      </c>
      <c r="EY19" s="292">
        <v>0</v>
      </c>
      <c r="EZ19" s="292">
        <v>0</v>
      </c>
      <c r="FA19" s="292">
        <v>0</v>
      </c>
      <c r="FB19" s="292">
        <v>0</v>
      </c>
      <c r="FC19" s="292">
        <v>0</v>
      </c>
      <c r="FD19" s="292">
        <v>0</v>
      </c>
      <c r="FE19" s="292">
        <v>0</v>
      </c>
      <c r="FF19" s="292">
        <v>0</v>
      </c>
      <c r="FG19" s="292">
        <v>839417666</v>
      </c>
      <c r="FH19" s="292">
        <v>0</v>
      </c>
      <c r="FI19" s="292">
        <v>0</v>
      </c>
      <c r="FJ19" s="292">
        <v>0</v>
      </c>
      <c r="FK19" s="292">
        <v>0</v>
      </c>
      <c r="FL19" s="292">
        <v>0</v>
      </c>
      <c r="FM19" s="292">
        <v>0</v>
      </c>
      <c r="FN19" s="292">
        <v>0</v>
      </c>
      <c r="FO19" s="292">
        <v>0</v>
      </c>
      <c r="FP19" s="292">
        <v>0</v>
      </c>
      <c r="FQ19" s="292">
        <v>0</v>
      </c>
      <c r="FR19" s="292">
        <v>0</v>
      </c>
      <c r="FS19" s="292">
        <v>0</v>
      </c>
      <c r="FT19" s="292">
        <v>0</v>
      </c>
      <c r="FU19" s="292">
        <v>0</v>
      </c>
      <c r="FV19" s="292">
        <v>0</v>
      </c>
      <c r="FW19" s="292">
        <v>0</v>
      </c>
      <c r="FX19" s="292">
        <v>0</v>
      </c>
      <c r="FY19" s="292">
        <v>0</v>
      </c>
      <c r="FZ19" s="292">
        <v>0</v>
      </c>
      <c r="GA19" s="292">
        <v>0</v>
      </c>
      <c r="GB19" s="292">
        <v>0</v>
      </c>
      <c r="GC19" s="292">
        <v>0</v>
      </c>
      <c r="GD19" s="292">
        <v>0</v>
      </c>
      <c r="GE19" s="292">
        <v>0</v>
      </c>
      <c r="GF19" s="292">
        <v>0</v>
      </c>
      <c r="GG19" s="292">
        <v>0</v>
      </c>
      <c r="GH19" s="292">
        <v>0</v>
      </c>
      <c r="GI19" s="292">
        <v>0</v>
      </c>
      <c r="GJ19" s="292">
        <v>0</v>
      </c>
      <c r="GK19" s="292">
        <v>0</v>
      </c>
      <c r="GL19" s="292">
        <v>0</v>
      </c>
      <c r="GM19" s="292">
        <v>0</v>
      </c>
      <c r="GN19" s="292">
        <v>0</v>
      </c>
      <c r="GO19" s="292">
        <v>0</v>
      </c>
      <c r="GP19" s="292">
        <v>0</v>
      </c>
      <c r="GQ19" s="292">
        <v>0</v>
      </c>
      <c r="GR19" s="292">
        <v>0</v>
      </c>
      <c r="GS19" s="292">
        <v>0</v>
      </c>
      <c r="GT19" s="292">
        <v>0</v>
      </c>
      <c r="GU19" s="292">
        <v>0</v>
      </c>
      <c r="GV19" s="292">
        <v>0</v>
      </c>
      <c r="GW19" s="292">
        <v>0</v>
      </c>
      <c r="GX19" s="292">
        <v>0</v>
      </c>
      <c r="GY19" s="292">
        <v>0</v>
      </c>
      <c r="GZ19" s="292">
        <v>0</v>
      </c>
      <c r="HA19" s="292">
        <v>0</v>
      </c>
      <c r="HB19" s="292">
        <v>0</v>
      </c>
      <c r="HC19" s="292">
        <v>0</v>
      </c>
      <c r="HD19" s="292">
        <v>0</v>
      </c>
      <c r="HE19" s="292">
        <v>0</v>
      </c>
      <c r="HF19" s="292">
        <v>0</v>
      </c>
      <c r="HG19" s="292">
        <v>0</v>
      </c>
      <c r="HH19" s="292">
        <v>0</v>
      </c>
      <c r="HI19" s="292">
        <v>0</v>
      </c>
      <c r="HJ19" s="292">
        <v>0</v>
      </c>
      <c r="HK19" s="292">
        <v>0</v>
      </c>
      <c r="HL19" s="292">
        <v>0</v>
      </c>
      <c r="HM19" s="292">
        <v>0</v>
      </c>
      <c r="HN19" s="292">
        <v>0</v>
      </c>
      <c r="HO19" s="292">
        <v>0</v>
      </c>
      <c r="HP19" s="292">
        <v>0</v>
      </c>
      <c r="HQ19" s="292">
        <v>0</v>
      </c>
      <c r="HR19" s="292">
        <v>0</v>
      </c>
      <c r="HS19" s="292">
        <v>0</v>
      </c>
      <c r="HT19" s="292">
        <v>0</v>
      </c>
      <c r="HU19" s="292">
        <v>0</v>
      </c>
      <c r="HV19" s="292">
        <v>0</v>
      </c>
      <c r="HW19" s="292">
        <v>0</v>
      </c>
      <c r="HX19" s="292">
        <v>0</v>
      </c>
      <c r="HY19" s="292">
        <v>0</v>
      </c>
      <c r="HZ19" s="292">
        <v>0</v>
      </c>
      <c r="IA19" s="292">
        <v>0</v>
      </c>
      <c r="IB19" s="292">
        <v>0</v>
      </c>
      <c r="IC19" s="292">
        <v>0</v>
      </c>
      <c r="ID19" s="292">
        <v>0</v>
      </c>
      <c r="IE19" s="292">
        <v>0</v>
      </c>
      <c r="IF19" s="292">
        <v>0</v>
      </c>
      <c r="IG19" s="292">
        <v>0</v>
      </c>
      <c r="IH19" s="292">
        <v>0</v>
      </c>
      <c r="II19" s="292">
        <v>0</v>
      </c>
      <c r="IJ19" s="292">
        <v>0</v>
      </c>
      <c r="IK19" s="292">
        <v>0</v>
      </c>
      <c r="IL19" s="292">
        <v>0</v>
      </c>
      <c r="IM19" s="292">
        <v>0</v>
      </c>
      <c r="IN19" s="292">
        <v>0</v>
      </c>
      <c r="IO19" s="288"/>
      <c r="IP19" s="292">
        <v>839417666</v>
      </c>
      <c r="IQ19" s="293" t="s">
        <v>999</v>
      </c>
      <c r="IT19" s="289"/>
      <c r="IU19" s="289"/>
      <c r="IV19" s="289"/>
      <c r="IW19" s="289"/>
      <c r="IX19" s="289"/>
      <c r="IY19" s="289"/>
      <c r="IZ19" s="289"/>
      <c r="JA19" s="289"/>
      <c r="JB19" s="289"/>
      <c r="JC19" s="289"/>
      <c r="JD19" s="289"/>
      <c r="JE19" s="289"/>
      <c r="JF19" s="289"/>
      <c r="JG19" s="289"/>
      <c r="JH19" s="289"/>
      <c r="JI19" s="289"/>
      <c r="JJ19" s="289"/>
      <c r="JK19" s="289"/>
      <c r="JL19" s="289"/>
      <c r="JM19" s="289"/>
      <c r="JN19" s="289"/>
      <c r="JO19" s="289"/>
      <c r="JP19" s="289"/>
      <c r="JQ19" s="289"/>
      <c r="JR19" s="289"/>
      <c r="JS19" s="289"/>
      <c r="JT19" s="289"/>
      <c r="JU19" s="289"/>
    </row>
    <row r="20" spans="1:281" s="286" customFormat="1" ht="10.5">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c r="DD20" s="287"/>
      <c r="DE20" s="287"/>
      <c r="DF20" s="287"/>
      <c r="DG20" s="287"/>
      <c r="DH20" s="287"/>
      <c r="DI20" s="287"/>
      <c r="DJ20" s="287"/>
      <c r="DK20" s="287"/>
      <c r="DL20" s="287"/>
      <c r="DM20" s="287"/>
      <c r="DN20" s="287"/>
      <c r="DO20" s="287"/>
      <c r="DP20" s="287"/>
      <c r="DQ20" s="287"/>
      <c r="DR20" s="287"/>
      <c r="DS20" s="287"/>
      <c r="DT20" s="287"/>
      <c r="DU20" s="287"/>
      <c r="DV20" s="287"/>
      <c r="DW20" s="287"/>
      <c r="DX20" s="287"/>
      <c r="DY20" s="287"/>
      <c r="DZ20" s="287"/>
      <c r="EA20" s="287"/>
      <c r="EB20" s="287"/>
      <c r="EC20" s="287"/>
      <c r="ED20" s="287"/>
      <c r="EE20" s="287"/>
      <c r="EF20" s="287"/>
      <c r="EG20" s="287"/>
      <c r="EH20" s="287"/>
      <c r="EI20" s="287"/>
      <c r="EJ20" s="287"/>
      <c r="EK20" s="287"/>
      <c r="EL20" s="287"/>
      <c r="EM20" s="287"/>
      <c r="EN20" s="287"/>
      <c r="EO20" s="287"/>
      <c r="EP20" s="287"/>
      <c r="EQ20" s="287"/>
      <c r="ER20" s="287"/>
      <c r="ES20" s="287"/>
      <c r="ET20" s="287"/>
      <c r="EU20" s="287"/>
      <c r="EV20" s="287"/>
      <c r="EW20" s="287"/>
      <c r="EX20" s="287"/>
      <c r="EY20" s="287"/>
      <c r="EZ20" s="287"/>
      <c r="FA20" s="287"/>
      <c r="FB20" s="287"/>
      <c r="FC20" s="287"/>
      <c r="FD20" s="287"/>
      <c r="FE20" s="287"/>
      <c r="FF20" s="287"/>
      <c r="FG20" s="287"/>
      <c r="FH20" s="287"/>
      <c r="FI20" s="287"/>
      <c r="FJ20" s="287"/>
      <c r="FK20" s="287"/>
      <c r="FL20" s="287"/>
      <c r="FM20" s="287"/>
      <c r="FN20" s="287"/>
      <c r="FO20" s="287"/>
      <c r="FP20" s="287"/>
      <c r="FQ20" s="287"/>
      <c r="FR20" s="287"/>
      <c r="FS20" s="287"/>
      <c r="FT20" s="287"/>
      <c r="FU20" s="287"/>
      <c r="FV20" s="287"/>
      <c r="FW20" s="287"/>
      <c r="FX20" s="287"/>
      <c r="FY20" s="287"/>
      <c r="FZ20" s="287"/>
      <c r="GA20" s="287"/>
      <c r="GB20" s="287"/>
      <c r="GC20" s="287"/>
      <c r="GD20" s="287"/>
      <c r="GE20" s="287"/>
      <c r="GF20" s="287"/>
      <c r="GG20" s="287"/>
      <c r="GH20" s="287"/>
      <c r="GI20" s="287"/>
      <c r="GJ20" s="287"/>
      <c r="GK20" s="287"/>
      <c r="GL20" s="287"/>
      <c r="GM20" s="287"/>
      <c r="GN20" s="287"/>
      <c r="GO20" s="287"/>
      <c r="GP20" s="287"/>
      <c r="GQ20" s="287"/>
      <c r="GR20" s="287"/>
      <c r="GS20" s="287"/>
      <c r="GT20" s="287"/>
      <c r="GU20" s="287"/>
      <c r="GV20" s="287"/>
      <c r="GW20" s="287"/>
      <c r="GX20" s="287"/>
      <c r="GY20" s="287"/>
      <c r="GZ20" s="287"/>
      <c r="HA20" s="287"/>
      <c r="HB20" s="287"/>
      <c r="HC20" s="287"/>
      <c r="HD20" s="287"/>
      <c r="HE20" s="287"/>
      <c r="HF20" s="287"/>
      <c r="HG20" s="287"/>
      <c r="HH20" s="287"/>
      <c r="HI20" s="287"/>
      <c r="HJ20" s="287"/>
      <c r="HK20" s="287"/>
      <c r="HL20" s="287"/>
      <c r="HM20" s="287"/>
      <c r="HN20" s="287"/>
      <c r="HO20" s="287"/>
      <c r="HP20" s="287"/>
      <c r="HQ20" s="287"/>
      <c r="HR20" s="287"/>
      <c r="HS20" s="287"/>
      <c r="HT20" s="287"/>
      <c r="HU20" s="287"/>
      <c r="HV20" s="287"/>
      <c r="HW20" s="287"/>
      <c r="HX20" s="287"/>
      <c r="HY20" s="287"/>
      <c r="HZ20" s="287"/>
      <c r="IA20" s="287"/>
      <c r="IB20" s="287"/>
      <c r="IC20" s="287"/>
      <c r="ID20" s="287"/>
      <c r="IE20" s="287"/>
      <c r="IF20" s="287"/>
      <c r="IG20" s="287"/>
      <c r="IH20" s="287"/>
      <c r="II20" s="287"/>
      <c r="IJ20" s="287"/>
      <c r="IK20" s="287"/>
      <c r="IL20" s="287"/>
      <c r="IM20" s="287"/>
      <c r="IN20" s="287"/>
      <c r="IO20" s="288"/>
      <c r="IP20" s="287"/>
      <c r="IT20" s="289"/>
      <c r="IU20" s="289"/>
      <c r="IV20" s="289"/>
      <c r="IW20" s="289"/>
      <c r="IX20" s="289"/>
      <c r="IY20" s="289"/>
      <c r="IZ20" s="289"/>
      <c r="JA20" s="289"/>
      <c r="JB20" s="289"/>
      <c r="JC20" s="289"/>
      <c r="JD20" s="289"/>
      <c r="JE20" s="289"/>
      <c r="JF20" s="289"/>
      <c r="JG20" s="289"/>
      <c r="JH20" s="289"/>
      <c r="JI20" s="289"/>
      <c r="JJ20" s="289"/>
      <c r="JK20" s="289"/>
      <c r="JL20" s="289"/>
      <c r="JM20" s="289"/>
      <c r="JN20" s="289"/>
      <c r="JO20" s="289"/>
      <c r="JP20" s="289"/>
      <c r="JQ20" s="289"/>
      <c r="JR20" s="289"/>
      <c r="JS20" s="289"/>
      <c r="JT20" s="289"/>
      <c r="JU20" s="289"/>
    </row>
    <row r="21" spans="1:281" ht="13.5" customHeight="1">
      <c r="B21" s="251" t="s">
        <v>1000</v>
      </c>
      <c r="C21" s="250"/>
      <c r="D21" s="250"/>
      <c r="E21" s="250"/>
      <c r="F21" s="250"/>
      <c r="G21" s="294"/>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250"/>
      <c r="CH21" s="250"/>
      <c r="CI21" s="250"/>
      <c r="CJ21" s="250"/>
      <c r="CK21" s="250"/>
      <c r="CL21" s="250"/>
      <c r="CM21" s="250"/>
      <c r="CN21" s="250"/>
      <c r="CO21" s="250"/>
      <c r="CP21" s="250"/>
      <c r="CQ21" s="250"/>
      <c r="CR21" s="250"/>
      <c r="CS21" s="250"/>
      <c r="CT21" s="250"/>
      <c r="CU21" s="250"/>
      <c r="CV21" s="250"/>
      <c r="CW21" s="250"/>
      <c r="CX21" s="250"/>
      <c r="CY21" s="250"/>
      <c r="CZ21" s="250"/>
      <c r="DA21" s="250"/>
      <c r="DB21" s="250"/>
      <c r="DC21" s="250"/>
      <c r="DD21" s="250"/>
      <c r="DE21" s="250"/>
      <c r="DF21" s="250"/>
      <c r="DG21" s="250"/>
      <c r="DH21" s="250"/>
      <c r="DI21" s="250"/>
      <c r="DJ21" s="250"/>
      <c r="DK21" s="250"/>
      <c r="DL21" s="250"/>
      <c r="DM21" s="250"/>
      <c r="DN21" s="250"/>
      <c r="DO21" s="250"/>
      <c r="DP21" s="250"/>
      <c r="DQ21" s="250"/>
      <c r="DR21" s="250"/>
      <c r="DS21" s="250"/>
      <c r="DT21" s="250"/>
      <c r="DU21" s="250"/>
      <c r="DV21" s="250"/>
      <c r="DW21" s="250"/>
      <c r="DX21" s="250"/>
      <c r="DY21" s="250"/>
      <c r="DZ21" s="250"/>
      <c r="EA21" s="250"/>
      <c r="EB21" s="250"/>
      <c r="EC21" s="250"/>
      <c r="ED21" s="250"/>
      <c r="EE21" s="250"/>
      <c r="EF21" s="250"/>
      <c r="EG21" s="250"/>
      <c r="EH21" s="250"/>
      <c r="EI21" s="250"/>
      <c r="EJ21" s="250"/>
      <c r="EK21" s="250"/>
      <c r="EL21" s="250"/>
      <c r="EM21" s="250"/>
      <c r="EN21" s="250"/>
      <c r="EO21" s="250"/>
      <c r="EP21" s="250"/>
      <c r="EQ21" s="250"/>
      <c r="ER21" s="250"/>
      <c r="ES21" s="250"/>
      <c r="ET21" s="250"/>
      <c r="EU21" s="250"/>
      <c r="EV21" s="250"/>
      <c r="EW21" s="250"/>
      <c r="EX21" s="250"/>
      <c r="EY21" s="250"/>
      <c r="EZ21" s="250"/>
      <c r="FA21" s="250"/>
      <c r="FB21" s="250"/>
      <c r="FC21" s="250"/>
      <c r="FD21" s="250"/>
      <c r="FE21" s="250"/>
      <c r="FF21" s="250"/>
      <c r="FG21" s="250"/>
      <c r="FH21" s="250"/>
      <c r="FI21" s="250"/>
      <c r="FJ21" s="250"/>
      <c r="FK21" s="250"/>
      <c r="FL21" s="250"/>
      <c r="FM21" s="250"/>
      <c r="FN21" s="250"/>
      <c r="FO21" s="250"/>
      <c r="FP21" s="250"/>
      <c r="FQ21" s="250"/>
      <c r="FR21" s="250"/>
      <c r="FS21" s="250"/>
      <c r="FT21" s="250"/>
      <c r="FU21" s="250"/>
      <c r="FV21" s="250"/>
      <c r="FW21" s="250"/>
      <c r="FX21" s="250"/>
      <c r="FY21" s="250"/>
      <c r="FZ21" s="250"/>
      <c r="GA21" s="250"/>
      <c r="GB21" s="250"/>
      <c r="GC21" s="250"/>
      <c r="GD21" s="250"/>
      <c r="GE21" s="250"/>
      <c r="GF21" s="250"/>
      <c r="GG21" s="250"/>
      <c r="GH21" s="250"/>
      <c r="GI21" s="250"/>
      <c r="GJ21" s="250"/>
      <c r="GK21" s="250"/>
      <c r="GL21" s="250"/>
      <c r="GM21" s="250"/>
      <c r="GN21" s="250"/>
      <c r="GO21" s="250"/>
      <c r="GP21" s="250"/>
      <c r="GQ21" s="250"/>
      <c r="GR21" s="250"/>
      <c r="GS21" s="250"/>
      <c r="GT21" s="250"/>
      <c r="GU21" s="250"/>
      <c r="GV21" s="250"/>
      <c r="GW21" s="250"/>
      <c r="GX21" s="250"/>
      <c r="GY21" s="250"/>
      <c r="GZ21" s="250"/>
      <c r="HA21" s="250"/>
      <c r="HB21" s="250"/>
      <c r="HC21" s="250"/>
      <c r="HD21" s="250"/>
      <c r="HE21" s="250"/>
      <c r="HF21" s="250"/>
      <c r="HG21" s="250"/>
      <c r="HH21" s="250"/>
      <c r="HI21" s="250"/>
      <c r="HJ21" s="250"/>
      <c r="HK21" s="250"/>
      <c r="HL21" s="250"/>
      <c r="HM21" s="250"/>
      <c r="HN21" s="250"/>
      <c r="HO21" s="250"/>
      <c r="HP21" s="250"/>
      <c r="HQ21" s="250"/>
      <c r="HR21" s="250"/>
      <c r="HS21" s="250"/>
      <c r="HT21" s="250"/>
      <c r="HU21" s="250"/>
      <c r="HV21" s="250"/>
      <c r="HW21" s="250"/>
      <c r="HX21" s="250"/>
      <c r="HY21" s="250"/>
      <c r="HZ21" s="250"/>
      <c r="IA21" s="250"/>
      <c r="IB21" s="250"/>
      <c r="IC21" s="250"/>
      <c r="ID21" s="250"/>
      <c r="IE21" s="250"/>
      <c r="IF21" s="250"/>
      <c r="IG21" s="250"/>
      <c r="IH21" s="250"/>
      <c r="II21" s="250"/>
      <c r="IJ21" s="250"/>
      <c r="IK21" s="250"/>
      <c r="IL21" s="250"/>
      <c r="IM21" s="250"/>
      <c r="IN21" s="250"/>
      <c r="IO21" s="295"/>
    </row>
    <row r="22" spans="1:281" s="296" customFormat="1" ht="13.5" customHeight="1">
      <c r="B22" s="297" t="s">
        <v>1001</v>
      </c>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8"/>
      <c r="CH22" s="298"/>
      <c r="CI22" s="298"/>
      <c r="CJ22" s="298"/>
      <c r="CK22" s="298"/>
      <c r="CL22" s="298"/>
      <c r="CM22" s="298"/>
      <c r="CN22" s="298"/>
      <c r="CO22" s="298"/>
      <c r="CP22" s="298"/>
      <c r="CQ22" s="298"/>
      <c r="CR22" s="299"/>
      <c r="CS22" s="298"/>
      <c r="CT22" s="298"/>
      <c r="CU22" s="298"/>
      <c r="CV22" s="298"/>
      <c r="CW22" s="298"/>
      <c r="CX22" s="298"/>
      <c r="CY22" s="298"/>
      <c r="CZ22" s="298"/>
      <c r="DA22" s="298"/>
      <c r="DB22" s="298"/>
      <c r="DC22" s="298"/>
      <c r="DD22" s="298"/>
      <c r="DE22" s="298"/>
      <c r="DF22" s="298"/>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C22" s="298"/>
      <c r="ED22" s="298"/>
      <c r="EE22" s="298"/>
      <c r="EF22" s="298"/>
      <c r="EG22" s="298"/>
      <c r="EH22" s="298"/>
      <c r="EI22" s="298"/>
      <c r="EJ22" s="298"/>
      <c r="EK22" s="298"/>
      <c r="EL22" s="298"/>
      <c r="EM22" s="298"/>
      <c r="EN22" s="298"/>
      <c r="EO22" s="298"/>
      <c r="EP22" s="298"/>
      <c r="EQ22" s="298"/>
      <c r="ER22" s="298"/>
      <c r="ES22" s="298"/>
      <c r="ET22" s="298"/>
      <c r="EU22" s="298"/>
      <c r="EV22" s="298"/>
      <c r="EW22" s="298"/>
      <c r="EX22" s="298"/>
      <c r="EY22" s="298"/>
      <c r="EZ22" s="298"/>
      <c r="FA22" s="298"/>
      <c r="FB22" s="298"/>
      <c r="FC22" s="298"/>
      <c r="FD22" s="298"/>
      <c r="FE22" s="298"/>
      <c r="FF22" s="298"/>
      <c r="FG22" s="298"/>
      <c r="FH22" s="298"/>
      <c r="FI22" s="298"/>
      <c r="FJ22" s="298"/>
      <c r="FK22" s="298"/>
      <c r="FL22" s="298"/>
      <c r="FM22" s="298"/>
      <c r="FN22" s="298"/>
      <c r="FO22" s="298"/>
      <c r="FP22" s="298"/>
      <c r="FQ22" s="298"/>
      <c r="FR22" s="298"/>
      <c r="FS22" s="298"/>
      <c r="FT22" s="298"/>
      <c r="FU22" s="298"/>
      <c r="FV22" s="298"/>
      <c r="FW22" s="298"/>
      <c r="FX22" s="298"/>
      <c r="FY22" s="298"/>
      <c r="FZ22" s="298"/>
      <c r="GA22" s="298"/>
      <c r="GB22" s="298"/>
      <c r="GC22" s="298"/>
      <c r="GD22" s="298"/>
      <c r="GE22" s="298"/>
      <c r="GF22" s="298"/>
      <c r="GG22" s="298"/>
      <c r="GH22" s="298"/>
      <c r="GI22" s="298"/>
      <c r="GJ22" s="298"/>
      <c r="GK22" s="298"/>
      <c r="GL22" s="298"/>
      <c r="GM22" s="298"/>
      <c r="GN22" s="298"/>
      <c r="GO22" s="298"/>
      <c r="GP22" s="298"/>
      <c r="GQ22" s="298"/>
      <c r="GR22" s="298"/>
      <c r="GS22" s="298"/>
      <c r="GT22" s="298"/>
      <c r="GU22" s="298"/>
      <c r="GV22" s="298"/>
      <c r="GW22" s="298"/>
      <c r="GX22" s="298"/>
      <c r="GY22" s="298"/>
      <c r="GZ22" s="298"/>
      <c r="HA22" s="298"/>
      <c r="HB22" s="298"/>
      <c r="HC22" s="298"/>
      <c r="HD22" s="298"/>
      <c r="HE22" s="298"/>
      <c r="HF22" s="298"/>
      <c r="HG22" s="298"/>
      <c r="HH22" s="298"/>
      <c r="HI22" s="298"/>
      <c r="HJ22" s="298"/>
      <c r="HK22" s="298"/>
      <c r="HL22" s="298"/>
      <c r="HM22" s="298"/>
      <c r="HN22" s="298"/>
      <c r="HO22" s="298"/>
      <c r="HP22" s="298"/>
      <c r="HQ22" s="298"/>
      <c r="HR22" s="298"/>
      <c r="HS22" s="298"/>
      <c r="HT22" s="298"/>
      <c r="HU22" s="298"/>
      <c r="HV22" s="298"/>
      <c r="HW22" s="298"/>
      <c r="HX22" s="298"/>
      <c r="HY22" s="298"/>
      <c r="HZ22" s="298"/>
      <c r="IA22" s="298"/>
      <c r="IB22" s="298"/>
      <c r="IC22" s="298"/>
      <c r="ID22" s="298"/>
      <c r="IE22" s="298"/>
      <c r="IF22" s="298"/>
      <c r="IG22" s="298"/>
      <c r="IH22" s="298"/>
      <c r="II22" s="298"/>
      <c r="IJ22" s="298"/>
      <c r="IK22" s="298"/>
      <c r="IL22" s="298"/>
      <c r="IM22" s="298"/>
      <c r="IN22" s="298"/>
      <c r="IO22" s="298"/>
    </row>
    <row r="23" spans="1:281" s="296" customFormat="1" ht="13.5" customHeight="1" thickBot="1">
      <c r="B23" s="297" t="s">
        <v>1002</v>
      </c>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8"/>
      <c r="BI23" s="298"/>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298"/>
      <c r="EP23" s="298"/>
      <c r="EQ23" s="298"/>
      <c r="ER23" s="298"/>
      <c r="ES23" s="298"/>
      <c r="ET23" s="298"/>
      <c r="EU23" s="298"/>
      <c r="EV23" s="298"/>
      <c r="EW23" s="298"/>
      <c r="EX23" s="298"/>
      <c r="EY23" s="298"/>
      <c r="EZ23" s="298"/>
      <c r="FA23" s="298"/>
      <c r="FB23" s="298"/>
      <c r="FC23" s="298"/>
      <c r="FD23" s="298"/>
      <c r="FE23" s="298"/>
      <c r="FF23" s="298"/>
      <c r="FG23" s="298"/>
      <c r="FH23" s="298"/>
      <c r="FI23" s="298"/>
      <c r="FJ23" s="298"/>
      <c r="FK23" s="298"/>
      <c r="FL23" s="298"/>
      <c r="FM23" s="298"/>
      <c r="FN23" s="298"/>
      <c r="FO23" s="298"/>
      <c r="FP23" s="298"/>
      <c r="FQ23" s="298"/>
      <c r="FR23" s="298"/>
      <c r="FS23" s="298"/>
      <c r="FT23" s="298"/>
      <c r="FU23" s="298"/>
      <c r="FV23" s="298"/>
      <c r="FW23" s="298"/>
      <c r="FX23" s="298"/>
      <c r="FY23" s="298"/>
      <c r="FZ23" s="298"/>
      <c r="GA23" s="298"/>
      <c r="GB23" s="298"/>
      <c r="GC23" s="298"/>
      <c r="GD23" s="298"/>
      <c r="GE23" s="298"/>
      <c r="GF23" s="298"/>
      <c r="GG23" s="298"/>
      <c r="GH23" s="298"/>
      <c r="GI23" s="298"/>
      <c r="GJ23" s="298"/>
      <c r="GK23" s="298"/>
      <c r="GL23" s="298"/>
      <c r="GM23" s="298"/>
      <c r="GN23" s="298"/>
      <c r="GO23" s="298"/>
      <c r="GP23" s="298"/>
      <c r="GQ23" s="298"/>
      <c r="GR23" s="298"/>
      <c r="GS23" s="298"/>
      <c r="GT23" s="298"/>
      <c r="GU23" s="298"/>
      <c r="GV23" s="298"/>
      <c r="GW23" s="298"/>
      <c r="GX23" s="298"/>
      <c r="GY23" s="298"/>
      <c r="GZ23" s="298"/>
      <c r="HA23" s="298"/>
      <c r="HB23" s="298"/>
      <c r="HC23" s="298"/>
      <c r="HD23" s="298"/>
      <c r="HE23" s="298"/>
      <c r="HF23" s="298"/>
      <c r="HG23" s="298"/>
      <c r="HH23" s="298"/>
      <c r="HI23" s="298"/>
      <c r="HJ23" s="298"/>
      <c r="HK23" s="298"/>
      <c r="HL23" s="298"/>
      <c r="HM23" s="298"/>
      <c r="HN23" s="298"/>
      <c r="HO23" s="298"/>
      <c r="HP23" s="298"/>
      <c r="HQ23" s="298"/>
      <c r="HR23" s="298"/>
      <c r="HS23" s="298"/>
      <c r="HT23" s="298"/>
      <c r="HU23" s="298"/>
      <c r="HV23" s="298"/>
      <c r="HW23" s="298"/>
      <c r="HX23" s="298"/>
      <c r="HY23" s="298"/>
      <c r="HZ23" s="298"/>
      <c r="IA23" s="298"/>
      <c r="IB23" s="298"/>
      <c r="IC23" s="298"/>
      <c r="ID23" s="298"/>
      <c r="IE23" s="298"/>
      <c r="IF23" s="298"/>
      <c r="IG23" s="298"/>
      <c r="IH23" s="298"/>
      <c r="II23" s="298"/>
      <c r="IJ23" s="298"/>
      <c r="IK23" s="298"/>
      <c r="IL23" s="298"/>
      <c r="IM23" s="298"/>
      <c r="IN23" s="298"/>
      <c r="IO23" s="298"/>
    </row>
    <row r="24" spans="1:281" ht="11.25" customHeight="1">
      <c r="B24" s="446"/>
      <c r="C24" s="300" t="s">
        <v>374</v>
      </c>
      <c r="D24" s="300" t="s">
        <v>375</v>
      </c>
      <c r="E24" s="300" t="s">
        <v>811</v>
      </c>
      <c r="F24" s="300" t="s">
        <v>376</v>
      </c>
      <c r="G24" s="300" t="s">
        <v>378</v>
      </c>
      <c r="H24" s="300" t="s">
        <v>1499</v>
      </c>
      <c r="I24" s="300" t="s">
        <v>1500</v>
      </c>
      <c r="J24" s="300" t="s">
        <v>384</v>
      </c>
      <c r="K24" s="300" t="s">
        <v>385</v>
      </c>
      <c r="L24" s="300" t="s">
        <v>386</v>
      </c>
      <c r="M24" s="300" t="s">
        <v>387</v>
      </c>
      <c r="N24" s="300" t="s">
        <v>812</v>
      </c>
      <c r="O24" s="300" t="s">
        <v>813</v>
      </c>
      <c r="P24" s="300" t="s">
        <v>814</v>
      </c>
      <c r="Q24" s="300" t="s">
        <v>815</v>
      </c>
      <c r="R24" s="300" t="s">
        <v>816</v>
      </c>
      <c r="S24" s="300" t="s">
        <v>817</v>
      </c>
      <c r="T24" s="300" t="s">
        <v>818</v>
      </c>
      <c r="U24" s="300" t="s">
        <v>819</v>
      </c>
      <c r="V24" s="300" t="s">
        <v>820</v>
      </c>
      <c r="W24" s="300" t="s">
        <v>821</v>
      </c>
      <c r="X24" s="300" t="s">
        <v>822</v>
      </c>
      <c r="Y24" s="300" t="s">
        <v>823</v>
      </c>
      <c r="Z24" s="300" t="s">
        <v>824</v>
      </c>
      <c r="AA24" s="300" t="s">
        <v>825</v>
      </c>
      <c r="AB24" s="300" t="s">
        <v>826</v>
      </c>
      <c r="AC24" s="300" t="s">
        <v>827</v>
      </c>
      <c r="AD24" s="300" t="s">
        <v>828</v>
      </c>
      <c r="AE24" s="300" t="s">
        <v>829</v>
      </c>
      <c r="AF24" s="300" t="s">
        <v>830</v>
      </c>
      <c r="AG24" s="300" t="s">
        <v>831</v>
      </c>
      <c r="AH24" s="300" t="s">
        <v>832</v>
      </c>
      <c r="AI24" s="300" t="s">
        <v>833</v>
      </c>
      <c r="AJ24" s="300" t="s">
        <v>834</v>
      </c>
      <c r="AK24" s="300" t="s">
        <v>835</v>
      </c>
      <c r="AL24" s="300" t="s">
        <v>836</v>
      </c>
      <c r="AM24" s="300" t="s">
        <v>837</v>
      </c>
      <c r="AN24" s="300" t="s">
        <v>838</v>
      </c>
      <c r="AO24" s="300" t="s">
        <v>839</v>
      </c>
      <c r="AP24" s="300" t="s">
        <v>840</v>
      </c>
      <c r="AQ24" s="300" t="s">
        <v>841</v>
      </c>
      <c r="AR24" s="300" t="s">
        <v>842</v>
      </c>
      <c r="AS24" s="300" t="s">
        <v>843</v>
      </c>
      <c r="AT24" s="300" t="s">
        <v>844</v>
      </c>
      <c r="AU24" s="300" t="s">
        <v>845</v>
      </c>
      <c r="AV24" s="300" t="s">
        <v>846</v>
      </c>
      <c r="AW24" s="300" t="s">
        <v>847</v>
      </c>
      <c r="AX24" s="300" t="s">
        <v>848</v>
      </c>
      <c r="AY24" s="300" t="s">
        <v>849</v>
      </c>
      <c r="AZ24" s="300" t="s">
        <v>850</v>
      </c>
      <c r="BA24" s="300" t="s">
        <v>851</v>
      </c>
      <c r="BB24" s="300" t="s">
        <v>852</v>
      </c>
      <c r="BC24" s="300" t="s">
        <v>853</v>
      </c>
      <c r="BD24" s="300" t="s">
        <v>854</v>
      </c>
      <c r="BE24" s="300" t="s">
        <v>855</v>
      </c>
      <c r="BF24" s="300" t="s">
        <v>856</v>
      </c>
      <c r="BG24" s="300" t="s">
        <v>857</v>
      </c>
      <c r="BH24" s="300" t="s">
        <v>858</v>
      </c>
      <c r="BI24" s="300" t="s">
        <v>859</v>
      </c>
      <c r="BJ24" s="300" t="s">
        <v>860</v>
      </c>
      <c r="BK24" s="300" t="s">
        <v>861</v>
      </c>
      <c r="BL24" s="300" t="s">
        <v>862</v>
      </c>
      <c r="BM24" s="300" t="s">
        <v>863</v>
      </c>
      <c r="BN24" s="300" t="s">
        <v>864</v>
      </c>
      <c r="BO24" s="300" t="s">
        <v>865</v>
      </c>
      <c r="BP24" s="300" t="s">
        <v>866</v>
      </c>
      <c r="BQ24" s="300" t="s">
        <v>867</v>
      </c>
      <c r="BR24" s="300" t="s">
        <v>868</v>
      </c>
      <c r="BS24" s="300" t="s">
        <v>869</v>
      </c>
      <c r="BT24" s="300" t="s">
        <v>1003</v>
      </c>
      <c r="BU24" s="300" t="s">
        <v>1004</v>
      </c>
      <c r="BV24" s="300" t="s">
        <v>1005</v>
      </c>
      <c r="BW24" s="300" t="s">
        <v>1006</v>
      </c>
      <c r="BX24" s="300" t="s">
        <v>870</v>
      </c>
      <c r="BY24" s="300" t="s">
        <v>871</v>
      </c>
      <c r="BZ24" s="300" t="s">
        <v>872</v>
      </c>
      <c r="CA24" s="300" t="s">
        <v>873</v>
      </c>
      <c r="CB24" s="300" t="s">
        <v>874</v>
      </c>
      <c r="CC24" s="300" t="s">
        <v>875</v>
      </c>
      <c r="CD24" s="300" t="s">
        <v>876</v>
      </c>
      <c r="CE24" s="300" t="s">
        <v>1082</v>
      </c>
      <c r="CF24" s="300" t="s">
        <v>1083</v>
      </c>
      <c r="CG24" s="300" t="s">
        <v>1084</v>
      </c>
      <c r="CH24" s="300" t="s">
        <v>1501</v>
      </c>
      <c r="CI24" s="300" t="s">
        <v>1502</v>
      </c>
      <c r="CJ24" s="300" t="s">
        <v>1503</v>
      </c>
      <c r="CK24" s="300" t="s">
        <v>389</v>
      </c>
      <c r="CL24" s="300" t="s">
        <v>390</v>
      </c>
      <c r="CM24" s="300" t="s">
        <v>391</v>
      </c>
      <c r="CN24" s="300" t="s">
        <v>392</v>
      </c>
      <c r="CO24" s="300" t="s">
        <v>393</v>
      </c>
      <c r="CP24" s="300" t="s">
        <v>394</v>
      </c>
      <c r="CQ24" s="300" t="s">
        <v>395</v>
      </c>
      <c r="CR24" s="300" t="s">
        <v>396</v>
      </c>
      <c r="CS24" s="300" t="s">
        <v>397</v>
      </c>
      <c r="CT24" s="300" t="s">
        <v>398</v>
      </c>
      <c r="CU24" s="300" t="s">
        <v>877</v>
      </c>
      <c r="CV24" s="300" t="s">
        <v>878</v>
      </c>
      <c r="CW24" s="300" t="s">
        <v>879</v>
      </c>
      <c r="CX24" s="300" t="s">
        <v>880</v>
      </c>
      <c r="CY24" s="300" t="s">
        <v>881</v>
      </c>
      <c r="CZ24" s="300" t="s">
        <v>882</v>
      </c>
      <c r="DA24" s="300" t="s">
        <v>883</v>
      </c>
      <c r="DB24" s="300" t="s">
        <v>884</v>
      </c>
      <c r="DC24" s="300" t="s">
        <v>885</v>
      </c>
      <c r="DD24" s="300" t="s">
        <v>886</v>
      </c>
      <c r="DE24" s="300" t="s">
        <v>887</v>
      </c>
      <c r="DF24" s="300" t="s">
        <v>888</v>
      </c>
      <c r="DG24" s="300" t="s">
        <v>889</v>
      </c>
      <c r="DH24" s="300" t="s">
        <v>890</v>
      </c>
      <c r="DI24" s="300" t="s">
        <v>891</v>
      </c>
      <c r="DJ24" s="300" t="s">
        <v>892</v>
      </c>
      <c r="DK24" s="300" t="s">
        <v>893</v>
      </c>
      <c r="DL24" s="300" t="s">
        <v>894</v>
      </c>
      <c r="DM24" s="300" t="s">
        <v>895</v>
      </c>
      <c r="DN24" s="300" t="s">
        <v>896</v>
      </c>
      <c r="DO24" s="300" t="s">
        <v>897</v>
      </c>
      <c r="DP24" s="300" t="s">
        <v>898</v>
      </c>
      <c r="DQ24" s="300" t="s">
        <v>899</v>
      </c>
      <c r="DR24" s="300" t="s">
        <v>900</v>
      </c>
      <c r="DS24" s="300" t="s">
        <v>901</v>
      </c>
      <c r="DT24" s="300" t="s">
        <v>902</v>
      </c>
      <c r="DU24" s="300" t="s">
        <v>903</v>
      </c>
      <c r="DV24" s="300" t="s">
        <v>904</v>
      </c>
      <c r="DW24" s="300" t="s">
        <v>905</v>
      </c>
      <c r="DX24" s="300" t="s">
        <v>906</v>
      </c>
      <c r="DY24" s="300" t="s">
        <v>907</v>
      </c>
      <c r="DZ24" s="300" t="s">
        <v>908</v>
      </c>
      <c r="EA24" s="300" t="s">
        <v>909</v>
      </c>
      <c r="EB24" s="300" t="s">
        <v>910</v>
      </c>
      <c r="EC24" s="300" t="s">
        <v>911</v>
      </c>
      <c r="ED24" s="300" t="s">
        <v>912</v>
      </c>
      <c r="EE24" s="300" t="s">
        <v>913</v>
      </c>
      <c r="EF24" s="300" t="s">
        <v>914</v>
      </c>
      <c r="EG24" s="300" t="s">
        <v>915</v>
      </c>
      <c r="EH24" s="300" t="s">
        <v>916</v>
      </c>
      <c r="EI24" s="300" t="s">
        <v>917</v>
      </c>
      <c r="EJ24" s="300" t="s">
        <v>918</v>
      </c>
      <c r="EK24" s="300" t="s">
        <v>919</v>
      </c>
      <c r="EL24" s="300" t="s">
        <v>920</v>
      </c>
      <c r="EM24" s="300" t="s">
        <v>921</v>
      </c>
      <c r="EN24" s="300" t="s">
        <v>922</v>
      </c>
      <c r="EO24" s="300" t="s">
        <v>923</v>
      </c>
      <c r="EP24" s="300" t="s">
        <v>924</v>
      </c>
      <c r="EQ24" s="300" t="s">
        <v>925</v>
      </c>
      <c r="ER24" s="300" t="s">
        <v>926</v>
      </c>
      <c r="ES24" s="300" t="s">
        <v>927</v>
      </c>
      <c r="ET24" s="300" t="s">
        <v>928</v>
      </c>
      <c r="EU24" s="300" t="s">
        <v>929</v>
      </c>
      <c r="EV24" s="300" t="s">
        <v>930</v>
      </c>
      <c r="EW24" s="300" t="s">
        <v>931</v>
      </c>
      <c r="EX24" s="300" t="s">
        <v>1085</v>
      </c>
      <c r="EY24" s="300" t="s">
        <v>1086</v>
      </c>
      <c r="EZ24" s="300" t="s">
        <v>1504</v>
      </c>
      <c r="FA24" s="300" t="s">
        <v>1505</v>
      </c>
      <c r="FB24" s="300" t="s">
        <v>1506</v>
      </c>
      <c r="FC24" s="300" t="s">
        <v>1507</v>
      </c>
      <c r="FD24" s="300" t="s">
        <v>1508</v>
      </c>
      <c r="FE24" s="300" t="s">
        <v>1509</v>
      </c>
      <c r="FF24" s="300" t="s">
        <v>1510</v>
      </c>
      <c r="FG24" s="300" t="s">
        <v>932</v>
      </c>
      <c r="FH24" s="300" t="s">
        <v>400</v>
      </c>
      <c r="FI24" s="300" t="s">
        <v>933</v>
      </c>
      <c r="FJ24" s="300" t="s">
        <v>934</v>
      </c>
      <c r="FK24" s="300" t="s">
        <v>403</v>
      </c>
      <c r="FL24" s="300" t="s">
        <v>407</v>
      </c>
      <c r="FM24" s="300" t="s">
        <v>935</v>
      </c>
      <c r="FN24" s="300" t="s">
        <v>936</v>
      </c>
      <c r="FO24" s="300" t="s">
        <v>937</v>
      </c>
      <c r="FP24" s="300" t="s">
        <v>938</v>
      </c>
      <c r="FQ24" s="300" t="s">
        <v>939</v>
      </c>
      <c r="FR24" s="300" t="s">
        <v>940</v>
      </c>
      <c r="FS24" s="300" t="s">
        <v>941</v>
      </c>
      <c r="FT24" s="300" t="s">
        <v>942</v>
      </c>
      <c r="FU24" s="300" t="s">
        <v>943</v>
      </c>
      <c r="FV24" s="300" t="s">
        <v>944</v>
      </c>
      <c r="FW24" s="300" t="s">
        <v>945</v>
      </c>
      <c r="FX24" s="300" t="s">
        <v>946</v>
      </c>
      <c r="FY24" s="300" t="s">
        <v>947</v>
      </c>
      <c r="FZ24" s="300" t="s">
        <v>948</v>
      </c>
      <c r="GA24" s="300" t="s">
        <v>949</v>
      </c>
      <c r="GB24" s="300" t="s">
        <v>950</v>
      </c>
      <c r="GC24" s="300" t="s">
        <v>1511</v>
      </c>
      <c r="GD24" s="300" t="s">
        <v>1512</v>
      </c>
      <c r="GE24" s="300" t="s">
        <v>1513</v>
      </c>
      <c r="GF24" s="300" t="s">
        <v>951</v>
      </c>
      <c r="GG24" s="300" t="s">
        <v>952</v>
      </c>
      <c r="GH24" s="300" t="s">
        <v>953</v>
      </c>
      <c r="GI24" s="300" t="s">
        <v>954</v>
      </c>
      <c r="GJ24" s="300" t="s">
        <v>955</v>
      </c>
      <c r="GK24" s="300" t="s">
        <v>956</v>
      </c>
      <c r="GL24" s="300" t="s">
        <v>957</v>
      </c>
      <c r="GM24" s="300" t="s">
        <v>958</v>
      </c>
      <c r="GN24" s="300" t="s">
        <v>959</v>
      </c>
      <c r="GO24" s="300" t="s">
        <v>960</v>
      </c>
      <c r="GP24" s="300" t="s">
        <v>961</v>
      </c>
      <c r="GQ24" s="300" t="s">
        <v>962</v>
      </c>
      <c r="GR24" s="300" t="s">
        <v>963</v>
      </c>
      <c r="GS24" s="300" t="s">
        <v>964</v>
      </c>
      <c r="GT24" s="300" t="s">
        <v>965</v>
      </c>
      <c r="GU24" s="300" t="s">
        <v>966</v>
      </c>
      <c r="GV24" s="300" t="s">
        <v>967</v>
      </c>
      <c r="GW24" s="300" t="s">
        <v>968</v>
      </c>
      <c r="GX24" s="300" t="s">
        <v>969</v>
      </c>
      <c r="GY24" s="300" t="s">
        <v>970</v>
      </c>
      <c r="GZ24" s="300" t="s">
        <v>971</v>
      </c>
      <c r="HA24" s="300" t="s">
        <v>972</v>
      </c>
      <c r="HB24" s="300" t="s">
        <v>973</v>
      </c>
      <c r="HC24" s="300" t="s">
        <v>974</v>
      </c>
      <c r="HD24" s="300" t="s">
        <v>975</v>
      </c>
      <c r="HE24" s="300" t="s">
        <v>976</v>
      </c>
      <c r="HF24" s="300" t="s">
        <v>977</v>
      </c>
      <c r="HG24" s="300" t="s">
        <v>978</v>
      </c>
      <c r="HH24" s="300" t="s">
        <v>979</v>
      </c>
      <c r="HI24" s="300" t="s">
        <v>980</v>
      </c>
      <c r="HJ24" s="300" t="s">
        <v>981</v>
      </c>
      <c r="HK24" s="300" t="s">
        <v>982</v>
      </c>
      <c r="HL24" s="300" t="s">
        <v>983</v>
      </c>
      <c r="HM24" s="300" t="s">
        <v>984</v>
      </c>
      <c r="HN24" s="300" t="s">
        <v>985</v>
      </c>
      <c r="HO24" s="300" t="s">
        <v>986</v>
      </c>
      <c r="HP24" s="300" t="s">
        <v>987</v>
      </c>
      <c r="HQ24" s="300" t="s">
        <v>988</v>
      </c>
      <c r="HR24" s="300" t="s">
        <v>989</v>
      </c>
      <c r="HS24" s="300" t="s">
        <v>990</v>
      </c>
      <c r="HT24" s="300" t="s">
        <v>991</v>
      </c>
      <c r="HU24" s="300" t="s">
        <v>992</v>
      </c>
      <c r="HV24" s="300" t="s">
        <v>993</v>
      </c>
      <c r="HW24" s="300" t="s">
        <v>1087</v>
      </c>
      <c r="HX24" s="300" t="s">
        <v>1088</v>
      </c>
      <c r="HY24" s="300" t="s">
        <v>1089</v>
      </c>
      <c r="HZ24" s="300" t="s">
        <v>1090</v>
      </c>
      <c r="IA24" s="300" t="s">
        <v>1091</v>
      </c>
      <c r="IB24" s="300" t="s">
        <v>1092</v>
      </c>
      <c r="IC24" s="300" t="s">
        <v>1514</v>
      </c>
      <c r="ID24" s="300" t="s">
        <v>1515</v>
      </c>
      <c r="IE24" s="300" t="s">
        <v>1516</v>
      </c>
      <c r="IF24" s="300" t="s">
        <v>1517</v>
      </c>
      <c r="IG24" s="300" t="s">
        <v>1518</v>
      </c>
      <c r="IH24" s="300" t="s">
        <v>1519</v>
      </c>
      <c r="II24" s="300" t="s">
        <v>1520</v>
      </c>
      <c r="IJ24" s="300" t="s">
        <v>1521</v>
      </c>
      <c r="IK24" s="300" t="s">
        <v>1522</v>
      </c>
      <c r="IL24" s="300" t="s">
        <v>1523</v>
      </c>
      <c r="IM24" s="300" t="s">
        <v>1524</v>
      </c>
      <c r="IN24" s="300" t="s">
        <v>1525</v>
      </c>
      <c r="IO24" s="257"/>
      <c r="IP24" s="444" t="s">
        <v>1526</v>
      </c>
    </row>
    <row r="25" spans="1:281" s="258" customFormat="1" ht="42">
      <c r="B25" s="447"/>
      <c r="C25" s="259" t="s">
        <v>7</v>
      </c>
      <c r="D25" s="259" t="s">
        <v>9</v>
      </c>
      <c r="E25" s="259" t="s">
        <v>11</v>
      </c>
      <c r="F25" s="259" t="s">
        <v>13</v>
      </c>
      <c r="G25" s="259" t="s">
        <v>16</v>
      </c>
      <c r="H25" s="259" t="s">
        <v>1459</v>
      </c>
      <c r="I25" s="259" t="s">
        <v>21</v>
      </c>
      <c r="J25" s="259" t="s">
        <v>26</v>
      </c>
      <c r="K25" s="259" t="s">
        <v>28</v>
      </c>
      <c r="L25" s="259" t="s">
        <v>30</v>
      </c>
      <c r="M25" s="259" t="s">
        <v>32</v>
      </c>
      <c r="N25" s="259" t="s">
        <v>39</v>
      </c>
      <c r="O25" s="259" t="s">
        <v>41</v>
      </c>
      <c r="P25" s="259" t="s">
        <v>43</v>
      </c>
      <c r="Q25" s="259" t="s">
        <v>45</v>
      </c>
      <c r="R25" s="259" t="s">
        <v>47</v>
      </c>
      <c r="S25" s="259" t="s">
        <v>49</v>
      </c>
      <c r="T25" s="259" t="s">
        <v>51</v>
      </c>
      <c r="U25" s="259" t="s">
        <v>55</v>
      </c>
      <c r="V25" s="259" t="s">
        <v>57</v>
      </c>
      <c r="W25" s="259" t="s">
        <v>479</v>
      </c>
      <c r="X25" s="259" t="s">
        <v>61</v>
      </c>
      <c r="Y25" s="259" t="s">
        <v>63</v>
      </c>
      <c r="Z25" s="259" t="s">
        <v>65</v>
      </c>
      <c r="AA25" s="259" t="s">
        <v>67</v>
      </c>
      <c r="AB25" s="259" t="s">
        <v>69</v>
      </c>
      <c r="AC25" s="259" t="s">
        <v>71</v>
      </c>
      <c r="AD25" s="259" t="s">
        <v>73</v>
      </c>
      <c r="AE25" s="259" t="s">
        <v>75</v>
      </c>
      <c r="AF25" s="259" t="s">
        <v>77</v>
      </c>
      <c r="AG25" s="259" t="s">
        <v>79</v>
      </c>
      <c r="AH25" s="259" t="s">
        <v>81</v>
      </c>
      <c r="AI25" s="259" t="s">
        <v>83</v>
      </c>
      <c r="AJ25" s="259" t="s">
        <v>86</v>
      </c>
      <c r="AK25" s="259" t="s">
        <v>88</v>
      </c>
      <c r="AL25" s="259" t="s">
        <v>90</v>
      </c>
      <c r="AM25" s="259" t="s">
        <v>92</v>
      </c>
      <c r="AN25" s="259" t="s">
        <v>94</v>
      </c>
      <c r="AO25" s="259" t="s">
        <v>96</v>
      </c>
      <c r="AP25" s="259" t="s">
        <v>98</v>
      </c>
      <c r="AQ25" s="259" t="s">
        <v>100</v>
      </c>
      <c r="AR25" s="259" t="s">
        <v>102</v>
      </c>
      <c r="AS25" s="259" t="s">
        <v>104</v>
      </c>
      <c r="AT25" s="259" t="s">
        <v>106</v>
      </c>
      <c r="AU25" s="259" t="s">
        <v>108</v>
      </c>
      <c r="AV25" s="259" t="s">
        <v>110</v>
      </c>
      <c r="AW25" s="259" t="s">
        <v>112</v>
      </c>
      <c r="AX25" s="259" t="s">
        <v>114</v>
      </c>
      <c r="AY25" s="259" t="s">
        <v>116</v>
      </c>
      <c r="AZ25" s="259" t="s">
        <v>118</v>
      </c>
      <c r="BA25" s="259" t="s">
        <v>120</v>
      </c>
      <c r="BB25" s="259" t="s">
        <v>523</v>
      </c>
      <c r="BC25" s="259" t="s">
        <v>123</v>
      </c>
      <c r="BD25" s="259" t="s">
        <v>125</v>
      </c>
      <c r="BE25" s="259" t="s">
        <v>127</v>
      </c>
      <c r="BF25" s="259" t="s">
        <v>129</v>
      </c>
      <c r="BG25" s="259" t="s">
        <v>131</v>
      </c>
      <c r="BH25" s="259" t="s">
        <v>133</v>
      </c>
      <c r="BI25" s="259" t="s">
        <v>135</v>
      </c>
      <c r="BJ25" s="259" t="s">
        <v>137</v>
      </c>
      <c r="BK25" s="259" t="s">
        <v>139</v>
      </c>
      <c r="BL25" s="259" t="s">
        <v>141</v>
      </c>
      <c r="BM25" s="259" t="s">
        <v>143</v>
      </c>
      <c r="BN25" s="259" t="s">
        <v>145</v>
      </c>
      <c r="BO25" s="259" t="s">
        <v>147</v>
      </c>
      <c r="BP25" s="259" t="s">
        <v>366</v>
      </c>
      <c r="BQ25" s="259" t="s">
        <v>151</v>
      </c>
      <c r="BR25" s="259" t="s">
        <v>153</v>
      </c>
      <c r="BS25" s="259" t="s">
        <v>155</v>
      </c>
      <c r="BT25" s="259" t="s">
        <v>1527</v>
      </c>
      <c r="BU25" s="259" t="s">
        <v>1093</v>
      </c>
      <c r="BV25" s="259" t="s">
        <v>1528</v>
      </c>
      <c r="BW25" s="259" t="s">
        <v>429</v>
      </c>
      <c r="BX25" s="259" t="s">
        <v>689</v>
      </c>
      <c r="BY25" s="259" t="s">
        <v>783</v>
      </c>
      <c r="BZ25" s="259" t="s">
        <v>717</v>
      </c>
      <c r="CA25" s="259" t="s">
        <v>784</v>
      </c>
      <c r="CB25" s="259" t="s">
        <v>785</v>
      </c>
      <c r="CC25" s="259" t="s">
        <v>786</v>
      </c>
      <c r="CD25" s="259" t="s">
        <v>798</v>
      </c>
      <c r="CE25" s="259" t="s">
        <v>1463</v>
      </c>
      <c r="CF25" s="259" t="s">
        <v>1094</v>
      </c>
      <c r="CG25" s="259" t="s">
        <v>1464</v>
      </c>
      <c r="CH25" s="259" t="s">
        <v>1139</v>
      </c>
      <c r="CI25" s="259" t="s">
        <v>1140</v>
      </c>
      <c r="CJ25" s="259" t="s">
        <v>1141</v>
      </c>
      <c r="CK25" s="259" t="s">
        <v>157</v>
      </c>
      <c r="CL25" s="259" t="s">
        <v>159</v>
      </c>
      <c r="CM25" s="259" t="s">
        <v>161</v>
      </c>
      <c r="CN25" s="259" t="s">
        <v>163</v>
      </c>
      <c r="CO25" s="259" t="s">
        <v>165</v>
      </c>
      <c r="CP25" s="259" t="s">
        <v>167</v>
      </c>
      <c r="CQ25" s="259" t="s">
        <v>169</v>
      </c>
      <c r="CR25" s="259" t="s">
        <v>171</v>
      </c>
      <c r="CS25" s="259" t="s">
        <v>173</v>
      </c>
      <c r="CT25" s="259" t="s">
        <v>175</v>
      </c>
      <c r="CU25" s="259" t="s">
        <v>179</v>
      </c>
      <c r="CV25" s="259" t="s">
        <v>181</v>
      </c>
      <c r="CW25" s="259" t="s">
        <v>185</v>
      </c>
      <c r="CX25" s="259" t="s">
        <v>187</v>
      </c>
      <c r="CY25" s="259" t="s">
        <v>189</v>
      </c>
      <c r="CZ25" s="259" t="s">
        <v>191</v>
      </c>
      <c r="DA25" s="259" t="s">
        <v>193</v>
      </c>
      <c r="DB25" s="259" t="s">
        <v>197</v>
      </c>
      <c r="DC25" s="259" t="s">
        <v>199</v>
      </c>
      <c r="DD25" s="259" t="s">
        <v>201</v>
      </c>
      <c r="DE25" s="259" t="s">
        <v>203</v>
      </c>
      <c r="DF25" s="259" t="s">
        <v>205</v>
      </c>
      <c r="DG25" s="259" t="s">
        <v>207</v>
      </c>
      <c r="DH25" s="259" t="s">
        <v>209</v>
      </c>
      <c r="DI25" s="259" t="s">
        <v>211</v>
      </c>
      <c r="DJ25" s="259" t="s">
        <v>213</v>
      </c>
      <c r="DK25" s="259" t="s">
        <v>216</v>
      </c>
      <c r="DL25" s="259" t="s">
        <v>218</v>
      </c>
      <c r="DM25" s="259" t="s">
        <v>220</v>
      </c>
      <c r="DN25" s="259" t="s">
        <v>222</v>
      </c>
      <c r="DO25" s="259" t="s">
        <v>224</v>
      </c>
      <c r="DP25" s="259" t="s">
        <v>226</v>
      </c>
      <c r="DQ25" s="259" t="s">
        <v>228</v>
      </c>
      <c r="DR25" s="259" t="s">
        <v>230</v>
      </c>
      <c r="DS25" s="259" t="s">
        <v>232</v>
      </c>
      <c r="DT25" s="259" t="s">
        <v>234</v>
      </c>
      <c r="DU25" s="259" t="s">
        <v>236</v>
      </c>
      <c r="DV25" s="259" t="s">
        <v>238</v>
      </c>
      <c r="DW25" s="259" t="s">
        <v>240</v>
      </c>
      <c r="DX25" s="259" t="s">
        <v>242</v>
      </c>
      <c r="DY25" s="259" t="s">
        <v>244</v>
      </c>
      <c r="DZ25" s="259" t="s">
        <v>246</v>
      </c>
      <c r="EA25" s="259" t="s">
        <v>248</v>
      </c>
      <c r="EB25" s="259" t="s">
        <v>250</v>
      </c>
      <c r="EC25" s="259" t="s">
        <v>252</v>
      </c>
      <c r="ED25" s="259" t="s">
        <v>254</v>
      </c>
      <c r="EE25" s="259" t="s">
        <v>256</v>
      </c>
      <c r="EF25" s="259" t="s">
        <v>1465</v>
      </c>
      <c r="EG25" s="259" t="s">
        <v>1466</v>
      </c>
      <c r="EH25" s="259" t="s">
        <v>432</v>
      </c>
      <c r="EI25" s="259" t="s">
        <v>434</v>
      </c>
      <c r="EJ25" s="259" t="s">
        <v>436</v>
      </c>
      <c r="EK25" s="259" t="s">
        <v>690</v>
      </c>
      <c r="EL25" s="259" t="s">
        <v>691</v>
      </c>
      <c r="EM25" s="259" t="s">
        <v>686</v>
      </c>
      <c r="EN25" s="259" t="s">
        <v>692</v>
      </c>
      <c r="EO25" s="259" t="s">
        <v>693</v>
      </c>
      <c r="EP25" s="259" t="s">
        <v>687</v>
      </c>
      <c r="EQ25" s="259" t="s">
        <v>694</v>
      </c>
      <c r="ER25" s="259" t="s">
        <v>688</v>
      </c>
      <c r="ES25" s="259" t="s">
        <v>787</v>
      </c>
      <c r="ET25" s="259" t="s">
        <v>805</v>
      </c>
      <c r="EU25" s="259" t="s">
        <v>994</v>
      </c>
      <c r="EV25" s="259" t="s">
        <v>995</v>
      </c>
      <c r="EW25" s="259" t="s">
        <v>996</v>
      </c>
      <c r="EX25" s="259" t="s">
        <v>1529</v>
      </c>
      <c r="EY25" s="259" t="s">
        <v>1530</v>
      </c>
      <c r="EZ25" s="259" t="s">
        <v>1469</v>
      </c>
      <c r="FA25" s="259" t="s">
        <v>1470</v>
      </c>
      <c r="FB25" s="259" t="s">
        <v>1471</v>
      </c>
      <c r="FC25" s="259" t="s">
        <v>1152</v>
      </c>
      <c r="FD25" s="259" t="s">
        <v>1153</v>
      </c>
      <c r="FE25" s="259" t="s">
        <v>1154</v>
      </c>
      <c r="FF25" s="259" t="s">
        <v>1155</v>
      </c>
      <c r="FG25" s="259" t="s">
        <v>1472</v>
      </c>
      <c r="FH25" s="259" t="s">
        <v>260</v>
      </c>
      <c r="FI25" s="259" t="s">
        <v>263</v>
      </c>
      <c r="FJ25" s="259" t="s">
        <v>265</v>
      </c>
      <c r="FK25" s="259" t="s">
        <v>268</v>
      </c>
      <c r="FL25" s="259" t="s">
        <v>1473</v>
      </c>
      <c r="FM25" s="259" t="s">
        <v>274</v>
      </c>
      <c r="FN25" s="259" t="s">
        <v>277</v>
      </c>
      <c r="FO25" s="259" t="s">
        <v>279</v>
      </c>
      <c r="FP25" s="259" t="s">
        <v>281</v>
      </c>
      <c r="FQ25" s="259" t="s">
        <v>283</v>
      </c>
      <c r="FR25" s="259" t="s">
        <v>287</v>
      </c>
      <c r="FS25" s="259" t="s">
        <v>289</v>
      </c>
      <c r="FT25" s="259" t="s">
        <v>291</v>
      </c>
      <c r="FU25" s="259" t="s">
        <v>293</v>
      </c>
      <c r="FV25" s="259" t="s">
        <v>295</v>
      </c>
      <c r="FW25" s="259" t="s">
        <v>297</v>
      </c>
      <c r="FX25" s="259" t="s">
        <v>695</v>
      </c>
      <c r="FY25" s="259" t="s">
        <v>696</v>
      </c>
      <c r="FZ25" s="259" t="s">
        <v>697</v>
      </c>
      <c r="GA25" s="259" t="s">
        <v>698</v>
      </c>
      <c r="GB25" s="259" t="s">
        <v>788</v>
      </c>
      <c r="GC25" s="259" t="s">
        <v>1474</v>
      </c>
      <c r="GD25" s="259" t="s">
        <v>1475</v>
      </c>
      <c r="GE25" s="259" t="s">
        <v>1476</v>
      </c>
      <c r="GF25" s="259" t="s">
        <v>300</v>
      </c>
      <c r="GG25" s="259" t="s">
        <v>304</v>
      </c>
      <c r="GH25" s="259" t="s">
        <v>306</v>
      </c>
      <c r="GI25" s="259" t="s">
        <v>997</v>
      </c>
      <c r="GJ25" s="259" t="s">
        <v>311</v>
      </c>
      <c r="GK25" s="259" t="s">
        <v>314</v>
      </c>
      <c r="GL25" s="259" t="s">
        <v>316</v>
      </c>
      <c r="GM25" s="259" t="s">
        <v>318</v>
      </c>
      <c r="GN25" s="259" t="s">
        <v>320</v>
      </c>
      <c r="GO25" s="259" t="s">
        <v>322</v>
      </c>
      <c r="GP25" s="259" t="s">
        <v>324</v>
      </c>
      <c r="GQ25" s="259" t="s">
        <v>326</v>
      </c>
      <c r="GR25" s="259" t="s">
        <v>328</v>
      </c>
      <c r="GS25" s="259" t="s">
        <v>330</v>
      </c>
      <c r="GT25" s="259" t="s">
        <v>332</v>
      </c>
      <c r="GU25" s="259" t="s">
        <v>334</v>
      </c>
      <c r="GV25" s="259" t="s">
        <v>338</v>
      </c>
      <c r="GW25" s="259" t="s">
        <v>340</v>
      </c>
      <c r="GX25" s="259" t="s">
        <v>342</v>
      </c>
      <c r="GY25" s="259" t="s">
        <v>344</v>
      </c>
      <c r="GZ25" s="259" t="s">
        <v>347</v>
      </c>
      <c r="HA25" s="259" t="s">
        <v>349</v>
      </c>
      <c r="HB25" s="259" t="s">
        <v>351</v>
      </c>
      <c r="HC25" s="259" t="s">
        <v>353</v>
      </c>
      <c r="HD25" s="259" t="s">
        <v>355</v>
      </c>
      <c r="HE25" s="259" t="s">
        <v>667</v>
      </c>
      <c r="HF25" s="259" t="s">
        <v>1477</v>
      </c>
      <c r="HG25" s="259" t="s">
        <v>1478</v>
      </c>
      <c r="HH25" s="259" t="s">
        <v>1531</v>
      </c>
      <c r="HI25" s="259" t="s">
        <v>438</v>
      </c>
      <c r="HJ25" s="259" t="s">
        <v>439</v>
      </c>
      <c r="HK25" s="259" t="s">
        <v>699</v>
      </c>
      <c r="HL25" s="259" t="s">
        <v>700</v>
      </c>
      <c r="HM25" s="259" t="s">
        <v>701</v>
      </c>
      <c r="HN25" s="259" t="s">
        <v>702</v>
      </c>
      <c r="HO25" s="259" t="s">
        <v>789</v>
      </c>
      <c r="HP25" s="259" t="s">
        <v>790</v>
      </c>
      <c r="HQ25" s="259" t="s">
        <v>791</v>
      </c>
      <c r="HR25" s="259" t="s">
        <v>792</v>
      </c>
      <c r="HS25" s="259" t="s">
        <v>793</v>
      </c>
      <c r="HT25" s="259" t="s">
        <v>794</v>
      </c>
      <c r="HU25" s="259" t="s">
        <v>795</v>
      </c>
      <c r="HV25" s="259" t="s">
        <v>810</v>
      </c>
      <c r="HW25" s="259" t="s">
        <v>1050</v>
      </c>
      <c r="HX25" s="259" t="s">
        <v>1052</v>
      </c>
      <c r="HY25" s="259" t="s">
        <v>1054</v>
      </c>
      <c r="HZ25" s="259" t="s">
        <v>1056</v>
      </c>
      <c r="IA25" s="259" t="s">
        <v>1060</v>
      </c>
      <c r="IB25" s="259" t="s">
        <v>1058</v>
      </c>
      <c r="IC25" s="259" t="s">
        <v>1480</v>
      </c>
      <c r="ID25" s="259" t="s">
        <v>1481</v>
      </c>
      <c r="IE25" s="259" t="s">
        <v>1482</v>
      </c>
      <c r="IF25" s="259" t="s">
        <v>1483</v>
      </c>
      <c r="IG25" s="259" t="s">
        <v>1484</v>
      </c>
      <c r="IH25" s="259" t="s">
        <v>1485</v>
      </c>
      <c r="II25" s="259" t="s">
        <v>1486</v>
      </c>
      <c r="IJ25" s="259" t="s">
        <v>1487</v>
      </c>
      <c r="IK25" s="259" t="s">
        <v>1488</v>
      </c>
      <c r="IL25" s="259" t="s">
        <v>1181</v>
      </c>
      <c r="IM25" s="259" t="s">
        <v>1489</v>
      </c>
      <c r="IN25" s="259" t="s">
        <v>1183</v>
      </c>
      <c r="IO25" s="260"/>
      <c r="IP25" s="445"/>
      <c r="IT25" s="261"/>
      <c r="IU25" s="261"/>
      <c r="IV25" s="261"/>
      <c r="IW25" s="261"/>
      <c r="IX25" s="261"/>
      <c r="IY25" s="261"/>
      <c r="IZ25" s="261"/>
      <c r="JA25" s="261"/>
      <c r="JB25" s="261"/>
      <c r="JC25" s="261"/>
      <c r="JD25" s="261"/>
      <c r="JE25" s="261"/>
      <c r="JF25" s="261"/>
      <c r="JG25" s="261"/>
      <c r="JH25" s="261"/>
      <c r="JI25" s="261"/>
      <c r="JJ25" s="261"/>
      <c r="JK25" s="261"/>
      <c r="JL25" s="261"/>
      <c r="JM25" s="261"/>
      <c r="JN25" s="261"/>
      <c r="JO25" s="261"/>
      <c r="JP25" s="261"/>
      <c r="JQ25" s="261"/>
      <c r="JR25" s="261"/>
      <c r="JS25" s="261"/>
      <c r="JT25" s="261"/>
      <c r="JU25" s="261"/>
    </row>
    <row r="26" spans="1:281">
      <c r="B26" s="263" t="s">
        <v>1532</v>
      </c>
      <c r="C26" s="301">
        <v>82207</v>
      </c>
      <c r="D26" s="301">
        <v>47256</v>
      </c>
      <c r="E26" s="301">
        <v>36124</v>
      </c>
      <c r="F26" s="301">
        <v>47049</v>
      </c>
      <c r="G26" s="301">
        <v>35956</v>
      </c>
      <c r="H26" s="301">
        <v>69616</v>
      </c>
      <c r="I26" s="301">
        <v>31792</v>
      </c>
      <c r="J26" s="301">
        <v>33670</v>
      </c>
      <c r="K26" s="301">
        <v>75888</v>
      </c>
      <c r="L26" s="301">
        <v>19646</v>
      </c>
      <c r="M26" s="301">
        <v>20873</v>
      </c>
      <c r="N26" s="301">
        <v>17944</v>
      </c>
      <c r="O26" s="301">
        <v>43330</v>
      </c>
      <c r="P26" s="301">
        <v>29962</v>
      </c>
      <c r="Q26" s="301">
        <v>53743</v>
      </c>
      <c r="R26" s="301">
        <v>32345</v>
      </c>
      <c r="S26" s="301">
        <v>15801</v>
      </c>
      <c r="T26" s="301">
        <v>19682</v>
      </c>
      <c r="U26" s="301">
        <v>51210</v>
      </c>
      <c r="V26" s="301">
        <v>63448</v>
      </c>
      <c r="W26" s="301">
        <v>11134</v>
      </c>
      <c r="X26" s="301">
        <v>10884</v>
      </c>
      <c r="Y26" s="301">
        <v>11846</v>
      </c>
      <c r="Z26" s="301">
        <v>9992</v>
      </c>
      <c r="AA26" s="301">
        <v>32167</v>
      </c>
      <c r="AB26" s="301">
        <v>52642</v>
      </c>
      <c r="AC26" s="301">
        <v>40807</v>
      </c>
      <c r="AD26" s="301">
        <v>66317</v>
      </c>
      <c r="AE26" s="301">
        <v>35199</v>
      </c>
      <c r="AF26" s="301">
        <v>41083</v>
      </c>
      <c r="AG26" s="301">
        <v>37744</v>
      </c>
      <c r="AH26" s="301">
        <v>30019</v>
      </c>
      <c r="AI26" s="301">
        <v>33791</v>
      </c>
      <c r="AJ26" s="301">
        <v>32731</v>
      </c>
      <c r="AK26" s="301">
        <v>74130</v>
      </c>
      <c r="AL26" s="301">
        <v>94283</v>
      </c>
      <c r="AM26" s="301">
        <v>37679</v>
      </c>
      <c r="AN26" s="301">
        <v>202286</v>
      </c>
      <c r="AO26" s="301">
        <v>51135</v>
      </c>
      <c r="AP26" s="301">
        <v>77954</v>
      </c>
      <c r="AQ26" s="301">
        <v>104718</v>
      </c>
      <c r="AR26" s="301">
        <v>454158</v>
      </c>
      <c r="AS26" s="301">
        <v>86694</v>
      </c>
      <c r="AT26" s="301">
        <v>15756</v>
      </c>
      <c r="AU26" s="301">
        <v>58189</v>
      </c>
      <c r="AV26" s="301">
        <v>38630</v>
      </c>
      <c r="AW26" s="301">
        <v>54647</v>
      </c>
      <c r="AX26" s="301">
        <v>173515</v>
      </c>
      <c r="AY26" s="301">
        <v>38982</v>
      </c>
      <c r="AZ26" s="301">
        <v>60533</v>
      </c>
      <c r="BA26" s="301">
        <v>47469</v>
      </c>
      <c r="BB26" s="301">
        <v>48701</v>
      </c>
      <c r="BC26" s="301">
        <v>38839</v>
      </c>
      <c r="BD26" s="301">
        <v>39879</v>
      </c>
      <c r="BE26" s="301">
        <v>56522</v>
      </c>
      <c r="BF26" s="301">
        <v>25961</v>
      </c>
      <c r="BG26" s="301">
        <v>28988</v>
      </c>
      <c r="BH26" s="301">
        <v>161310</v>
      </c>
      <c r="BI26" s="301">
        <v>26443</v>
      </c>
      <c r="BJ26" s="301">
        <v>148323</v>
      </c>
      <c r="BK26" s="301">
        <v>301509</v>
      </c>
      <c r="BL26" s="301">
        <v>165851</v>
      </c>
      <c r="BM26" s="301">
        <v>158677</v>
      </c>
      <c r="BN26" s="301">
        <v>28038</v>
      </c>
      <c r="BO26" s="301">
        <v>27654</v>
      </c>
      <c r="BP26" s="301">
        <v>46652</v>
      </c>
      <c r="BQ26" s="301">
        <v>171402</v>
      </c>
      <c r="BR26" s="301">
        <v>41803</v>
      </c>
      <c r="BS26" s="301">
        <v>28095</v>
      </c>
      <c r="BT26" s="301">
        <v>89803</v>
      </c>
      <c r="BU26" s="301">
        <v>59920</v>
      </c>
      <c r="BV26" s="301">
        <v>48991</v>
      </c>
      <c r="BW26" s="301">
        <v>108915</v>
      </c>
      <c r="BX26" s="301">
        <v>116058</v>
      </c>
      <c r="BY26" s="301">
        <v>29406</v>
      </c>
      <c r="BZ26" s="301">
        <v>27544</v>
      </c>
      <c r="CA26" s="301">
        <v>41679</v>
      </c>
      <c r="CB26" s="301">
        <v>53555</v>
      </c>
      <c r="CC26" s="301">
        <v>46903</v>
      </c>
      <c r="CD26" s="301">
        <v>117462</v>
      </c>
      <c r="CE26" s="301">
        <v>35438</v>
      </c>
      <c r="CF26" s="301">
        <v>42929</v>
      </c>
      <c r="CG26" s="301">
        <v>79744</v>
      </c>
      <c r="CH26" s="301">
        <v>6147</v>
      </c>
      <c r="CI26" s="301">
        <v>4679</v>
      </c>
      <c r="CJ26" s="301">
        <v>5058</v>
      </c>
      <c r="CK26" s="301">
        <v>65578</v>
      </c>
      <c r="CL26" s="301">
        <v>97846</v>
      </c>
      <c r="CM26" s="301">
        <v>45936</v>
      </c>
      <c r="CN26" s="301">
        <v>51090</v>
      </c>
      <c r="CO26" s="301">
        <v>39341</v>
      </c>
      <c r="CP26" s="301">
        <v>35456</v>
      </c>
      <c r="CQ26" s="301">
        <v>98550</v>
      </c>
      <c r="CR26" s="301">
        <v>47687</v>
      </c>
      <c r="CS26" s="301">
        <v>31702</v>
      </c>
      <c r="CT26" s="301">
        <v>136847</v>
      </c>
      <c r="CU26" s="301">
        <v>97871</v>
      </c>
      <c r="CV26" s="301">
        <v>55791</v>
      </c>
      <c r="CW26" s="301">
        <v>114780</v>
      </c>
      <c r="CX26" s="301">
        <v>25459</v>
      </c>
      <c r="CY26" s="301">
        <v>58260</v>
      </c>
      <c r="CZ26" s="301">
        <v>21544</v>
      </c>
      <c r="DA26" s="301">
        <v>15133</v>
      </c>
      <c r="DB26" s="301">
        <v>31997</v>
      </c>
      <c r="DC26" s="301">
        <v>51030</v>
      </c>
      <c r="DD26" s="301">
        <v>56532</v>
      </c>
      <c r="DE26" s="301">
        <v>38424</v>
      </c>
      <c r="DF26" s="301">
        <v>41973</v>
      </c>
      <c r="DG26" s="301">
        <v>20930</v>
      </c>
      <c r="DH26" s="301">
        <v>60443</v>
      </c>
      <c r="DI26" s="301">
        <v>34584</v>
      </c>
      <c r="DJ26" s="301">
        <v>35722</v>
      </c>
      <c r="DK26" s="301">
        <v>35761</v>
      </c>
      <c r="DL26" s="301">
        <v>45147</v>
      </c>
      <c r="DM26" s="301">
        <v>79495</v>
      </c>
      <c r="DN26" s="301">
        <v>73457</v>
      </c>
      <c r="DO26" s="301">
        <v>107517</v>
      </c>
      <c r="DP26" s="301">
        <v>24637</v>
      </c>
      <c r="DQ26" s="301">
        <v>37260</v>
      </c>
      <c r="DR26" s="301">
        <v>12828</v>
      </c>
      <c r="DS26" s="301">
        <v>20850</v>
      </c>
      <c r="DT26" s="301">
        <v>45202</v>
      </c>
      <c r="DU26" s="301">
        <v>35864</v>
      </c>
      <c r="DV26" s="301">
        <v>43188</v>
      </c>
      <c r="DW26" s="301">
        <v>57581</v>
      </c>
      <c r="DX26" s="301">
        <v>42578</v>
      </c>
      <c r="DY26" s="301">
        <v>41522</v>
      </c>
      <c r="DZ26" s="301">
        <v>224696</v>
      </c>
      <c r="EA26" s="301">
        <v>25668</v>
      </c>
      <c r="EB26" s="301">
        <v>165016</v>
      </c>
      <c r="EC26" s="301">
        <v>136480</v>
      </c>
      <c r="ED26" s="301">
        <v>29739</v>
      </c>
      <c r="EE26" s="301">
        <v>77594</v>
      </c>
      <c r="EF26" s="301">
        <v>37982</v>
      </c>
      <c r="EG26" s="301">
        <v>80814</v>
      </c>
      <c r="EH26" s="301">
        <v>92459</v>
      </c>
      <c r="EI26" s="301">
        <v>153642</v>
      </c>
      <c r="EJ26" s="301">
        <v>61842</v>
      </c>
      <c r="EK26" s="301">
        <v>35526</v>
      </c>
      <c r="EL26" s="301">
        <v>71016</v>
      </c>
      <c r="EM26" s="301">
        <v>41429</v>
      </c>
      <c r="EN26" s="301">
        <v>36957</v>
      </c>
      <c r="EO26" s="301">
        <v>61132</v>
      </c>
      <c r="EP26" s="301">
        <v>80330</v>
      </c>
      <c r="EQ26" s="301">
        <v>25414</v>
      </c>
      <c r="ER26" s="301">
        <v>32850</v>
      </c>
      <c r="ES26" s="301">
        <v>696566</v>
      </c>
      <c r="ET26" s="301">
        <v>16882</v>
      </c>
      <c r="EU26" s="301">
        <v>18084</v>
      </c>
      <c r="EV26" s="301">
        <v>35942</v>
      </c>
      <c r="EW26" s="301">
        <v>13620</v>
      </c>
      <c r="EX26" s="301">
        <v>44268</v>
      </c>
      <c r="EY26" s="301">
        <v>43250</v>
      </c>
      <c r="EZ26" s="301">
        <v>25783</v>
      </c>
      <c r="FA26" s="301">
        <v>21430</v>
      </c>
      <c r="FB26" s="301">
        <v>5728</v>
      </c>
      <c r="FC26" s="301">
        <v>2866</v>
      </c>
      <c r="FD26" s="301">
        <v>4947</v>
      </c>
      <c r="FE26" s="301">
        <v>3221</v>
      </c>
      <c r="FF26" s="301">
        <v>9540</v>
      </c>
      <c r="FG26" s="301">
        <v>170317</v>
      </c>
      <c r="FH26" s="301">
        <v>29002</v>
      </c>
      <c r="FI26" s="301">
        <v>42385</v>
      </c>
      <c r="FJ26" s="301">
        <v>61506</v>
      </c>
      <c r="FK26" s="301">
        <v>33689</v>
      </c>
      <c r="FL26" s="301">
        <v>26182</v>
      </c>
      <c r="FM26" s="301">
        <v>16624</v>
      </c>
      <c r="FN26" s="301">
        <v>56180</v>
      </c>
      <c r="FO26" s="301">
        <v>28139</v>
      </c>
      <c r="FP26" s="301">
        <v>55771</v>
      </c>
      <c r="FQ26" s="301">
        <v>94603</v>
      </c>
      <c r="FR26" s="301">
        <v>47323</v>
      </c>
      <c r="FS26" s="301">
        <v>574862</v>
      </c>
      <c r="FT26" s="301">
        <v>39341</v>
      </c>
      <c r="FU26" s="301">
        <v>70704</v>
      </c>
      <c r="FV26" s="301">
        <v>32760</v>
      </c>
      <c r="FW26" s="301">
        <v>82130</v>
      </c>
      <c r="FX26" s="301">
        <v>35185</v>
      </c>
      <c r="FY26" s="301">
        <v>31731</v>
      </c>
      <c r="FZ26" s="301">
        <v>32534</v>
      </c>
      <c r="GA26" s="301">
        <v>60934</v>
      </c>
      <c r="GB26" s="301">
        <v>45000</v>
      </c>
      <c r="GC26" s="301">
        <v>13572</v>
      </c>
      <c r="GD26" s="301">
        <v>10916</v>
      </c>
      <c r="GE26" s="301">
        <v>4946</v>
      </c>
      <c r="GF26" s="301">
        <v>62762</v>
      </c>
      <c r="GG26" s="301">
        <v>47743</v>
      </c>
      <c r="GH26" s="301">
        <v>60492</v>
      </c>
      <c r="GI26" s="301">
        <v>30841</v>
      </c>
      <c r="GJ26" s="301">
        <v>125458</v>
      </c>
      <c r="GK26" s="301">
        <v>50752</v>
      </c>
      <c r="GL26" s="301">
        <v>35284</v>
      </c>
      <c r="GM26" s="301">
        <v>87017</v>
      </c>
      <c r="GN26" s="301">
        <v>39910</v>
      </c>
      <c r="GO26" s="301">
        <v>45841</v>
      </c>
      <c r="GP26" s="301">
        <v>76132</v>
      </c>
      <c r="GQ26" s="301">
        <v>90393</v>
      </c>
      <c r="GR26" s="301">
        <v>66612</v>
      </c>
      <c r="GS26" s="301">
        <v>39201</v>
      </c>
      <c r="GT26" s="301">
        <v>15489</v>
      </c>
      <c r="GU26" s="301">
        <v>27780</v>
      </c>
      <c r="GV26" s="301">
        <v>76858</v>
      </c>
      <c r="GW26" s="301">
        <v>58163</v>
      </c>
      <c r="GX26" s="301">
        <v>49868</v>
      </c>
      <c r="GY26" s="301">
        <v>31812</v>
      </c>
      <c r="GZ26" s="301">
        <v>34735</v>
      </c>
      <c r="HA26" s="301">
        <v>139968</v>
      </c>
      <c r="HB26" s="301">
        <v>45084</v>
      </c>
      <c r="HC26" s="301">
        <v>29695</v>
      </c>
      <c r="HD26" s="301">
        <v>91834</v>
      </c>
      <c r="HE26" s="301">
        <v>46088</v>
      </c>
      <c r="HF26" s="301">
        <v>29027</v>
      </c>
      <c r="HG26" s="301">
        <v>23914</v>
      </c>
      <c r="HH26" s="301">
        <v>21842</v>
      </c>
      <c r="HI26" s="301">
        <v>60848</v>
      </c>
      <c r="HJ26" s="301">
        <v>42442</v>
      </c>
      <c r="HK26" s="301">
        <v>40482</v>
      </c>
      <c r="HL26" s="301">
        <v>101757</v>
      </c>
      <c r="HM26" s="301">
        <v>56002</v>
      </c>
      <c r="HN26" s="301">
        <v>120505</v>
      </c>
      <c r="HO26" s="301">
        <v>41262</v>
      </c>
      <c r="HP26" s="301">
        <v>73120</v>
      </c>
      <c r="HQ26" s="301">
        <v>40331</v>
      </c>
      <c r="HR26" s="301">
        <v>76085</v>
      </c>
      <c r="HS26" s="301">
        <v>45425</v>
      </c>
      <c r="HT26" s="301">
        <v>30694</v>
      </c>
      <c r="HU26" s="301">
        <v>152257</v>
      </c>
      <c r="HV26" s="301">
        <v>70149</v>
      </c>
      <c r="HW26" s="301">
        <v>124724</v>
      </c>
      <c r="HX26" s="301">
        <v>81139</v>
      </c>
      <c r="HY26" s="301">
        <v>46343</v>
      </c>
      <c r="HZ26" s="301">
        <v>51247</v>
      </c>
      <c r="IA26" s="301">
        <v>29935</v>
      </c>
      <c r="IB26" s="301">
        <v>46982</v>
      </c>
      <c r="IC26" s="301">
        <v>90352</v>
      </c>
      <c r="ID26" s="301">
        <v>11132</v>
      </c>
      <c r="IE26" s="301">
        <v>2979</v>
      </c>
      <c r="IF26" s="301">
        <v>13514</v>
      </c>
      <c r="IG26" s="301">
        <v>8514</v>
      </c>
      <c r="IH26" s="301">
        <v>5951</v>
      </c>
      <c r="II26" s="301">
        <v>6684</v>
      </c>
      <c r="IJ26" s="301">
        <v>12582</v>
      </c>
      <c r="IK26" s="301">
        <v>13104</v>
      </c>
      <c r="IL26" s="301">
        <v>15683</v>
      </c>
      <c r="IM26" s="301">
        <v>11433</v>
      </c>
      <c r="IN26" s="301">
        <v>8291</v>
      </c>
      <c r="IO26" s="302"/>
      <c r="IP26" s="303">
        <v>14738638</v>
      </c>
    </row>
    <row r="27" spans="1:281">
      <c r="B27" s="267" t="s">
        <v>668</v>
      </c>
      <c r="C27" s="304">
        <v>82207</v>
      </c>
      <c r="D27" s="304">
        <v>47256</v>
      </c>
      <c r="E27" s="304">
        <v>36124</v>
      </c>
      <c r="F27" s="304">
        <v>47049</v>
      </c>
      <c r="G27" s="304">
        <v>35956</v>
      </c>
      <c r="H27" s="304">
        <v>69616</v>
      </c>
      <c r="I27" s="304">
        <v>31792</v>
      </c>
      <c r="J27" s="304">
        <v>33670</v>
      </c>
      <c r="K27" s="304">
        <v>75888</v>
      </c>
      <c r="L27" s="304">
        <v>19646</v>
      </c>
      <c r="M27" s="304">
        <v>20873</v>
      </c>
      <c r="N27" s="304">
        <v>17944</v>
      </c>
      <c r="O27" s="304">
        <v>43330</v>
      </c>
      <c r="P27" s="304">
        <v>29962</v>
      </c>
      <c r="Q27" s="304">
        <v>53743</v>
      </c>
      <c r="R27" s="304">
        <v>32345</v>
      </c>
      <c r="S27" s="304">
        <v>15801</v>
      </c>
      <c r="T27" s="304">
        <v>19682</v>
      </c>
      <c r="U27" s="304">
        <v>51210</v>
      </c>
      <c r="V27" s="304">
        <v>63448</v>
      </c>
      <c r="W27" s="304">
        <v>11134</v>
      </c>
      <c r="X27" s="304">
        <v>10884</v>
      </c>
      <c r="Y27" s="304">
        <v>11846</v>
      </c>
      <c r="Z27" s="304">
        <v>9992</v>
      </c>
      <c r="AA27" s="304">
        <v>32167</v>
      </c>
      <c r="AB27" s="304">
        <v>52642</v>
      </c>
      <c r="AC27" s="304">
        <v>40807</v>
      </c>
      <c r="AD27" s="304">
        <v>66317</v>
      </c>
      <c r="AE27" s="304">
        <v>35199</v>
      </c>
      <c r="AF27" s="304">
        <v>41083</v>
      </c>
      <c r="AG27" s="304">
        <v>37744</v>
      </c>
      <c r="AH27" s="304">
        <v>30019</v>
      </c>
      <c r="AI27" s="304">
        <v>33791</v>
      </c>
      <c r="AJ27" s="304">
        <v>32731</v>
      </c>
      <c r="AK27" s="304">
        <v>74130</v>
      </c>
      <c r="AL27" s="304">
        <v>94283</v>
      </c>
      <c r="AM27" s="304">
        <v>37679</v>
      </c>
      <c r="AN27" s="304">
        <v>202286</v>
      </c>
      <c r="AO27" s="304">
        <v>51135</v>
      </c>
      <c r="AP27" s="304">
        <v>77954</v>
      </c>
      <c r="AQ27" s="304">
        <v>104718</v>
      </c>
      <c r="AR27" s="304">
        <v>454158</v>
      </c>
      <c r="AS27" s="304">
        <v>86694</v>
      </c>
      <c r="AT27" s="304">
        <v>15756</v>
      </c>
      <c r="AU27" s="304">
        <v>58189</v>
      </c>
      <c r="AV27" s="304">
        <v>38630</v>
      </c>
      <c r="AW27" s="304">
        <v>54647</v>
      </c>
      <c r="AX27" s="304">
        <v>173515</v>
      </c>
      <c r="AY27" s="304">
        <v>38982</v>
      </c>
      <c r="AZ27" s="304">
        <v>60533</v>
      </c>
      <c r="BA27" s="304">
        <v>47469</v>
      </c>
      <c r="BB27" s="304">
        <v>48701</v>
      </c>
      <c r="BC27" s="304">
        <v>38839</v>
      </c>
      <c r="BD27" s="304">
        <v>39879</v>
      </c>
      <c r="BE27" s="304">
        <v>56522</v>
      </c>
      <c r="BF27" s="304">
        <v>25961</v>
      </c>
      <c r="BG27" s="304">
        <v>28988</v>
      </c>
      <c r="BH27" s="304">
        <v>161310</v>
      </c>
      <c r="BI27" s="304">
        <v>26443</v>
      </c>
      <c r="BJ27" s="304">
        <v>148323</v>
      </c>
      <c r="BK27" s="304">
        <v>301509</v>
      </c>
      <c r="BL27" s="304">
        <v>165851</v>
      </c>
      <c r="BM27" s="304">
        <v>158677</v>
      </c>
      <c r="BN27" s="304">
        <v>28038</v>
      </c>
      <c r="BO27" s="304">
        <v>27654</v>
      </c>
      <c r="BP27" s="304">
        <v>46652</v>
      </c>
      <c r="BQ27" s="304">
        <v>171402</v>
      </c>
      <c r="BR27" s="304">
        <v>41803</v>
      </c>
      <c r="BS27" s="304">
        <v>28095</v>
      </c>
      <c r="BT27" s="304">
        <v>89803</v>
      </c>
      <c r="BU27" s="304">
        <v>59920</v>
      </c>
      <c r="BV27" s="304">
        <v>48991</v>
      </c>
      <c r="BW27" s="304">
        <v>108915</v>
      </c>
      <c r="BX27" s="304">
        <v>116058</v>
      </c>
      <c r="BY27" s="304">
        <v>29406</v>
      </c>
      <c r="BZ27" s="304">
        <v>27544</v>
      </c>
      <c r="CA27" s="304">
        <v>41679</v>
      </c>
      <c r="CB27" s="304">
        <v>53555</v>
      </c>
      <c r="CC27" s="304">
        <v>46903</v>
      </c>
      <c r="CD27" s="304">
        <v>117462</v>
      </c>
      <c r="CE27" s="304">
        <v>35438</v>
      </c>
      <c r="CF27" s="304">
        <v>42929</v>
      </c>
      <c r="CG27" s="304">
        <v>79744</v>
      </c>
      <c r="CH27" s="304">
        <v>6147</v>
      </c>
      <c r="CI27" s="304">
        <v>4679</v>
      </c>
      <c r="CJ27" s="304">
        <v>5058</v>
      </c>
      <c r="CK27" s="304">
        <v>65578</v>
      </c>
      <c r="CL27" s="304">
        <v>97846</v>
      </c>
      <c r="CM27" s="304">
        <v>45936</v>
      </c>
      <c r="CN27" s="304">
        <v>51090</v>
      </c>
      <c r="CO27" s="304">
        <v>39341</v>
      </c>
      <c r="CP27" s="304">
        <v>35456</v>
      </c>
      <c r="CQ27" s="304">
        <v>98550</v>
      </c>
      <c r="CR27" s="304">
        <v>47687</v>
      </c>
      <c r="CS27" s="304">
        <v>31702</v>
      </c>
      <c r="CT27" s="304">
        <v>136847</v>
      </c>
      <c r="CU27" s="304">
        <v>97871</v>
      </c>
      <c r="CV27" s="304">
        <v>55791</v>
      </c>
      <c r="CW27" s="304">
        <v>114780</v>
      </c>
      <c r="CX27" s="304">
        <v>25459</v>
      </c>
      <c r="CY27" s="304">
        <v>58260</v>
      </c>
      <c r="CZ27" s="304">
        <v>21544</v>
      </c>
      <c r="DA27" s="304">
        <v>15133</v>
      </c>
      <c r="DB27" s="304">
        <v>31997</v>
      </c>
      <c r="DC27" s="304">
        <v>51030</v>
      </c>
      <c r="DD27" s="304">
        <v>56532</v>
      </c>
      <c r="DE27" s="304">
        <v>38424</v>
      </c>
      <c r="DF27" s="304">
        <v>41973</v>
      </c>
      <c r="DG27" s="304">
        <v>20930</v>
      </c>
      <c r="DH27" s="304">
        <v>60443</v>
      </c>
      <c r="DI27" s="304">
        <v>34584</v>
      </c>
      <c r="DJ27" s="304">
        <v>35722</v>
      </c>
      <c r="DK27" s="304">
        <v>35761</v>
      </c>
      <c r="DL27" s="304">
        <v>45147</v>
      </c>
      <c r="DM27" s="304">
        <v>79495</v>
      </c>
      <c r="DN27" s="304">
        <v>73457</v>
      </c>
      <c r="DO27" s="304">
        <v>107517</v>
      </c>
      <c r="DP27" s="304">
        <v>24637</v>
      </c>
      <c r="DQ27" s="304">
        <v>37260</v>
      </c>
      <c r="DR27" s="304">
        <v>12828</v>
      </c>
      <c r="DS27" s="304">
        <v>20850</v>
      </c>
      <c r="DT27" s="304">
        <v>45202</v>
      </c>
      <c r="DU27" s="304">
        <v>35864</v>
      </c>
      <c r="DV27" s="304">
        <v>43188</v>
      </c>
      <c r="DW27" s="304">
        <v>57581</v>
      </c>
      <c r="DX27" s="304">
        <v>42578</v>
      </c>
      <c r="DY27" s="304">
        <v>41522</v>
      </c>
      <c r="DZ27" s="304">
        <v>224696</v>
      </c>
      <c r="EA27" s="304">
        <v>25668</v>
      </c>
      <c r="EB27" s="304">
        <v>165016</v>
      </c>
      <c r="EC27" s="304">
        <v>136480</v>
      </c>
      <c r="ED27" s="304">
        <v>29739</v>
      </c>
      <c r="EE27" s="304">
        <v>77594</v>
      </c>
      <c r="EF27" s="304">
        <v>37982</v>
      </c>
      <c r="EG27" s="304">
        <v>80814</v>
      </c>
      <c r="EH27" s="304">
        <v>92459</v>
      </c>
      <c r="EI27" s="304">
        <v>153642</v>
      </c>
      <c r="EJ27" s="304">
        <v>61842</v>
      </c>
      <c r="EK27" s="304">
        <v>35526</v>
      </c>
      <c r="EL27" s="304">
        <v>71016</v>
      </c>
      <c r="EM27" s="304">
        <v>41429</v>
      </c>
      <c r="EN27" s="304">
        <v>36957</v>
      </c>
      <c r="EO27" s="304">
        <v>61132</v>
      </c>
      <c r="EP27" s="304">
        <v>80330</v>
      </c>
      <c r="EQ27" s="304">
        <v>25414</v>
      </c>
      <c r="ER27" s="304">
        <v>32850</v>
      </c>
      <c r="ES27" s="304">
        <v>696566</v>
      </c>
      <c r="ET27" s="304">
        <v>16882</v>
      </c>
      <c r="EU27" s="304">
        <v>18084</v>
      </c>
      <c r="EV27" s="304">
        <v>35942</v>
      </c>
      <c r="EW27" s="304">
        <v>13620</v>
      </c>
      <c r="EX27" s="304">
        <v>44268</v>
      </c>
      <c r="EY27" s="304">
        <v>43250</v>
      </c>
      <c r="EZ27" s="304">
        <v>25783</v>
      </c>
      <c r="FA27" s="304">
        <v>21430</v>
      </c>
      <c r="FB27" s="304">
        <v>5728</v>
      </c>
      <c r="FC27" s="304">
        <v>2866</v>
      </c>
      <c r="FD27" s="304">
        <v>4947</v>
      </c>
      <c r="FE27" s="304">
        <v>3221</v>
      </c>
      <c r="FF27" s="304">
        <v>9540</v>
      </c>
      <c r="FG27" s="304">
        <v>170317</v>
      </c>
      <c r="FH27" s="304">
        <v>29002</v>
      </c>
      <c r="FI27" s="304">
        <v>42385</v>
      </c>
      <c r="FJ27" s="304">
        <v>61506</v>
      </c>
      <c r="FK27" s="304">
        <v>33689</v>
      </c>
      <c r="FL27" s="304">
        <v>26182</v>
      </c>
      <c r="FM27" s="304">
        <v>16624</v>
      </c>
      <c r="FN27" s="304">
        <v>56180</v>
      </c>
      <c r="FO27" s="304">
        <v>28139</v>
      </c>
      <c r="FP27" s="304">
        <v>55771</v>
      </c>
      <c r="FQ27" s="304">
        <v>94603</v>
      </c>
      <c r="FR27" s="304">
        <v>47323</v>
      </c>
      <c r="FS27" s="304">
        <v>574862</v>
      </c>
      <c r="FT27" s="304">
        <v>39341</v>
      </c>
      <c r="FU27" s="304">
        <v>70704</v>
      </c>
      <c r="FV27" s="304">
        <v>32760</v>
      </c>
      <c r="FW27" s="304">
        <v>82130</v>
      </c>
      <c r="FX27" s="304">
        <v>35185</v>
      </c>
      <c r="FY27" s="304">
        <v>31731</v>
      </c>
      <c r="FZ27" s="304">
        <v>32534</v>
      </c>
      <c r="GA27" s="304">
        <v>60934</v>
      </c>
      <c r="GB27" s="304">
        <v>45000</v>
      </c>
      <c r="GC27" s="304">
        <v>13572</v>
      </c>
      <c r="GD27" s="304">
        <v>10916</v>
      </c>
      <c r="GE27" s="304">
        <v>4946</v>
      </c>
      <c r="GF27" s="304">
        <v>62762</v>
      </c>
      <c r="GG27" s="304">
        <v>47743</v>
      </c>
      <c r="GH27" s="304">
        <v>60492</v>
      </c>
      <c r="GI27" s="304">
        <v>30841</v>
      </c>
      <c r="GJ27" s="304">
        <v>125458</v>
      </c>
      <c r="GK27" s="304">
        <v>50752</v>
      </c>
      <c r="GL27" s="304">
        <v>35284</v>
      </c>
      <c r="GM27" s="304">
        <v>87017</v>
      </c>
      <c r="GN27" s="304">
        <v>39910</v>
      </c>
      <c r="GO27" s="304">
        <v>45841</v>
      </c>
      <c r="GP27" s="304">
        <v>76132</v>
      </c>
      <c r="GQ27" s="304">
        <v>90393</v>
      </c>
      <c r="GR27" s="304">
        <v>66612</v>
      </c>
      <c r="GS27" s="304">
        <v>39201</v>
      </c>
      <c r="GT27" s="304">
        <v>15489</v>
      </c>
      <c r="GU27" s="304">
        <v>27780</v>
      </c>
      <c r="GV27" s="304">
        <v>76858</v>
      </c>
      <c r="GW27" s="304">
        <v>58163</v>
      </c>
      <c r="GX27" s="304">
        <v>49868</v>
      </c>
      <c r="GY27" s="304">
        <v>31812</v>
      </c>
      <c r="GZ27" s="304">
        <v>34735</v>
      </c>
      <c r="HA27" s="304">
        <v>139968</v>
      </c>
      <c r="HB27" s="304">
        <v>45084</v>
      </c>
      <c r="HC27" s="304">
        <v>29695</v>
      </c>
      <c r="HD27" s="304">
        <v>91834</v>
      </c>
      <c r="HE27" s="304">
        <v>46088</v>
      </c>
      <c r="HF27" s="304">
        <v>29027</v>
      </c>
      <c r="HG27" s="304">
        <v>23914</v>
      </c>
      <c r="HH27" s="304">
        <v>21842</v>
      </c>
      <c r="HI27" s="304">
        <v>60848</v>
      </c>
      <c r="HJ27" s="304">
        <v>42442</v>
      </c>
      <c r="HK27" s="304">
        <v>40482</v>
      </c>
      <c r="HL27" s="304">
        <v>101757</v>
      </c>
      <c r="HM27" s="304">
        <v>56002</v>
      </c>
      <c r="HN27" s="304">
        <v>120505</v>
      </c>
      <c r="HO27" s="304">
        <v>41262</v>
      </c>
      <c r="HP27" s="304">
        <v>73120</v>
      </c>
      <c r="HQ27" s="304">
        <v>40331</v>
      </c>
      <c r="HR27" s="304">
        <v>76085</v>
      </c>
      <c r="HS27" s="304">
        <v>45425</v>
      </c>
      <c r="HT27" s="304">
        <v>30694</v>
      </c>
      <c r="HU27" s="304">
        <v>152257</v>
      </c>
      <c r="HV27" s="304">
        <v>70149</v>
      </c>
      <c r="HW27" s="304">
        <v>124724</v>
      </c>
      <c r="HX27" s="304">
        <v>81139</v>
      </c>
      <c r="HY27" s="304">
        <v>46343</v>
      </c>
      <c r="HZ27" s="304">
        <v>51247</v>
      </c>
      <c r="IA27" s="304">
        <v>29935</v>
      </c>
      <c r="IB27" s="304">
        <v>46982</v>
      </c>
      <c r="IC27" s="304">
        <v>90352</v>
      </c>
      <c r="ID27" s="304">
        <v>11132</v>
      </c>
      <c r="IE27" s="304">
        <v>2979</v>
      </c>
      <c r="IF27" s="304">
        <v>13514</v>
      </c>
      <c r="IG27" s="304">
        <v>8514</v>
      </c>
      <c r="IH27" s="304">
        <v>5951</v>
      </c>
      <c r="II27" s="304">
        <v>6684</v>
      </c>
      <c r="IJ27" s="304">
        <v>12582</v>
      </c>
      <c r="IK27" s="304">
        <v>13104</v>
      </c>
      <c r="IL27" s="304">
        <v>15683</v>
      </c>
      <c r="IM27" s="304">
        <v>11433</v>
      </c>
      <c r="IN27" s="304">
        <v>8291</v>
      </c>
      <c r="IO27" s="302"/>
      <c r="IP27" s="305">
        <v>14738638</v>
      </c>
    </row>
    <row r="28" spans="1:281">
      <c r="B28" s="283" t="s">
        <v>1533</v>
      </c>
      <c r="C28" s="306">
        <v>37310</v>
      </c>
      <c r="D28" s="306">
        <v>16263</v>
      </c>
      <c r="E28" s="306">
        <v>12538</v>
      </c>
      <c r="F28" s="306">
        <v>21568</v>
      </c>
      <c r="G28" s="306">
        <v>16242</v>
      </c>
      <c r="H28" s="306">
        <v>27079</v>
      </c>
      <c r="I28" s="306">
        <v>9348</v>
      </c>
      <c r="J28" s="306">
        <v>10957</v>
      </c>
      <c r="K28" s="306">
        <v>22823</v>
      </c>
      <c r="L28" s="306">
        <v>7091</v>
      </c>
      <c r="M28" s="306">
        <v>12737</v>
      </c>
      <c r="N28" s="306">
        <v>3426</v>
      </c>
      <c r="O28" s="306">
        <v>17374</v>
      </c>
      <c r="P28" s="306">
        <v>14443</v>
      </c>
      <c r="Q28" s="306">
        <v>19681</v>
      </c>
      <c r="R28" s="306">
        <v>10672</v>
      </c>
      <c r="S28" s="306">
        <v>8376</v>
      </c>
      <c r="T28" s="306">
        <v>6906</v>
      </c>
      <c r="U28" s="306">
        <v>17341</v>
      </c>
      <c r="V28" s="306">
        <v>22823</v>
      </c>
      <c r="W28" s="306">
        <v>4698</v>
      </c>
      <c r="X28" s="306">
        <v>3826</v>
      </c>
      <c r="Y28" s="306">
        <v>4682</v>
      </c>
      <c r="Z28" s="306">
        <v>3795</v>
      </c>
      <c r="AA28" s="306">
        <v>11265</v>
      </c>
      <c r="AB28" s="306">
        <v>26638</v>
      </c>
      <c r="AC28" s="306">
        <v>13687</v>
      </c>
      <c r="AD28" s="306">
        <v>20654</v>
      </c>
      <c r="AE28" s="306">
        <v>11947</v>
      </c>
      <c r="AF28" s="306">
        <v>14692</v>
      </c>
      <c r="AG28" s="306">
        <v>11141</v>
      </c>
      <c r="AH28" s="306">
        <v>11097</v>
      </c>
      <c r="AI28" s="306">
        <v>11330</v>
      </c>
      <c r="AJ28" s="306">
        <v>12900</v>
      </c>
      <c r="AK28" s="306">
        <v>27762</v>
      </c>
      <c r="AL28" s="306">
        <v>38796</v>
      </c>
      <c r="AM28" s="306">
        <v>15787</v>
      </c>
      <c r="AN28" s="306">
        <v>75506</v>
      </c>
      <c r="AO28" s="306">
        <v>25628</v>
      </c>
      <c r="AP28" s="306">
        <v>29862</v>
      </c>
      <c r="AQ28" s="306">
        <v>35885</v>
      </c>
      <c r="AR28" s="306">
        <v>164695</v>
      </c>
      <c r="AS28" s="306">
        <v>28846</v>
      </c>
      <c r="AT28" s="306">
        <v>10198</v>
      </c>
      <c r="AU28" s="306">
        <v>19642</v>
      </c>
      <c r="AV28" s="306">
        <v>14637</v>
      </c>
      <c r="AW28" s="306">
        <v>16122</v>
      </c>
      <c r="AX28" s="306">
        <v>73953</v>
      </c>
      <c r="AY28" s="306">
        <v>10608</v>
      </c>
      <c r="AZ28" s="306">
        <v>19795</v>
      </c>
      <c r="BA28" s="306">
        <v>14740</v>
      </c>
      <c r="BB28" s="306">
        <v>16793</v>
      </c>
      <c r="BC28" s="306">
        <v>12293</v>
      </c>
      <c r="BD28" s="306">
        <v>12504</v>
      </c>
      <c r="BE28" s="306">
        <v>20439</v>
      </c>
      <c r="BF28" s="306">
        <v>9122</v>
      </c>
      <c r="BG28" s="306">
        <v>13578</v>
      </c>
      <c r="BH28" s="306">
        <v>69250</v>
      </c>
      <c r="BI28" s="306">
        <v>11695</v>
      </c>
      <c r="BJ28" s="306">
        <v>40791</v>
      </c>
      <c r="BK28" s="306">
        <v>119290</v>
      </c>
      <c r="BL28" s="306">
        <v>83436</v>
      </c>
      <c r="BM28" s="306">
        <v>71239</v>
      </c>
      <c r="BN28" s="306">
        <v>13238</v>
      </c>
      <c r="BO28" s="306">
        <v>11662</v>
      </c>
      <c r="BP28" s="306">
        <v>23357</v>
      </c>
      <c r="BQ28" s="306">
        <v>59872</v>
      </c>
      <c r="BR28" s="306">
        <v>13800</v>
      </c>
      <c r="BS28" s="306">
        <v>7238</v>
      </c>
      <c r="BT28" s="306">
        <v>33023</v>
      </c>
      <c r="BU28" s="306">
        <v>18868</v>
      </c>
      <c r="BV28" s="306">
        <v>17563</v>
      </c>
      <c r="BW28" s="306">
        <v>37364</v>
      </c>
      <c r="BX28" s="306">
        <v>37690</v>
      </c>
      <c r="BY28" s="306">
        <v>9119</v>
      </c>
      <c r="BZ28" s="306">
        <v>9432</v>
      </c>
      <c r="CA28" s="306">
        <v>12190</v>
      </c>
      <c r="CB28" s="306">
        <v>16584</v>
      </c>
      <c r="CC28" s="306">
        <v>18379</v>
      </c>
      <c r="CD28" s="306">
        <v>38385</v>
      </c>
      <c r="CE28" s="306">
        <v>10151</v>
      </c>
      <c r="CF28" s="306">
        <v>13041</v>
      </c>
      <c r="CG28" s="306">
        <v>23006</v>
      </c>
      <c r="CH28" s="306">
        <v>1402</v>
      </c>
      <c r="CI28" s="306">
        <v>907</v>
      </c>
      <c r="CJ28" s="306">
        <v>1359</v>
      </c>
      <c r="CK28" s="306">
        <v>31208</v>
      </c>
      <c r="CL28" s="306">
        <v>43454</v>
      </c>
      <c r="CM28" s="306">
        <v>13462</v>
      </c>
      <c r="CN28" s="306">
        <v>13360</v>
      </c>
      <c r="CO28" s="306">
        <v>13906</v>
      </c>
      <c r="CP28" s="306">
        <v>13033</v>
      </c>
      <c r="CQ28" s="306">
        <v>36743</v>
      </c>
      <c r="CR28" s="306">
        <v>16036</v>
      </c>
      <c r="CS28" s="306">
        <v>10783</v>
      </c>
      <c r="CT28" s="306">
        <v>31893</v>
      </c>
      <c r="CU28" s="306">
        <v>31080</v>
      </c>
      <c r="CV28" s="306">
        <v>20330</v>
      </c>
      <c r="CW28" s="306">
        <v>38732</v>
      </c>
      <c r="CX28" s="306">
        <v>15755</v>
      </c>
      <c r="CY28" s="306">
        <v>23915</v>
      </c>
      <c r="CZ28" s="306">
        <v>9101</v>
      </c>
      <c r="DA28" s="306">
        <v>5920</v>
      </c>
      <c r="DB28" s="306">
        <v>16366</v>
      </c>
      <c r="DC28" s="306">
        <v>17304</v>
      </c>
      <c r="DD28" s="306">
        <v>26454</v>
      </c>
      <c r="DE28" s="306">
        <v>12415</v>
      </c>
      <c r="DF28" s="306">
        <v>15281</v>
      </c>
      <c r="DG28" s="306">
        <v>8017</v>
      </c>
      <c r="DH28" s="306">
        <v>21000</v>
      </c>
      <c r="DI28" s="306">
        <v>14453</v>
      </c>
      <c r="DJ28" s="306">
        <v>15085</v>
      </c>
      <c r="DK28" s="306">
        <v>16090</v>
      </c>
      <c r="DL28" s="306">
        <v>15902</v>
      </c>
      <c r="DM28" s="306">
        <v>25516</v>
      </c>
      <c r="DN28" s="306">
        <v>25877</v>
      </c>
      <c r="DO28" s="306">
        <v>40614</v>
      </c>
      <c r="DP28" s="306">
        <v>12600</v>
      </c>
      <c r="DQ28" s="306">
        <v>14167</v>
      </c>
      <c r="DR28" s="306">
        <v>6398</v>
      </c>
      <c r="DS28" s="306">
        <v>8739</v>
      </c>
      <c r="DT28" s="306">
        <v>15763</v>
      </c>
      <c r="DU28" s="306">
        <v>14822</v>
      </c>
      <c r="DV28" s="306">
        <v>13506</v>
      </c>
      <c r="DW28" s="306">
        <v>19514</v>
      </c>
      <c r="DX28" s="306">
        <v>15272</v>
      </c>
      <c r="DY28" s="306">
        <v>17326</v>
      </c>
      <c r="DZ28" s="306">
        <v>100343</v>
      </c>
      <c r="EA28" s="306">
        <v>13118</v>
      </c>
      <c r="EB28" s="306">
        <v>46588</v>
      </c>
      <c r="EC28" s="306">
        <v>40318</v>
      </c>
      <c r="ED28" s="306">
        <v>7324</v>
      </c>
      <c r="EE28" s="306">
        <v>29024</v>
      </c>
      <c r="EF28" s="306">
        <v>13351</v>
      </c>
      <c r="EG28" s="306">
        <v>30280</v>
      </c>
      <c r="EH28" s="306">
        <v>31745</v>
      </c>
      <c r="EI28" s="306">
        <v>96685</v>
      </c>
      <c r="EJ28" s="306">
        <v>19354</v>
      </c>
      <c r="EK28" s="306">
        <v>11302</v>
      </c>
      <c r="EL28" s="306">
        <v>32423</v>
      </c>
      <c r="EM28" s="306">
        <v>13439</v>
      </c>
      <c r="EN28" s="306">
        <v>16689</v>
      </c>
      <c r="EO28" s="306">
        <v>22474</v>
      </c>
      <c r="EP28" s="306">
        <v>26106</v>
      </c>
      <c r="EQ28" s="306">
        <v>8358</v>
      </c>
      <c r="ER28" s="306">
        <v>12164</v>
      </c>
      <c r="ES28" s="306">
        <v>509675</v>
      </c>
      <c r="ET28" s="306">
        <v>3836</v>
      </c>
      <c r="EU28" s="306">
        <v>3601</v>
      </c>
      <c r="EV28" s="306">
        <v>6811</v>
      </c>
      <c r="EW28" s="306">
        <v>3259</v>
      </c>
      <c r="EX28" s="306">
        <v>16417</v>
      </c>
      <c r="EY28" s="306">
        <v>14330</v>
      </c>
      <c r="EZ28" s="306">
        <v>10902</v>
      </c>
      <c r="FA28" s="306">
        <v>4843</v>
      </c>
      <c r="FB28" s="306">
        <v>1483</v>
      </c>
      <c r="FC28" s="306">
        <v>843</v>
      </c>
      <c r="FD28" s="306">
        <v>1342</v>
      </c>
      <c r="FE28" s="306">
        <v>687</v>
      </c>
      <c r="FF28" s="306">
        <v>2387</v>
      </c>
      <c r="FG28" s="306">
        <v>52573</v>
      </c>
      <c r="FH28" s="306">
        <v>12409</v>
      </c>
      <c r="FI28" s="306">
        <v>19718</v>
      </c>
      <c r="FJ28" s="306">
        <v>19693</v>
      </c>
      <c r="FK28" s="306">
        <v>12580</v>
      </c>
      <c r="FL28" s="306">
        <v>9583</v>
      </c>
      <c r="FM28" s="306">
        <v>7461</v>
      </c>
      <c r="FN28" s="306">
        <v>24475</v>
      </c>
      <c r="FO28" s="306">
        <v>9039</v>
      </c>
      <c r="FP28" s="306">
        <v>16537</v>
      </c>
      <c r="FQ28" s="306">
        <v>26944</v>
      </c>
      <c r="FR28" s="306">
        <v>17062</v>
      </c>
      <c r="FS28" s="306">
        <v>309775</v>
      </c>
      <c r="FT28" s="306">
        <v>22672</v>
      </c>
      <c r="FU28" s="306">
        <v>18622</v>
      </c>
      <c r="FV28" s="306">
        <v>8044</v>
      </c>
      <c r="FW28" s="306">
        <v>24630</v>
      </c>
      <c r="FX28" s="306">
        <v>13037</v>
      </c>
      <c r="FY28" s="306">
        <v>12558</v>
      </c>
      <c r="FZ28" s="306">
        <v>11550</v>
      </c>
      <c r="GA28" s="306">
        <v>21988</v>
      </c>
      <c r="GB28" s="306">
        <v>20600</v>
      </c>
      <c r="GC28" s="306">
        <v>4545</v>
      </c>
      <c r="GD28" s="306">
        <v>2193</v>
      </c>
      <c r="GE28" s="306">
        <v>1886</v>
      </c>
      <c r="GF28" s="306">
        <v>24354</v>
      </c>
      <c r="GG28" s="306">
        <v>24509</v>
      </c>
      <c r="GH28" s="306">
        <v>26036</v>
      </c>
      <c r="GI28" s="306">
        <v>14177</v>
      </c>
      <c r="GJ28" s="306">
        <v>38823</v>
      </c>
      <c r="GK28" s="306">
        <v>17307</v>
      </c>
      <c r="GL28" s="306">
        <v>15783</v>
      </c>
      <c r="GM28" s="306">
        <v>34319</v>
      </c>
      <c r="GN28" s="306">
        <v>16464</v>
      </c>
      <c r="GO28" s="306">
        <v>20579</v>
      </c>
      <c r="GP28" s="306">
        <v>25589</v>
      </c>
      <c r="GQ28" s="306">
        <v>29715</v>
      </c>
      <c r="GR28" s="306">
        <v>29370</v>
      </c>
      <c r="GS28" s="306">
        <v>15481</v>
      </c>
      <c r="GT28" s="306">
        <v>7563</v>
      </c>
      <c r="GU28" s="306">
        <v>11702</v>
      </c>
      <c r="GV28" s="306">
        <v>31793</v>
      </c>
      <c r="GW28" s="306">
        <v>24908</v>
      </c>
      <c r="GX28" s="306">
        <v>19325</v>
      </c>
      <c r="GY28" s="306">
        <v>12848</v>
      </c>
      <c r="GZ28" s="306">
        <v>15081</v>
      </c>
      <c r="HA28" s="306">
        <v>61558</v>
      </c>
      <c r="HB28" s="306">
        <v>16215</v>
      </c>
      <c r="HC28" s="306">
        <v>10048</v>
      </c>
      <c r="HD28" s="306">
        <v>36677</v>
      </c>
      <c r="HE28" s="306">
        <v>19684</v>
      </c>
      <c r="HF28" s="306">
        <v>11856</v>
      </c>
      <c r="HG28" s="306">
        <v>7769</v>
      </c>
      <c r="HH28" s="306">
        <v>6424</v>
      </c>
      <c r="HI28" s="306">
        <v>22442</v>
      </c>
      <c r="HJ28" s="306">
        <v>17785</v>
      </c>
      <c r="HK28" s="306">
        <v>13387</v>
      </c>
      <c r="HL28" s="306">
        <v>43175</v>
      </c>
      <c r="HM28" s="306">
        <v>21449</v>
      </c>
      <c r="HN28" s="306">
        <v>51147</v>
      </c>
      <c r="HO28" s="306">
        <v>20964</v>
      </c>
      <c r="HP28" s="306">
        <v>26240</v>
      </c>
      <c r="HQ28" s="306">
        <v>18585</v>
      </c>
      <c r="HR28" s="306">
        <v>33184</v>
      </c>
      <c r="HS28" s="306">
        <v>16673</v>
      </c>
      <c r="HT28" s="306">
        <v>12295</v>
      </c>
      <c r="HU28" s="306">
        <v>58968</v>
      </c>
      <c r="HV28" s="306">
        <v>27863</v>
      </c>
      <c r="HW28" s="306">
        <v>40494</v>
      </c>
      <c r="HX28" s="306">
        <v>25167</v>
      </c>
      <c r="HY28" s="306">
        <v>16595</v>
      </c>
      <c r="HZ28" s="306">
        <v>16911</v>
      </c>
      <c r="IA28" s="306">
        <v>10823</v>
      </c>
      <c r="IB28" s="306">
        <v>15446</v>
      </c>
      <c r="IC28" s="306">
        <v>15969</v>
      </c>
      <c r="ID28" s="306">
        <v>3322</v>
      </c>
      <c r="IE28" s="306">
        <v>899</v>
      </c>
      <c r="IF28" s="306">
        <v>3368</v>
      </c>
      <c r="IG28" s="306">
        <v>2571</v>
      </c>
      <c r="IH28" s="306">
        <v>1511</v>
      </c>
      <c r="II28" s="306">
        <v>2353</v>
      </c>
      <c r="IJ28" s="306">
        <v>3149</v>
      </c>
      <c r="IK28" s="306">
        <v>2546</v>
      </c>
      <c r="IL28" s="306">
        <v>3362</v>
      </c>
      <c r="IM28" s="306">
        <v>3181</v>
      </c>
      <c r="IN28" s="306">
        <v>2521</v>
      </c>
      <c r="IO28" s="302"/>
      <c r="IP28" s="307">
        <v>5817162</v>
      </c>
    </row>
    <row r="29" spans="1:281">
      <c r="B29" s="271" t="s">
        <v>669</v>
      </c>
      <c r="C29" s="304">
        <v>4344</v>
      </c>
      <c r="D29" s="304">
        <v>2089</v>
      </c>
      <c r="E29" s="304">
        <v>1969</v>
      </c>
      <c r="F29" s="304">
        <v>2512</v>
      </c>
      <c r="G29" s="304">
        <v>1636</v>
      </c>
      <c r="H29" s="304">
        <v>3215</v>
      </c>
      <c r="I29" s="304">
        <v>1266</v>
      </c>
      <c r="J29" s="304">
        <v>1524</v>
      </c>
      <c r="K29" s="304">
        <v>3684</v>
      </c>
      <c r="L29" s="304">
        <v>988</v>
      </c>
      <c r="M29" s="304">
        <v>1021</v>
      </c>
      <c r="N29" s="304">
        <v>846</v>
      </c>
      <c r="O29" s="304">
        <v>2041</v>
      </c>
      <c r="P29" s="304">
        <v>1399</v>
      </c>
      <c r="Q29" s="304">
        <v>2754</v>
      </c>
      <c r="R29" s="304">
        <v>1252</v>
      </c>
      <c r="S29" s="304">
        <v>1010</v>
      </c>
      <c r="T29" s="304">
        <v>751</v>
      </c>
      <c r="U29" s="304">
        <v>2298</v>
      </c>
      <c r="V29" s="304">
        <v>2927</v>
      </c>
      <c r="W29" s="304">
        <v>465</v>
      </c>
      <c r="X29" s="304">
        <v>514</v>
      </c>
      <c r="Y29" s="304">
        <v>468</v>
      </c>
      <c r="Z29" s="304">
        <v>428</v>
      </c>
      <c r="AA29" s="304">
        <v>1728</v>
      </c>
      <c r="AB29" s="304">
        <v>2978</v>
      </c>
      <c r="AC29" s="304">
        <v>1835</v>
      </c>
      <c r="AD29" s="304">
        <v>3085</v>
      </c>
      <c r="AE29" s="304">
        <v>1603</v>
      </c>
      <c r="AF29" s="304">
        <v>1801</v>
      </c>
      <c r="AG29" s="304">
        <v>1602</v>
      </c>
      <c r="AH29" s="304">
        <v>1370</v>
      </c>
      <c r="AI29" s="304">
        <v>1625</v>
      </c>
      <c r="AJ29" s="304">
        <v>1747</v>
      </c>
      <c r="AK29" s="304">
        <v>3854</v>
      </c>
      <c r="AL29" s="304">
        <v>4843</v>
      </c>
      <c r="AM29" s="304">
        <v>2268</v>
      </c>
      <c r="AN29" s="304">
        <v>10176</v>
      </c>
      <c r="AO29" s="304">
        <v>2844</v>
      </c>
      <c r="AP29" s="304">
        <v>3808</v>
      </c>
      <c r="AQ29" s="304">
        <v>6482</v>
      </c>
      <c r="AR29" s="304">
        <v>25280</v>
      </c>
      <c r="AS29" s="304">
        <v>3549</v>
      </c>
      <c r="AT29" s="304">
        <v>1079</v>
      </c>
      <c r="AU29" s="304">
        <v>2908</v>
      </c>
      <c r="AV29" s="304">
        <v>2327</v>
      </c>
      <c r="AW29" s="304">
        <v>2606</v>
      </c>
      <c r="AX29" s="304">
        <v>9849</v>
      </c>
      <c r="AY29" s="304">
        <v>1834</v>
      </c>
      <c r="AZ29" s="304">
        <v>2938</v>
      </c>
      <c r="BA29" s="304">
        <v>2613</v>
      </c>
      <c r="BB29" s="304">
        <v>2773</v>
      </c>
      <c r="BC29" s="304">
        <v>1899</v>
      </c>
      <c r="BD29" s="304">
        <v>2040</v>
      </c>
      <c r="BE29" s="304">
        <v>2968</v>
      </c>
      <c r="BF29" s="304">
        <v>1309</v>
      </c>
      <c r="BG29" s="304">
        <v>1969</v>
      </c>
      <c r="BH29" s="304">
        <v>9940</v>
      </c>
      <c r="BI29" s="304">
        <v>1982</v>
      </c>
      <c r="BJ29" s="304">
        <v>6008</v>
      </c>
      <c r="BK29" s="304">
        <v>18448</v>
      </c>
      <c r="BL29" s="304">
        <v>12043</v>
      </c>
      <c r="BM29" s="304">
        <v>9132</v>
      </c>
      <c r="BN29" s="304">
        <v>1637</v>
      </c>
      <c r="BO29" s="304">
        <v>1978</v>
      </c>
      <c r="BP29" s="304">
        <v>2422</v>
      </c>
      <c r="BQ29" s="304">
        <v>10029</v>
      </c>
      <c r="BR29" s="304">
        <v>2095</v>
      </c>
      <c r="BS29" s="304">
        <v>1534</v>
      </c>
      <c r="BT29" s="304">
        <v>4461</v>
      </c>
      <c r="BU29" s="304">
        <v>2193</v>
      </c>
      <c r="BV29" s="304">
        <v>2597</v>
      </c>
      <c r="BW29" s="304">
        <v>5786</v>
      </c>
      <c r="BX29" s="304">
        <v>5896</v>
      </c>
      <c r="BY29" s="304">
        <v>1290</v>
      </c>
      <c r="BZ29" s="304">
        <v>1330</v>
      </c>
      <c r="CA29" s="304">
        <v>1771</v>
      </c>
      <c r="CB29" s="304">
        <v>2733</v>
      </c>
      <c r="CC29" s="304">
        <v>2269</v>
      </c>
      <c r="CD29" s="304">
        <v>6473</v>
      </c>
      <c r="CE29" s="304">
        <v>0</v>
      </c>
      <c r="CF29" s="304">
        <v>0</v>
      </c>
      <c r="CG29" s="304">
        <v>0</v>
      </c>
      <c r="CH29" s="304">
        <v>0</v>
      </c>
      <c r="CI29" s="304">
        <v>0</v>
      </c>
      <c r="CJ29" s="304">
        <v>0</v>
      </c>
      <c r="CK29" s="304">
        <v>2940</v>
      </c>
      <c r="CL29" s="304">
        <v>5175</v>
      </c>
      <c r="CM29" s="304">
        <v>2531</v>
      </c>
      <c r="CN29" s="304">
        <v>2338</v>
      </c>
      <c r="CO29" s="304">
        <v>1905</v>
      </c>
      <c r="CP29" s="304">
        <v>1329</v>
      </c>
      <c r="CQ29" s="304">
        <v>4030</v>
      </c>
      <c r="CR29" s="304">
        <v>2075</v>
      </c>
      <c r="CS29" s="304">
        <v>1654</v>
      </c>
      <c r="CT29" s="304">
        <v>6130</v>
      </c>
      <c r="CU29" s="304">
        <v>4840</v>
      </c>
      <c r="CV29" s="304">
        <v>2284</v>
      </c>
      <c r="CW29" s="304">
        <v>5372</v>
      </c>
      <c r="CX29" s="304">
        <v>1481</v>
      </c>
      <c r="CY29" s="304">
        <v>3084</v>
      </c>
      <c r="CZ29" s="304">
        <v>942</v>
      </c>
      <c r="DA29" s="304">
        <v>661</v>
      </c>
      <c r="DB29" s="304">
        <v>1894</v>
      </c>
      <c r="DC29" s="304">
        <v>2364</v>
      </c>
      <c r="DD29" s="304">
        <v>2767</v>
      </c>
      <c r="DE29" s="304">
        <v>2255</v>
      </c>
      <c r="DF29" s="304">
        <v>2265</v>
      </c>
      <c r="DG29" s="304">
        <v>1064</v>
      </c>
      <c r="DH29" s="304">
        <v>2998</v>
      </c>
      <c r="DI29" s="304">
        <v>1574</v>
      </c>
      <c r="DJ29" s="304">
        <v>1748</v>
      </c>
      <c r="DK29" s="304">
        <v>1856</v>
      </c>
      <c r="DL29" s="304">
        <v>2395</v>
      </c>
      <c r="DM29" s="304">
        <v>3772</v>
      </c>
      <c r="DN29" s="304">
        <v>3968</v>
      </c>
      <c r="DO29" s="304">
        <v>6732</v>
      </c>
      <c r="DP29" s="304">
        <v>1219</v>
      </c>
      <c r="DQ29" s="304">
        <v>1732</v>
      </c>
      <c r="DR29" s="304">
        <v>688</v>
      </c>
      <c r="DS29" s="304">
        <v>969</v>
      </c>
      <c r="DT29" s="304">
        <v>2541</v>
      </c>
      <c r="DU29" s="304">
        <v>1991</v>
      </c>
      <c r="DV29" s="304">
        <v>2077</v>
      </c>
      <c r="DW29" s="304">
        <v>2594</v>
      </c>
      <c r="DX29" s="304">
        <v>2405</v>
      </c>
      <c r="DY29" s="304">
        <v>2187</v>
      </c>
      <c r="DZ29" s="304">
        <v>14206</v>
      </c>
      <c r="EA29" s="304">
        <v>1679</v>
      </c>
      <c r="EB29" s="304">
        <v>8990</v>
      </c>
      <c r="EC29" s="304">
        <v>5785</v>
      </c>
      <c r="ED29" s="304">
        <v>1634</v>
      </c>
      <c r="EE29" s="304">
        <v>3648</v>
      </c>
      <c r="EF29" s="304">
        <v>1657</v>
      </c>
      <c r="EG29" s="304">
        <v>4112</v>
      </c>
      <c r="EH29" s="304">
        <v>4445</v>
      </c>
      <c r="EI29" s="304">
        <v>7515</v>
      </c>
      <c r="EJ29" s="304">
        <v>3090</v>
      </c>
      <c r="EK29" s="304">
        <v>1584</v>
      </c>
      <c r="EL29" s="304">
        <v>3765</v>
      </c>
      <c r="EM29" s="304">
        <v>1761</v>
      </c>
      <c r="EN29" s="304">
        <v>1780</v>
      </c>
      <c r="EO29" s="304">
        <v>3233</v>
      </c>
      <c r="EP29" s="304">
        <v>4029</v>
      </c>
      <c r="EQ29" s="304">
        <v>1271</v>
      </c>
      <c r="ER29" s="304">
        <v>1501</v>
      </c>
      <c r="ES29" s="304">
        <v>23197</v>
      </c>
      <c r="ET29" s="304">
        <v>955</v>
      </c>
      <c r="EU29" s="304">
        <v>1000</v>
      </c>
      <c r="EV29" s="304">
        <v>2082</v>
      </c>
      <c r="EW29" s="304">
        <v>821</v>
      </c>
      <c r="EX29" s="304">
        <v>0</v>
      </c>
      <c r="EY29" s="304">
        <v>0</v>
      </c>
      <c r="EZ29" s="304">
        <v>0</v>
      </c>
      <c r="FA29" s="304">
        <v>0</v>
      </c>
      <c r="FB29" s="304">
        <v>0</v>
      </c>
      <c r="FC29" s="304">
        <v>0</v>
      </c>
      <c r="FD29" s="304">
        <v>0</v>
      </c>
      <c r="FE29" s="304">
        <v>0</v>
      </c>
      <c r="FF29" s="304">
        <v>0</v>
      </c>
      <c r="FG29" s="304">
        <v>5787</v>
      </c>
      <c r="FH29" s="304">
        <v>1763</v>
      </c>
      <c r="FI29" s="304">
        <v>2542</v>
      </c>
      <c r="FJ29" s="304">
        <v>3595</v>
      </c>
      <c r="FK29" s="304">
        <v>1679</v>
      </c>
      <c r="FL29" s="304">
        <v>1770</v>
      </c>
      <c r="FM29" s="304">
        <v>998</v>
      </c>
      <c r="FN29" s="304">
        <v>3192</v>
      </c>
      <c r="FO29" s="304">
        <v>1266</v>
      </c>
      <c r="FP29" s="304">
        <v>2852</v>
      </c>
      <c r="FQ29" s="304">
        <v>5266</v>
      </c>
      <c r="FR29" s="304">
        <v>2462</v>
      </c>
      <c r="FS29" s="304">
        <v>34444</v>
      </c>
      <c r="FT29" s="304">
        <v>3056</v>
      </c>
      <c r="FU29" s="304">
        <v>4346</v>
      </c>
      <c r="FV29" s="304">
        <v>1856</v>
      </c>
      <c r="FW29" s="304">
        <v>3147</v>
      </c>
      <c r="FX29" s="304">
        <v>1898</v>
      </c>
      <c r="FY29" s="304">
        <v>1415</v>
      </c>
      <c r="FZ29" s="304">
        <v>1479</v>
      </c>
      <c r="GA29" s="304">
        <v>2985</v>
      </c>
      <c r="GB29" s="304">
        <v>3285</v>
      </c>
      <c r="GC29" s="304">
        <v>0</v>
      </c>
      <c r="GD29" s="304">
        <v>0</v>
      </c>
      <c r="GE29" s="304">
        <v>0</v>
      </c>
      <c r="GF29" s="304">
        <v>4059</v>
      </c>
      <c r="GG29" s="304">
        <v>2925</v>
      </c>
      <c r="GH29" s="304">
        <v>6198</v>
      </c>
      <c r="GI29" s="304">
        <v>2116</v>
      </c>
      <c r="GJ29" s="304">
        <v>9148</v>
      </c>
      <c r="GK29" s="304">
        <v>3038</v>
      </c>
      <c r="GL29" s="304">
        <v>1964</v>
      </c>
      <c r="GM29" s="304">
        <v>4962</v>
      </c>
      <c r="GN29" s="304">
        <v>2394</v>
      </c>
      <c r="GO29" s="304">
        <v>3457</v>
      </c>
      <c r="GP29" s="304">
        <v>3690</v>
      </c>
      <c r="GQ29" s="304">
        <v>5849</v>
      </c>
      <c r="GR29" s="304">
        <v>4803</v>
      </c>
      <c r="GS29" s="304">
        <v>2343</v>
      </c>
      <c r="GT29" s="304">
        <v>1288</v>
      </c>
      <c r="GU29" s="304">
        <v>1866</v>
      </c>
      <c r="GV29" s="304">
        <v>6191</v>
      </c>
      <c r="GW29" s="304">
        <v>5019</v>
      </c>
      <c r="GX29" s="304">
        <v>3772</v>
      </c>
      <c r="GY29" s="304">
        <v>2580</v>
      </c>
      <c r="GZ29" s="304">
        <v>2874</v>
      </c>
      <c r="HA29" s="304">
        <v>9870</v>
      </c>
      <c r="HB29" s="304">
        <v>3639</v>
      </c>
      <c r="HC29" s="304">
        <v>2108</v>
      </c>
      <c r="HD29" s="304">
        <v>6490</v>
      </c>
      <c r="HE29" s="304">
        <v>2620</v>
      </c>
      <c r="HF29" s="304">
        <v>1785</v>
      </c>
      <c r="HG29" s="304">
        <v>1907</v>
      </c>
      <c r="HH29" s="304">
        <v>1776</v>
      </c>
      <c r="HI29" s="304">
        <v>3167</v>
      </c>
      <c r="HJ29" s="304">
        <v>2603</v>
      </c>
      <c r="HK29" s="304">
        <v>2380</v>
      </c>
      <c r="HL29" s="304">
        <v>6774</v>
      </c>
      <c r="HM29" s="304">
        <v>3242</v>
      </c>
      <c r="HN29" s="304">
        <v>7099</v>
      </c>
      <c r="HO29" s="304">
        <v>3628</v>
      </c>
      <c r="HP29" s="304">
        <v>3779</v>
      </c>
      <c r="HQ29" s="304">
        <v>2531</v>
      </c>
      <c r="HR29" s="304">
        <v>5586</v>
      </c>
      <c r="HS29" s="304">
        <v>2552</v>
      </c>
      <c r="HT29" s="304">
        <v>2048</v>
      </c>
      <c r="HU29" s="304">
        <v>11100</v>
      </c>
      <c r="HV29" s="304">
        <v>5306</v>
      </c>
      <c r="HW29" s="304">
        <v>0</v>
      </c>
      <c r="HX29" s="304">
        <v>0</v>
      </c>
      <c r="HY29" s="304">
        <v>0</v>
      </c>
      <c r="HZ29" s="304">
        <v>0</v>
      </c>
      <c r="IA29" s="304">
        <v>0</v>
      </c>
      <c r="IB29" s="304">
        <v>0</v>
      </c>
      <c r="IC29" s="304">
        <v>0</v>
      </c>
      <c r="ID29" s="304">
        <v>0</v>
      </c>
      <c r="IE29" s="304">
        <v>0</v>
      </c>
      <c r="IF29" s="304">
        <v>0</v>
      </c>
      <c r="IG29" s="304">
        <v>0</v>
      </c>
      <c r="IH29" s="304">
        <v>0</v>
      </c>
      <c r="II29" s="304">
        <v>0</v>
      </c>
      <c r="IJ29" s="304">
        <v>0</v>
      </c>
      <c r="IK29" s="304">
        <v>0</v>
      </c>
      <c r="IL29" s="304">
        <v>0</v>
      </c>
      <c r="IM29" s="304">
        <v>0</v>
      </c>
      <c r="IN29" s="304">
        <v>0</v>
      </c>
      <c r="IO29" s="302"/>
      <c r="IP29" s="305">
        <v>749299</v>
      </c>
    </row>
    <row r="30" spans="1:281">
      <c r="B30" s="274" t="s">
        <v>1534</v>
      </c>
      <c r="C30" s="308">
        <v>5829</v>
      </c>
      <c r="D30" s="308">
        <v>245</v>
      </c>
      <c r="E30" s="308">
        <v>2528</v>
      </c>
      <c r="F30" s="308">
        <v>3819</v>
      </c>
      <c r="G30" s="308">
        <v>2893</v>
      </c>
      <c r="H30" s="308">
        <v>4865</v>
      </c>
      <c r="I30" s="308">
        <v>1952</v>
      </c>
      <c r="J30" s="308">
        <v>2409</v>
      </c>
      <c r="K30" s="308">
        <v>2285</v>
      </c>
      <c r="L30" s="308">
        <v>1654</v>
      </c>
      <c r="M30" s="308">
        <v>3476</v>
      </c>
      <c r="N30" s="308">
        <v>418</v>
      </c>
      <c r="O30" s="308">
        <v>3511</v>
      </c>
      <c r="P30" s="308">
        <v>2900</v>
      </c>
      <c r="Q30" s="308">
        <v>3807</v>
      </c>
      <c r="R30" s="308">
        <v>2391</v>
      </c>
      <c r="S30" s="308">
        <v>1649</v>
      </c>
      <c r="T30" s="308">
        <v>1634</v>
      </c>
      <c r="U30" s="308">
        <v>3492</v>
      </c>
      <c r="V30" s="308">
        <v>4816</v>
      </c>
      <c r="W30" s="308">
        <v>1414</v>
      </c>
      <c r="X30" s="308">
        <v>897</v>
      </c>
      <c r="Y30" s="308">
        <v>1339</v>
      </c>
      <c r="Z30" s="308">
        <v>809</v>
      </c>
      <c r="AA30" s="308">
        <v>2145</v>
      </c>
      <c r="AB30" s="308">
        <v>7053</v>
      </c>
      <c r="AC30" s="308">
        <v>3442</v>
      </c>
      <c r="AD30" s="308">
        <v>4828</v>
      </c>
      <c r="AE30" s="308">
        <v>2361</v>
      </c>
      <c r="AF30" s="308">
        <v>3324</v>
      </c>
      <c r="AG30" s="308">
        <v>2997</v>
      </c>
      <c r="AH30" s="308">
        <v>3362</v>
      </c>
      <c r="AI30" s="308">
        <v>2574</v>
      </c>
      <c r="AJ30" s="308">
        <v>2247</v>
      </c>
      <c r="AK30" s="308">
        <v>5473</v>
      </c>
      <c r="AL30" s="308">
        <v>7556</v>
      </c>
      <c r="AM30" s="308">
        <v>3211</v>
      </c>
      <c r="AN30" s="308">
        <v>19669</v>
      </c>
      <c r="AO30" s="308">
        <v>3903</v>
      </c>
      <c r="AP30" s="308">
        <v>5799</v>
      </c>
      <c r="AQ30" s="308">
        <v>8224</v>
      </c>
      <c r="AR30" s="308">
        <v>17772</v>
      </c>
      <c r="AS30" s="308">
        <v>6128</v>
      </c>
      <c r="AT30" s="308">
        <v>2198</v>
      </c>
      <c r="AU30" s="308">
        <v>4431</v>
      </c>
      <c r="AV30" s="308">
        <v>3073</v>
      </c>
      <c r="AW30" s="308">
        <v>3990</v>
      </c>
      <c r="AX30" s="308">
        <v>19721</v>
      </c>
      <c r="AY30" s="308">
        <v>3328</v>
      </c>
      <c r="AZ30" s="308">
        <v>4228</v>
      </c>
      <c r="BA30" s="308">
        <v>3361</v>
      </c>
      <c r="BB30" s="308">
        <v>3641</v>
      </c>
      <c r="BC30" s="308">
        <v>3298</v>
      </c>
      <c r="BD30" s="308">
        <v>3502</v>
      </c>
      <c r="BE30" s="308">
        <v>5130</v>
      </c>
      <c r="BF30" s="308">
        <v>2255</v>
      </c>
      <c r="BG30" s="308">
        <v>2876</v>
      </c>
      <c r="BH30" s="308">
        <v>12856</v>
      </c>
      <c r="BI30" s="308">
        <v>2729</v>
      </c>
      <c r="BJ30" s="308">
        <v>10541</v>
      </c>
      <c r="BK30" s="308">
        <v>31715</v>
      </c>
      <c r="BL30" s="308">
        <v>10047</v>
      </c>
      <c r="BM30" s="308">
        <v>11704</v>
      </c>
      <c r="BN30" s="308">
        <v>2174</v>
      </c>
      <c r="BO30" s="308">
        <v>2535</v>
      </c>
      <c r="BP30" s="308">
        <v>4083</v>
      </c>
      <c r="BQ30" s="308">
        <v>13474</v>
      </c>
      <c r="BR30" s="308">
        <v>2312</v>
      </c>
      <c r="BS30" s="308">
        <v>0</v>
      </c>
      <c r="BT30" s="308">
        <v>6259</v>
      </c>
      <c r="BU30" s="308">
        <v>1868</v>
      </c>
      <c r="BV30" s="308">
        <v>4073</v>
      </c>
      <c r="BW30" s="308">
        <v>7926</v>
      </c>
      <c r="BX30" s="308">
        <v>7014</v>
      </c>
      <c r="BY30" s="308">
        <v>2328</v>
      </c>
      <c r="BZ30" s="308">
        <v>1898</v>
      </c>
      <c r="CA30" s="308">
        <v>2981</v>
      </c>
      <c r="CB30" s="308">
        <v>3322</v>
      </c>
      <c r="CC30" s="308">
        <v>4056</v>
      </c>
      <c r="CD30" s="308">
        <v>9890</v>
      </c>
      <c r="CE30" s="308">
        <v>2634</v>
      </c>
      <c r="CF30" s="308">
        <v>1954</v>
      </c>
      <c r="CG30" s="308">
        <v>3468</v>
      </c>
      <c r="CH30" s="308">
        <v>305</v>
      </c>
      <c r="CI30" s="308">
        <v>238</v>
      </c>
      <c r="CJ30" s="308">
        <v>393</v>
      </c>
      <c r="CK30" s="308">
        <v>4740</v>
      </c>
      <c r="CL30" s="308">
        <v>6782</v>
      </c>
      <c r="CM30" s="308">
        <v>1074</v>
      </c>
      <c r="CN30" s="308">
        <v>1031</v>
      </c>
      <c r="CO30" s="308">
        <v>2793</v>
      </c>
      <c r="CP30" s="308">
        <v>3403</v>
      </c>
      <c r="CQ30" s="308">
        <v>7036</v>
      </c>
      <c r="CR30" s="308">
        <v>1966</v>
      </c>
      <c r="CS30" s="308">
        <v>2268</v>
      </c>
      <c r="CT30" s="308">
        <v>3103</v>
      </c>
      <c r="CU30" s="308">
        <v>5425</v>
      </c>
      <c r="CV30" s="308">
        <v>3284</v>
      </c>
      <c r="CW30" s="308">
        <v>7341</v>
      </c>
      <c r="CX30" s="308">
        <v>2268</v>
      </c>
      <c r="CY30" s="308">
        <v>4229</v>
      </c>
      <c r="CZ30" s="308">
        <v>1976</v>
      </c>
      <c r="DA30" s="308">
        <v>1855</v>
      </c>
      <c r="DB30" s="308">
        <v>3108</v>
      </c>
      <c r="DC30" s="308">
        <v>3423</v>
      </c>
      <c r="DD30" s="308">
        <v>5476</v>
      </c>
      <c r="DE30" s="308">
        <v>1940</v>
      </c>
      <c r="DF30" s="308">
        <v>1689</v>
      </c>
      <c r="DG30" s="308">
        <v>2205</v>
      </c>
      <c r="DH30" s="308">
        <v>2314</v>
      </c>
      <c r="DI30" s="308">
        <v>5037</v>
      </c>
      <c r="DJ30" s="308">
        <v>3281</v>
      </c>
      <c r="DK30" s="308">
        <v>3110</v>
      </c>
      <c r="DL30" s="308">
        <v>3424</v>
      </c>
      <c r="DM30" s="308">
        <v>5929</v>
      </c>
      <c r="DN30" s="308">
        <v>5719</v>
      </c>
      <c r="DO30" s="308">
        <v>2997</v>
      </c>
      <c r="DP30" s="308">
        <v>2383</v>
      </c>
      <c r="DQ30" s="308">
        <v>2965</v>
      </c>
      <c r="DR30" s="308">
        <v>1041</v>
      </c>
      <c r="DS30" s="308">
        <v>1956</v>
      </c>
      <c r="DT30" s="308">
        <v>3456</v>
      </c>
      <c r="DU30" s="308">
        <v>2507</v>
      </c>
      <c r="DV30" s="308">
        <v>3423</v>
      </c>
      <c r="DW30" s="308">
        <v>4663</v>
      </c>
      <c r="DX30" s="308">
        <v>3241</v>
      </c>
      <c r="DY30" s="308">
        <v>3787</v>
      </c>
      <c r="DZ30" s="308">
        <v>13808</v>
      </c>
      <c r="EA30" s="308">
        <v>2313</v>
      </c>
      <c r="EB30" s="308">
        <v>6127</v>
      </c>
      <c r="EC30" s="308">
        <v>2748</v>
      </c>
      <c r="ED30" s="308">
        <v>0</v>
      </c>
      <c r="EE30" s="308">
        <v>6492</v>
      </c>
      <c r="EF30" s="308">
        <v>3091</v>
      </c>
      <c r="EG30" s="308">
        <v>6170</v>
      </c>
      <c r="EH30" s="308">
        <v>6178</v>
      </c>
      <c r="EI30" s="308">
        <v>11337</v>
      </c>
      <c r="EJ30" s="308">
        <v>4471</v>
      </c>
      <c r="EK30" s="308">
        <v>1709</v>
      </c>
      <c r="EL30" s="308">
        <v>5000</v>
      </c>
      <c r="EM30" s="308">
        <v>3038</v>
      </c>
      <c r="EN30" s="308">
        <v>3403</v>
      </c>
      <c r="EO30" s="308">
        <v>4034</v>
      </c>
      <c r="EP30" s="308">
        <v>5730</v>
      </c>
      <c r="EQ30" s="308">
        <v>1314</v>
      </c>
      <c r="ER30" s="308">
        <v>2523</v>
      </c>
      <c r="ES30" s="308">
        <v>36094</v>
      </c>
      <c r="ET30" s="308">
        <v>0</v>
      </c>
      <c r="EU30" s="308">
        <v>0</v>
      </c>
      <c r="EV30" s="308">
        <v>0</v>
      </c>
      <c r="EW30" s="308">
        <v>0</v>
      </c>
      <c r="EX30" s="308">
        <v>4017</v>
      </c>
      <c r="EY30" s="308">
        <v>3260</v>
      </c>
      <c r="EZ30" s="308">
        <v>839</v>
      </c>
      <c r="FA30" s="308">
        <v>1512</v>
      </c>
      <c r="FB30" s="308">
        <v>441</v>
      </c>
      <c r="FC30" s="308">
        <v>169</v>
      </c>
      <c r="FD30" s="308">
        <v>557</v>
      </c>
      <c r="FE30" s="308">
        <v>0</v>
      </c>
      <c r="FF30" s="308">
        <v>477</v>
      </c>
      <c r="FG30" s="308">
        <v>0</v>
      </c>
      <c r="FH30" s="308">
        <v>2546</v>
      </c>
      <c r="FI30" s="308">
        <v>3443</v>
      </c>
      <c r="FJ30" s="308">
        <v>1814</v>
      </c>
      <c r="FK30" s="308">
        <v>2095</v>
      </c>
      <c r="FL30" s="308">
        <v>0</v>
      </c>
      <c r="FM30" s="308">
        <v>1702</v>
      </c>
      <c r="FN30" s="308">
        <v>4865</v>
      </c>
      <c r="FO30" s="308">
        <v>1586</v>
      </c>
      <c r="FP30" s="308">
        <v>3903</v>
      </c>
      <c r="FQ30" s="308">
        <v>3489</v>
      </c>
      <c r="FR30" s="308">
        <v>3410</v>
      </c>
      <c r="FS30" s="308">
        <v>42883</v>
      </c>
      <c r="FT30" s="308">
        <v>3688</v>
      </c>
      <c r="FU30" s="308">
        <v>2465</v>
      </c>
      <c r="FV30" s="308">
        <v>0</v>
      </c>
      <c r="FW30" s="308">
        <v>5030</v>
      </c>
      <c r="FX30" s="308">
        <v>2766</v>
      </c>
      <c r="FY30" s="308">
        <v>2518</v>
      </c>
      <c r="FZ30" s="308">
        <v>2318</v>
      </c>
      <c r="GA30" s="308">
        <v>3589</v>
      </c>
      <c r="GB30" s="308">
        <v>0</v>
      </c>
      <c r="GC30" s="308">
        <v>820</v>
      </c>
      <c r="GD30" s="308">
        <v>554</v>
      </c>
      <c r="GE30" s="308">
        <v>311</v>
      </c>
      <c r="GF30" s="308">
        <v>5034</v>
      </c>
      <c r="GG30" s="308">
        <v>3791</v>
      </c>
      <c r="GH30" s="308">
        <v>3916</v>
      </c>
      <c r="GI30" s="308">
        <v>1987</v>
      </c>
      <c r="GJ30" s="308">
        <v>755</v>
      </c>
      <c r="GK30" s="308">
        <v>3412</v>
      </c>
      <c r="GL30" s="308">
        <v>2624</v>
      </c>
      <c r="GM30" s="308">
        <v>5656</v>
      </c>
      <c r="GN30" s="308">
        <v>3678</v>
      </c>
      <c r="GO30" s="308">
        <v>4005</v>
      </c>
      <c r="GP30" s="308">
        <v>5423</v>
      </c>
      <c r="GQ30" s="308">
        <v>3154</v>
      </c>
      <c r="GR30" s="308">
        <v>3979</v>
      </c>
      <c r="GS30" s="308">
        <v>2420</v>
      </c>
      <c r="GT30" s="308">
        <v>1362</v>
      </c>
      <c r="GU30" s="308">
        <v>2088</v>
      </c>
      <c r="GV30" s="308">
        <v>7082</v>
      </c>
      <c r="GW30" s="308">
        <v>5992</v>
      </c>
      <c r="GX30" s="308">
        <v>3790</v>
      </c>
      <c r="GY30" s="308">
        <v>2636</v>
      </c>
      <c r="GZ30" s="308">
        <v>4006</v>
      </c>
      <c r="HA30" s="308">
        <v>12410</v>
      </c>
      <c r="HB30" s="308">
        <v>3152</v>
      </c>
      <c r="HC30" s="308">
        <v>2293</v>
      </c>
      <c r="HD30" s="308">
        <v>9465</v>
      </c>
      <c r="HE30" s="308">
        <v>3298</v>
      </c>
      <c r="HF30" s="308">
        <v>2265</v>
      </c>
      <c r="HG30" s="308">
        <v>19</v>
      </c>
      <c r="HH30" s="308">
        <v>8</v>
      </c>
      <c r="HI30" s="308">
        <v>3340</v>
      </c>
      <c r="HJ30" s="308">
        <v>2836</v>
      </c>
      <c r="HK30" s="308">
        <v>2699</v>
      </c>
      <c r="HL30" s="308">
        <v>7618</v>
      </c>
      <c r="HM30" s="308">
        <v>4240</v>
      </c>
      <c r="HN30" s="308">
        <v>9577</v>
      </c>
      <c r="HO30" s="308">
        <v>3525</v>
      </c>
      <c r="HP30" s="308">
        <v>4614</v>
      </c>
      <c r="HQ30" s="308">
        <v>3444</v>
      </c>
      <c r="HR30" s="308">
        <v>6394</v>
      </c>
      <c r="HS30" s="308">
        <v>4168</v>
      </c>
      <c r="HT30" s="308">
        <v>2787</v>
      </c>
      <c r="HU30" s="308">
        <v>8910</v>
      </c>
      <c r="HV30" s="308">
        <v>6572</v>
      </c>
      <c r="HW30" s="308">
        <v>8511</v>
      </c>
      <c r="HX30" s="308">
        <v>5617</v>
      </c>
      <c r="HY30" s="308">
        <v>3981</v>
      </c>
      <c r="HZ30" s="308">
        <v>3307</v>
      </c>
      <c r="IA30" s="308">
        <v>2208</v>
      </c>
      <c r="IB30" s="308">
        <v>3721</v>
      </c>
      <c r="IC30" s="308">
        <v>5</v>
      </c>
      <c r="ID30" s="308">
        <v>546</v>
      </c>
      <c r="IE30" s="308">
        <v>349</v>
      </c>
      <c r="IF30" s="308">
        <v>466</v>
      </c>
      <c r="IG30" s="308">
        <v>567</v>
      </c>
      <c r="IH30" s="308">
        <v>412</v>
      </c>
      <c r="II30" s="308">
        <v>636</v>
      </c>
      <c r="IJ30" s="308">
        <v>662</v>
      </c>
      <c r="IK30" s="308">
        <v>634</v>
      </c>
      <c r="IL30" s="308">
        <v>751</v>
      </c>
      <c r="IM30" s="308">
        <v>651</v>
      </c>
      <c r="IN30" s="308">
        <v>249</v>
      </c>
      <c r="IO30" s="302"/>
      <c r="IP30" s="309">
        <v>989026</v>
      </c>
    </row>
    <row r="31" spans="1:281">
      <c r="B31" s="277" t="s">
        <v>1535</v>
      </c>
      <c r="C31" s="310">
        <v>952</v>
      </c>
      <c r="D31" s="310">
        <v>0</v>
      </c>
      <c r="E31" s="310">
        <v>387</v>
      </c>
      <c r="F31" s="310">
        <v>586</v>
      </c>
      <c r="G31" s="310">
        <v>344</v>
      </c>
      <c r="H31" s="310">
        <v>851</v>
      </c>
      <c r="I31" s="310">
        <v>413</v>
      </c>
      <c r="J31" s="310">
        <v>276</v>
      </c>
      <c r="K31" s="310">
        <v>766</v>
      </c>
      <c r="L31" s="310">
        <v>228</v>
      </c>
      <c r="M31" s="310">
        <v>332</v>
      </c>
      <c r="N31" s="310">
        <v>0</v>
      </c>
      <c r="O31" s="310">
        <v>515</v>
      </c>
      <c r="P31" s="310">
        <v>375</v>
      </c>
      <c r="Q31" s="310">
        <v>421</v>
      </c>
      <c r="R31" s="310">
        <v>403</v>
      </c>
      <c r="S31" s="310">
        <v>213</v>
      </c>
      <c r="T31" s="310">
        <v>205</v>
      </c>
      <c r="U31" s="310">
        <v>624</v>
      </c>
      <c r="V31" s="310">
        <v>752</v>
      </c>
      <c r="W31" s="310">
        <v>96</v>
      </c>
      <c r="X31" s="310">
        <v>157</v>
      </c>
      <c r="Y31" s="310">
        <v>80</v>
      </c>
      <c r="Z31" s="310">
        <v>162</v>
      </c>
      <c r="AA31" s="310">
        <v>459</v>
      </c>
      <c r="AB31" s="310">
        <v>767</v>
      </c>
      <c r="AC31" s="310">
        <v>385</v>
      </c>
      <c r="AD31" s="310">
        <v>483</v>
      </c>
      <c r="AE31" s="310">
        <v>223</v>
      </c>
      <c r="AF31" s="310">
        <v>383</v>
      </c>
      <c r="AG31" s="310">
        <v>293</v>
      </c>
      <c r="AH31" s="310">
        <v>441</v>
      </c>
      <c r="AI31" s="310">
        <v>338</v>
      </c>
      <c r="AJ31" s="310">
        <v>630</v>
      </c>
      <c r="AK31" s="310">
        <v>723</v>
      </c>
      <c r="AL31" s="310">
        <v>1371</v>
      </c>
      <c r="AM31" s="310">
        <v>591</v>
      </c>
      <c r="AN31" s="310">
        <v>6556</v>
      </c>
      <c r="AO31" s="310">
        <v>1162</v>
      </c>
      <c r="AP31" s="310">
        <v>834</v>
      </c>
      <c r="AQ31" s="310">
        <v>875</v>
      </c>
      <c r="AR31" s="310">
        <v>6787</v>
      </c>
      <c r="AS31" s="310">
        <v>1096</v>
      </c>
      <c r="AT31" s="310">
        <v>126</v>
      </c>
      <c r="AU31" s="310">
        <v>473</v>
      </c>
      <c r="AV31" s="310">
        <v>520</v>
      </c>
      <c r="AW31" s="310">
        <v>454</v>
      </c>
      <c r="AX31" s="310">
        <v>2745</v>
      </c>
      <c r="AY31" s="310">
        <v>390</v>
      </c>
      <c r="AZ31" s="310">
        <v>539</v>
      </c>
      <c r="BA31" s="310">
        <v>456</v>
      </c>
      <c r="BB31" s="310">
        <v>494</v>
      </c>
      <c r="BC31" s="310">
        <v>485</v>
      </c>
      <c r="BD31" s="310">
        <v>389</v>
      </c>
      <c r="BE31" s="310">
        <v>519</v>
      </c>
      <c r="BF31" s="310">
        <v>423</v>
      </c>
      <c r="BG31" s="310">
        <v>474</v>
      </c>
      <c r="BH31" s="310">
        <v>2192</v>
      </c>
      <c r="BI31" s="310">
        <v>556</v>
      </c>
      <c r="BJ31" s="310">
        <v>1094</v>
      </c>
      <c r="BK31" s="310">
        <v>5884</v>
      </c>
      <c r="BL31" s="310">
        <v>4201</v>
      </c>
      <c r="BM31" s="310">
        <v>3687</v>
      </c>
      <c r="BN31" s="310">
        <v>340</v>
      </c>
      <c r="BO31" s="310">
        <v>632</v>
      </c>
      <c r="BP31" s="310">
        <v>737</v>
      </c>
      <c r="BQ31" s="310">
        <v>5981</v>
      </c>
      <c r="BR31" s="310">
        <v>406</v>
      </c>
      <c r="BS31" s="310">
        <v>0</v>
      </c>
      <c r="BT31" s="310">
        <v>3767</v>
      </c>
      <c r="BU31" s="310">
        <v>714</v>
      </c>
      <c r="BV31" s="310">
        <v>401</v>
      </c>
      <c r="BW31" s="310">
        <v>1099</v>
      </c>
      <c r="BX31" s="310">
        <v>1526</v>
      </c>
      <c r="BY31" s="310">
        <v>312</v>
      </c>
      <c r="BZ31" s="310">
        <v>242</v>
      </c>
      <c r="CA31" s="310">
        <v>511</v>
      </c>
      <c r="CB31" s="310">
        <v>434</v>
      </c>
      <c r="CC31" s="310">
        <v>470</v>
      </c>
      <c r="CD31" s="310">
        <v>1818</v>
      </c>
      <c r="CE31" s="310">
        <v>430</v>
      </c>
      <c r="CF31" s="310">
        <v>44</v>
      </c>
      <c r="CG31" s="310">
        <v>1</v>
      </c>
      <c r="CH31" s="310">
        <v>0</v>
      </c>
      <c r="CI31" s="310">
        <v>0</v>
      </c>
      <c r="CJ31" s="310">
        <v>0</v>
      </c>
      <c r="CK31" s="310">
        <v>869</v>
      </c>
      <c r="CL31" s="310">
        <v>1102</v>
      </c>
      <c r="CM31" s="310">
        <v>465</v>
      </c>
      <c r="CN31" s="310">
        <v>479</v>
      </c>
      <c r="CO31" s="310">
        <v>444</v>
      </c>
      <c r="CP31" s="310">
        <v>457</v>
      </c>
      <c r="CQ31" s="310">
        <v>625</v>
      </c>
      <c r="CR31" s="310">
        <v>477</v>
      </c>
      <c r="CS31" s="310">
        <v>364</v>
      </c>
      <c r="CT31" s="310">
        <v>1959</v>
      </c>
      <c r="CU31" s="310">
        <v>877</v>
      </c>
      <c r="CV31" s="310">
        <v>476</v>
      </c>
      <c r="CW31" s="310">
        <v>1077</v>
      </c>
      <c r="CX31" s="310">
        <v>386</v>
      </c>
      <c r="CY31" s="310">
        <v>800</v>
      </c>
      <c r="CZ31" s="310">
        <v>439</v>
      </c>
      <c r="DA31" s="310">
        <v>304</v>
      </c>
      <c r="DB31" s="310">
        <v>445</v>
      </c>
      <c r="DC31" s="310">
        <v>445</v>
      </c>
      <c r="DD31" s="310">
        <v>642</v>
      </c>
      <c r="DE31" s="310">
        <v>506</v>
      </c>
      <c r="DF31" s="310">
        <v>475</v>
      </c>
      <c r="DG31" s="310">
        <v>368</v>
      </c>
      <c r="DH31" s="310">
        <v>623</v>
      </c>
      <c r="DI31" s="310">
        <v>437</v>
      </c>
      <c r="DJ31" s="310">
        <v>449</v>
      </c>
      <c r="DK31" s="310">
        <v>417</v>
      </c>
      <c r="DL31" s="310">
        <v>710</v>
      </c>
      <c r="DM31" s="310">
        <v>988</v>
      </c>
      <c r="DN31" s="310">
        <v>1018</v>
      </c>
      <c r="DO31" s="310">
        <v>1183</v>
      </c>
      <c r="DP31" s="310">
        <v>382</v>
      </c>
      <c r="DQ31" s="310">
        <v>385</v>
      </c>
      <c r="DR31" s="310">
        <v>96</v>
      </c>
      <c r="DS31" s="310">
        <v>383</v>
      </c>
      <c r="DT31" s="310">
        <v>404</v>
      </c>
      <c r="DU31" s="310">
        <v>486</v>
      </c>
      <c r="DV31" s="310">
        <v>474</v>
      </c>
      <c r="DW31" s="310">
        <v>593</v>
      </c>
      <c r="DX31" s="310">
        <v>457</v>
      </c>
      <c r="DY31" s="310">
        <v>498</v>
      </c>
      <c r="DZ31" s="310">
        <v>20162</v>
      </c>
      <c r="EA31" s="310">
        <v>404</v>
      </c>
      <c r="EB31" s="310">
        <v>1689</v>
      </c>
      <c r="EC31" s="310">
        <v>1218</v>
      </c>
      <c r="ED31" s="310">
        <v>0</v>
      </c>
      <c r="EE31" s="310">
        <v>641</v>
      </c>
      <c r="EF31" s="310">
        <v>359</v>
      </c>
      <c r="EG31" s="310">
        <v>971</v>
      </c>
      <c r="EH31" s="310">
        <v>582</v>
      </c>
      <c r="EI31" s="310">
        <v>1121</v>
      </c>
      <c r="EJ31" s="310">
        <v>604</v>
      </c>
      <c r="EK31" s="310">
        <v>394</v>
      </c>
      <c r="EL31" s="310">
        <v>753</v>
      </c>
      <c r="EM31" s="310">
        <v>432</v>
      </c>
      <c r="EN31" s="310">
        <v>338</v>
      </c>
      <c r="EO31" s="310">
        <v>621</v>
      </c>
      <c r="EP31" s="310">
        <v>1164</v>
      </c>
      <c r="EQ31" s="310">
        <v>379</v>
      </c>
      <c r="ER31" s="310">
        <v>353</v>
      </c>
      <c r="ES31" s="310">
        <v>30166</v>
      </c>
      <c r="ET31" s="310">
        <v>328</v>
      </c>
      <c r="EU31" s="310">
        <v>377</v>
      </c>
      <c r="EV31" s="310">
        <v>482</v>
      </c>
      <c r="EW31" s="310">
        <v>383</v>
      </c>
      <c r="EX31" s="310">
        <v>656</v>
      </c>
      <c r="EY31" s="310">
        <v>394</v>
      </c>
      <c r="EZ31" s="310">
        <v>0</v>
      </c>
      <c r="FA31" s="310">
        <v>81</v>
      </c>
      <c r="FB31" s="310">
        <v>2</v>
      </c>
      <c r="FC31" s="310">
        <v>0</v>
      </c>
      <c r="FD31" s="310">
        <v>0</v>
      </c>
      <c r="FE31" s="310">
        <v>0</v>
      </c>
      <c r="FF31" s="310">
        <v>0</v>
      </c>
      <c r="FG31" s="310">
        <v>0</v>
      </c>
      <c r="FH31" s="310">
        <v>353</v>
      </c>
      <c r="FI31" s="310">
        <v>508</v>
      </c>
      <c r="FJ31" s="310">
        <v>683</v>
      </c>
      <c r="FK31" s="310">
        <v>220</v>
      </c>
      <c r="FL31" s="310">
        <v>0</v>
      </c>
      <c r="FM31" s="310">
        <v>230</v>
      </c>
      <c r="FN31" s="310">
        <v>1051</v>
      </c>
      <c r="FO31" s="310">
        <v>147</v>
      </c>
      <c r="FP31" s="310">
        <v>364</v>
      </c>
      <c r="FQ31" s="310">
        <v>1677</v>
      </c>
      <c r="FR31" s="310">
        <v>422</v>
      </c>
      <c r="FS31" s="310">
        <v>36505</v>
      </c>
      <c r="FT31" s="310">
        <v>3626</v>
      </c>
      <c r="FU31" s="310">
        <v>0</v>
      </c>
      <c r="FV31" s="310">
        <v>0</v>
      </c>
      <c r="FW31" s="310">
        <v>485</v>
      </c>
      <c r="FX31" s="310">
        <v>278</v>
      </c>
      <c r="FY31" s="310">
        <v>351</v>
      </c>
      <c r="FZ31" s="310">
        <v>418</v>
      </c>
      <c r="GA31" s="310">
        <v>793</v>
      </c>
      <c r="GB31" s="310">
        <v>0</v>
      </c>
      <c r="GC31" s="310">
        <v>26</v>
      </c>
      <c r="GD31" s="310">
        <v>0</v>
      </c>
      <c r="GE31" s="310">
        <v>0</v>
      </c>
      <c r="GF31" s="310">
        <v>145</v>
      </c>
      <c r="GG31" s="310">
        <v>472</v>
      </c>
      <c r="GH31" s="310">
        <v>2764</v>
      </c>
      <c r="GI31" s="310">
        <v>337</v>
      </c>
      <c r="GJ31" s="310">
        <v>0</v>
      </c>
      <c r="GK31" s="310">
        <v>2352</v>
      </c>
      <c r="GL31" s="310">
        <v>1325</v>
      </c>
      <c r="GM31" s="310">
        <v>823</v>
      </c>
      <c r="GN31" s="310">
        <v>1018</v>
      </c>
      <c r="GO31" s="310">
        <v>865</v>
      </c>
      <c r="GP31" s="310">
        <v>919</v>
      </c>
      <c r="GQ31" s="310">
        <v>1447</v>
      </c>
      <c r="GR31" s="310">
        <v>2996</v>
      </c>
      <c r="GS31" s="310">
        <v>1209</v>
      </c>
      <c r="GT31" s="310">
        <v>344</v>
      </c>
      <c r="GU31" s="310">
        <v>384</v>
      </c>
      <c r="GV31" s="310">
        <v>1815</v>
      </c>
      <c r="GW31" s="310">
        <v>2843</v>
      </c>
      <c r="GX31" s="310">
        <v>611</v>
      </c>
      <c r="GY31" s="310">
        <v>446</v>
      </c>
      <c r="GZ31" s="310">
        <v>1928</v>
      </c>
      <c r="HA31" s="310">
        <v>1382</v>
      </c>
      <c r="HB31" s="310">
        <v>919</v>
      </c>
      <c r="HC31" s="310">
        <v>330</v>
      </c>
      <c r="HD31" s="310">
        <v>5116</v>
      </c>
      <c r="HE31" s="310">
        <v>731</v>
      </c>
      <c r="HF31" s="310">
        <v>337</v>
      </c>
      <c r="HG31" s="310">
        <v>0</v>
      </c>
      <c r="HH31" s="310">
        <v>0</v>
      </c>
      <c r="HI31" s="310">
        <v>2225</v>
      </c>
      <c r="HJ31" s="310">
        <v>1352</v>
      </c>
      <c r="HK31" s="310">
        <v>610</v>
      </c>
      <c r="HL31" s="310">
        <v>2518</v>
      </c>
      <c r="HM31" s="310">
        <v>846</v>
      </c>
      <c r="HN31" s="310">
        <v>3325</v>
      </c>
      <c r="HO31" s="310">
        <v>842</v>
      </c>
      <c r="HP31" s="310">
        <v>1958</v>
      </c>
      <c r="HQ31" s="310">
        <v>510</v>
      </c>
      <c r="HR31" s="310">
        <v>630</v>
      </c>
      <c r="HS31" s="310">
        <v>411</v>
      </c>
      <c r="HT31" s="310">
        <v>354</v>
      </c>
      <c r="HU31" s="310">
        <v>4601</v>
      </c>
      <c r="HV31" s="310">
        <v>1789</v>
      </c>
      <c r="HW31" s="310">
        <v>1659</v>
      </c>
      <c r="HX31" s="310">
        <v>1208</v>
      </c>
      <c r="HY31" s="310">
        <v>808</v>
      </c>
      <c r="HZ31" s="310">
        <v>672</v>
      </c>
      <c r="IA31" s="310">
        <v>456</v>
      </c>
      <c r="IB31" s="310">
        <v>891</v>
      </c>
      <c r="IC31" s="310">
        <v>0</v>
      </c>
      <c r="ID31" s="310">
        <v>-9</v>
      </c>
      <c r="IE31" s="310">
        <v>-22</v>
      </c>
      <c r="IF31" s="310">
        <v>-2</v>
      </c>
      <c r="IG31" s="310">
        <v>6</v>
      </c>
      <c r="IH31" s="310">
        <v>0</v>
      </c>
      <c r="II31" s="310">
        <v>122</v>
      </c>
      <c r="IJ31" s="310">
        <v>0</v>
      </c>
      <c r="IK31" s="310">
        <v>23</v>
      </c>
      <c r="IL31" s="310">
        <v>0</v>
      </c>
      <c r="IM31" s="310">
        <v>22</v>
      </c>
      <c r="IN31" s="310">
        <v>0</v>
      </c>
      <c r="IO31" s="302"/>
      <c r="IP31" s="311">
        <v>278926</v>
      </c>
    </row>
    <row r="32" spans="1:281">
      <c r="B32" s="277" t="s">
        <v>1536</v>
      </c>
      <c r="C32" s="310">
        <v>3656</v>
      </c>
      <c r="D32" s="310">
        <v>370</v>
      </c>
      <c r="E32" s="310">
        <v>1201</v>
      </c>
      <c r="F32" s="310">
        <v>2239</v>
      </c>
      <c r="G32" s="310">
        <v>1559</v>
      </c>
      <c r="H32" s="310">
        <v>2736</v>
      </c>
      <c r="I32" s="310">
        <v>635</v>
      </c>
      <c r="J32" s="310">
        <v>761</v>
      </c>
      <c r="K32" s="310">
        <v>725</v>
      </c>
      <c r="L32" s="310">
        <v>676</v>
      </c>
      <c r="M32" s="310">
        <v>2155</v>
      </c>
      <c r="N32" s="310">
        <v>0</v>
      </c>
      <c r="O32" s="310">
        <v>2780</v>
      </c>
      <c r="P32" s="310">
        <v>3519</v>
      </c>
      <c r="Q32" s="310">
        <v>2006</v>
      </c>
      <c r="R32" s="310">
        <v>1237</v>
      </c>
      <c r="S32" s="310">
        <v>1057</v>
      </c>
      <c r="T32" s="310">
        <v>760</v>
      </c>
      <c r="U32" s="310">
        <v>823</v>
      </c>
      <c r="V32" s="310">
        <v>1482</v>
      </c>
      <c r="W32" s="310">
        <v>162</v>
      </c>
      <c r="X32" s="310">
        <v>360</v>
      </c>
      <c r="Y32" s="310">
        <v>595</v>
      </c>
      <c r="Z32" s="310">
        <v>262</v>
      </c>
      <c r="AA32" s="310">
        <v>393</v>
      </c>
      <c r="AB32" s="310">
        <v>2647</v>
      </c>
      <c r="AC32" s="310">
        <v>1029</v>
      </c>
      <c r="AD32" s="310">
        <v>1421</v>
      </c>
      <c r="AE32" s="310">
        <v>2975</v>
      </c>
      <c r="AF32" s="310">
        <v>2463</v>
      </c>
      <c r="AG32" s="310">
        <v>1188</v>
      </c>
      <c r="AH32" s="310">
        <v>856</v>
      </c>
      <c r="AI32" s="310">
        <v>1506</v>
      </c>
      <c r="AJ32" s="310">
        <v>961</v>
      </c>
      <c r="AK32" s="310">
        <v>3265</v>
      </c>
      <c r="AL32" s="310">
        <v>2722</v>
      </c>
      <c r="AM32" s="310">
        <v>2118</v>
      </c>
      <c r="AN32" s="310">
        <v>5866</v>
      </c>
      <c r="AO32" s="310">
        <v>4352</v>
      </c>
      <c r="AP32" s="310">
        <v>4865</v>
      </c>
      <c r="AQ32" s="310">
        <v>3265</v>
      </c>
      <c r="AR32" s="310">
        <v>12221</v>
      </c>
      <c r="AS32" s="310">
        <v>1706</v>
      </c>
      <c r="AT32" s="310">
        <v>1358</v>
      </c>
      <c r="AU32" s="310">
        <v>1775</v>
      </c>
      <c r="AV32" s="310">
        <v>837</v>
      </c>
      <c r="AW32" s="310">
        <v>1624</v>
      </c>
      <c r="AX32" s="310">
        <v>6493</v>
      </c>
      <c r="AY32" s="310">
        <v>994</v>
      </c>
      <c r="AZ32" s="310">
        <v>1666</v>
      </c>
      <c r="BA32" s="310">
        <v>1249</v>
      </c>
      <c r="BB32" s="310">
        <v>1963</v>
      </c>
      <c r="BC32" s="310">
        <v>1239</v>
      </c>
      <c r="BD32" s="310">
        <v>1194</v>
      </c>
      <c r="BE32" s="310">
        <v>1421</v>
      </c>
      <c r="BF32" s="310">
        <v>765</v>
      </c>
      <c r="BG32" s="310">
        <v>2046</v>
      </c>
      <c r="BH32" s="310">
        <v>8408</v>
      </c>
      <c r="BI32" s="310">
        <v>863</v>
      </c>
      <c r="BJ32" s="310">
        <v>4543</v>
      </c>
      <c r="BK32" s="310">
        <v>8207</v>
      </c>
      <c r="BL32" s="310">
        <v>16878</v>
      </c>
      <c r="BM32" s="310">
        <v>5811</v>
      </c>
      <c r="BN32" s="310">
        <v>1252</v>
      </c>
      <c r="BO32" s="310">
        <v>427</v>
      </c>
      <c r="BP32" s="310">
        <v>2445</v>
      </c>
      <c r="BQ32" s="310">
        <v>4467</v>
      </c>
      <c r="BR32" s="310">
        <v>1738</v>
      </c>
      <c r="BS32" s="310">
        <v>0</v>
      </c>
      <c r="BT32" s="310">
        <v>3834</v>
      </c>
      <c r="BU32" s="310">
        <v>1702</v>
      </c>
      <c r="BV32" s="310">
        <v>1170</v>
      </c>
      <c r="BW32" s="310">
        <v>1986</v>
      </c>
      <c r="BX32" s="310">
        <v>2246</v>
      </c>
      <c r="BY32" s="310">
        <v>300</v>
      </c>
      <c r="BZ32" s="310">
        <v>2072</v>
      </c>
      <c r="CA32" s="310">
        <v>282</v>
      </c>
      <c r="CB32" s="310">
        <v>423</v>
      </c>
      <c r="CC32" s="310">
        <v>2020</v>
      </c>
      <c r="CD32" s="310">
        <v>6184</v>
      </c>
      <c r="CE32" s="310">
        <v>1363</v>
      </c>
      <c r="CF32" s="310">
        <v>1205</v>
      </c>
      <c r="CG32" s="310">
        <v>1412</v>
      </c>
      <c r="CH32" s="310">
        <v>0</v>
      </c>
      <c r="CI32" s="310">
        <v>0</v>
      </c>
      <c r="CJ32" s="310">
        <v>0</v>
      </c>
      <c r="CK32" s="310">
        <v>4867</v>
      </c>
      <c r="CL32" s="310">
        <v>2150</v>
      </c>
      <c r="CM32" s="310">
        <v>1319</v>
      </c>
      <c r="CN32" s="310">
        <v>1670</v>
      </c>
      <c r="CO32" s="310">
        <v>1006</v>
      </c>
      <c r="CP32" s="310">
        <v>1757</v>
      </c>
      <c r="CQ32" s="310">
        <v>4575</v>
      </c>
      <c r="CR32" s="310">
        <v>1627</v>
      </c>
      <c r="CS32" s="310">
        <v>953</v>
      </c>
      <c r="CT32" s="310">
        <v>2482</v>
      </c>
      <c r="CU32" s="310">
        <v>1639</v>
      </c>
      <c r="CV32" s="310">
        <v>1420</v>
      </c>
      <c r="CW32" s="310">
        <v>3403</v>
      </c>
      <c r="CX32" s="310">
        <v>4073</v>
      </c>
      <c r="CY32" s="310">
        <v>4116</v>
      </c>
      <c r="CZ32" s="310">
        <v>859</v>
      </c>
      <c r="DA32" s="310">
        <v>0</v>
      </c>
      <c r="DB32" s="310">
        <v>2759</v>
      </c>
      <c r="DC32" s="310">
        <v>480</v>
      </c>
      <c r="DD32" s="310">
        <v>5889</v>
      </c>
      <c r="DE32" s="310">
        <v>189</v>
      </c>
      <c r="DF32" s="310">
        <v>2045</v>
      </c>
      <c r="DG32" s="310">
        <v>463</v>
      </c>
      <c r="DH32" s="310">
        <v>3206</v>
      </c>
      <c r="DI32" s="310">
        <v>510</v>
      </c>
      <c r="DJ32" s="310">
        <v>2598</v>
      </c>
      <c r="DK32" s="310">
        <v>2500</v>
      </c>
      <c r="DL32" s="310">
        <v>1503</v>
      </c>
      <c r="DM32" s="310">
        <v>2221</v>
      </c>
      <c r="DN32" s="310">
        <v>3056</v>
      </c>
      <c r="DO32" s="310">
        <v>4547</v>
      </c>
      <c r="DP32" s="310">
        <v>1370</v>
      </c>
      <c r="DQ32" s="310">
        <v>1178</v>
      </c>
      <c r="DR32" s="310">
        <v>932</v>
      </c>
      <c r="DS32" s="310">
        <v>534</v>
      </c>
      <c r="DT32" s="310">
        <v>1537</v>
      </c>
      <c r="DU32" s="310">
        <v>1336</v>
      </c>
      <c r="DV32" s="310">
        <v>2203</v>
      </c>
      <c r="DW32" s="310">
        <v>3013</v>
      </c>
      <c r="DX32" s="310">
        <v>944</v>
      </c>
      <c r="DY32" s="310">
        <v>987</v>
      </c>
      <c r="DZ32" s="310">
        <v>7200</v>
      </c>
      <c r="EA32" s="310">
        <v>1639</v>
      </c>
      <c r="EB32" s="310">
        <v>1037</v>
      </c>
      <c r="EC32" s="310">
        <v>4243</v>
      </c>
      <c r="ED32" s="310">
        <v>0</v>
      </c>
      <c r="EE32" s="310">
        <v>1508</v>
      </c>
      <c r="EF32" s="310">
        <v>1092</v>
      </c>
      <c r="EG32" s="310">
        <v>3103</v>
      </c>
      <c r="EH32" s="310">
        <v>2903</v>
      </c>
      <c r="EI32" s="310">
        <v>6813</v>
      </c>
      <c r="EJ32" s="310">
        <v>2739</v>
      </c>
      <c r="EK32" s="310">
        <v>310</v>
      </c>
      <c r="EL32" s="310">
        <v>5874</v>
      </c>
      <c r="EM32" s="310">
        <v>643</v>
      </c>
      <c r="EN32" s="310">
        <v>1694</v>
      </c>
      <c r="EO32" s="310">
        <v>2249</v>
      </c>
      <c r="EP32" s="310">
        <v>862</v>
      </c>
      <c r="EQ32" s="310">
        <v>173</v>
      </c>
      <c r="ER32" s="310">
        <v>1587</v>
      </c>
      <c r="ES32" s="310">
        <v>12020</v>
      </c>
      <c r="ET32" s="310">
        <v>45</v>
      </c>
      <c r="EU32" s="310">
        <v>98</v>
      </c>
      <c r="EV32" s="310">
        <v>107</v>
      </c>
      <c r="EW32" s="310">
        <v>284</v>
      </c>
      <c r="EX32" s="310">
        <v>1702</v>
      </c>
      <c r="EY32" s="310">
        <v>1849</v>
      </c>
      <c r="EZ32" s="310">
        <v>148</v>
      </c>
      <c r="FA32" s="310">
        <v>198</v>
      </c>
      <c r="FB32" s="310">
        <v>0</v>
      </c>
      <c r="FC32" s="310">
        <v>0</v>
      </c>
      <c r="FD32" s="310">
        <v>0</v>
      </c>
      <c r="FE32" s="310">
        <v>0</v>
      </c>
      <c r="FF32" s="310">
        <v>0</v>
      </c>
      <c r="FG32" s="310">
        <v>3031</v>
      </c>
      <c r="FH32" s="310">
        <v>673</v>
      </c>
      <c r="FI32" s="310">
        <v>1579</v>
      </c>
      <c r="FJ32" s="310">
        <v>1051</v>
      </c>
      <c r="FK32" s="310">
        <v>1029</v>
      </c>
      <c r="FL32" s="310">
        <v>929</v>
      </c>
      <c r="FM32" s="310">
        <v>99</v>
      </c>
      <c r="FN32" s="310">
        <v>1243</v>
      </c>
      <c r="FO32" s="310">
        <v>368</v>
      </c>
      <c r="FP32" s="310">
        <v>597</v>
      </c>
      <c r="FQ32" s="310">
        <v>2235</v>
      </c>
      <c r="FR32" s="310">
        <v>1971</v>
      </c>
      <c r="FS32" s="310">
        <v>5457</v>
      </c>
      <c r="FT32" s="310">
        <v>2158</v>
      </c>
      <c r="FU32" s="310">
        <v>1925</v>
      </c>
      <c r="FV32" s="310">
        <v>0</v>
      </c>
      <c r="FW32" s="310">
        <v>463</v>
      </c>
      <c r="FX32" s="310">
        <v>1165</v>
      </c>
      <c r="FY32" s="310">
        <v>1228</v>
      </c>
      <c r="FZ32" s="310">
        <v>843</v>
      </c>
      <c r="GA32" s="310">
        <v>1665</v>
      </c>
      <c r="GB32" s="310">
        <v>100</v>
      </c>
      <c r="GC32" s="310">
        <v>0</v>
      </c>
      <c r="GD32" s="310">
        <v>0</v>
      </c>
      <c r="GE32" s="310">
        <v>0</v>
      </c>
      <c r="GF32" s="310">
        <v>327</v>
      </c>
      <c r="GG32" s="310">
        <v>1224</v>
      </c>
      <c r="GH32" s="310">
        <v>469</v>
      </c>
      <c r="GI32" s="310">
        <v>1120</v>
      </c>
      <c r="GJ32" s="310">
        <v>805</v>
      </c>
      <c r="GK32" s="310">
        <v>1130</v>
      </c>
      <c r="GL32" s="310">
        <v>1957</v>
      </c>
      <c r="GM32" s="310">
        <v>2874</v>
      </c>
      <c r="GN32" s="310">
        <v>1246</v>
      </c>
      <c r="GO32" s="310">
        <v>1820</v>
      </c>
      <c r="GP32" s="310">
        <v>1415</v>
      </c>
      <c r="GQ32" s="310">
        <v>1905</v>
      </c>
      <c r="GR32" s="310">
        <v>2737</v>
      </c>
      <c r="GS32" s="310">
        <v>706</v>
      </c>
      <c r="GT32" s="310">
        <v>571</v>
      </c>
      <c r="GU32" s="310">
        <v>744</v>
      </c>
      <c r="GV32" s="310">
        <v>1742</v>
      </c>
      <c r="GW32" s="310">
        <v>1170</v>
      </c>
      <c r="GX32" s="310">
        <v>1211</v>
      </c>
      <c r="GY32" s="310">
        <v>451</v>
      </c>
      <c r="GZ32" s="310">
        <v>875</v>
      </c>
      <c r="HA32" s="310">
        <v>7765</v>
      </c>
      <c r="HB32" s="310">
        <v>738</v>
      </c>
      <c r="HC32" s="310">
        <v>284</v>
      </c>
      <c r="HD32" s="310">
        <v>1903</v>
      </c>
      <c r="HE32" s="310">
        <v>2002</v>
      </c>
      <c r="HF32" s="310">
        <v>1080</v>
      </c>
      <c r="HG32" s="310">
        <v>377</v>
      </c>
      <c r="HH32" s="310">
        <v>106</v>
      </c>
      <c r="HI32" s="310">
        <v>1970</v>
      </c>
      <c r="HJ32" s="310">
        <v>1656</v>
      </c>
      <c r="HK32" s="310">
        <v>400</v>
      </c>
      <c r="HL32" s="310">
        <v>2834</v>
      </c>
      <c r="HM32" s="310">
        <v>1633</v>
      </c>
      <c r="HN32" s="310">
        <v>3391</v>
      </c>
      <c r="HO32" s="310">
        <v>3316</v>
      </c>
      <c r="HP32" s="310">
        <v>1750</v>
      </c>
      <c r="HQ32" s="310">
        <v>2202</v>
      </c>
      <c r="HR32" s="310">
        <v>4729</v>
      </c>
      <c r="HS32" s="310">
        <v>497</v>
      </c>
      <c r="HT32" s="310">
        <v>72</v>
      </c>
      <c r="HU32" s="310">
        <v>7654</v>
      </c>
      <c r="HV32" s="310">
        <v>728</v>
      </c>
      <c r="HW32" s="310">
        <v>2445</v>
      </c>
      <c r="HX32" s="310">
        <v>1160</v>
      </c>
      <c r="HY32" s="310">
        <v>2489</v>
      </c>
      <c r="HZ32" s="310">
        <v>1626</v>
      </c>
      <c r="IA32" s="310">
        <v>777</v>
      </c>
      <c r="IB32" s="310">
        <v>604</v>
      </c>
      <c r="IC32" s="310">
        <v>0</v>
      </c>
      <c r="ID32" s="310">
        <v>0</v>
      </c>
      <c r="IE32" s="310">
        <v>0</v>
      </c>
      <c r="IF32" s="310">
        <v>0</v>
      </c>
      <c r="IG32" s="310">
        <v>26</v>
      </c>
      <c r="IH32" s="310">
        <v>66</v>
      </c>
      <c r="II32" s="310">
        <v>0</v>
      </c>
      <c r="IJ32" s="310">
        <v>180</v>
      </c>
      <c r="IK32" s="310">
        <v>39</v>
      </c>
      <c r="IL32" s="310">
        <v>0</v>
      </c>
      <c r="IM32" s="310">
        <v>0</v>
      </c>
      <c r="IN32" s="310">
        <v>0</v>
      </c>
      <c r="IO32" s="302"/>
      <c r="IP32" s="311">
        <v>452387</v>
      </c>
    </row>
    <row r="33" spans="1:253">
      <c r="B33" s="277" t="s">
        <v>1537</v>
      </c>
      <c r="C33" s="310">
        <v>122</v>
      </c>
      <c r="D33" s="310">
        <v>65</v>
      </c>
      <c r="E33" s="310">
        <v>57</v>
      </c>
      <c r="F33" s="310">
        <v>73</v>
      </c>
      <c r="G33" s="310">
        <v>50</v>
      </c>
      <c r="H33" s="310">
        <v>95</v>
      </c>
      <c r="I33" s="310">
        <v>38</v>
      </c>
      <c r="J33" s="310">
        <v>42</v>
      </c>
      <c r="K33" s="310">
        <v>121</v>
      </c>
      <c r="L33" s="310">
        <v>30</v>
      </c>
      <c r="M33" s="310">
        <v>38</v>
      </c>
      <c r="N33" s="310">
        <v>24</v>
      </c>
      <c r="O33" s="310">
        <v>58</v>
      </c>
      <c r="P33" s="310">
        <v>44</v>
      </c>
      <c r="Q33" s="310">
        <v>83</v>
      </c>
      <c r="R33" s="310">
        <v>40</v>
      </c>
      <c r="S33" s="310">
        <v>28</v>
      </c>
      <c r="T33" s="310">
        <v>24</v>
      </c>
      <c r="U33" s="310">
        <v>69</v>
      </c>
      <c r="V33" s="310">
        <v>90</v>
      </c>
      <c r="W33" s="310">
        <v>15</v>
      </c>
      <c r="X33" s="310">
        <v>13</v>
      </c>
      <c r="Y33" s="310">
        <v>12</v>
      </c>
      <c r="Z33" s="310">
        <v>13</v>
      </c>
      <c r="AA33" s="310">
        <v>52</v>
      </c>
      <c r="AB33" s="310">
        <v>76</v>
      </c>
      <c r="AC33" s="310">
        <v>64</v>
      </c>
      <c r="AD33" s="310">
        <v>98</v>
      </c>
      <c r="AE33" s="310">
        <v>52</v>
      </c>
      <c r="AF33" s="310">
        <v>52</v>
      </c>
      <c r="AG33" s="310">
        <v>51</v>
      </c>
      <c r="AH33" s="310">
        <v>44</v>
      </c>
      <c r="AI33" s="310">
        <v>47</v>
      </c>
      <c r="AJ33" s="310">
        <v>53</v>
      </c>
      <c r="AK33" s="310">
        <v>121</v>
      </c>
      <c r="AL33" s="310">
        <v>153</v>
      </c>
      <c r="AM33" s="310">
        <v>46</v>
      </c>
      <c r="AN33" s="310">
        <v>288</v>
      </c>
      <c r="AO33" s="310">
        <v>85</v>
      </c>
      <c r="AP33" s="310">
        <v>119</v>
      </c>
      <c r="AQ33" s="310">
        <v>181</v>
      </c>
      <c r="AR33" s="310">
        <v>970</v>
      </c>
      <c r="AS33" s="310">
        <v>112</v>
      </c>
      <c r="AT33" s="310">
        <v>27</v>
      </c>
      <c r="AU33" s="310">
        <v>90</v>
      </c>
      <c r="AV33" s="310">
        <v>54</v>
      </c>
      <c r="AW33" s="310">
        <v>69</v>
      </c>
      <c r="AX33" s="310">
        <v>281</v>
      </c>
      <c r="AY33" s="310">
        <v>46</v>
      </c>
      <c r="AZ33" s="310">
        <v>92</v>
      </c>
      <c r="BA33" s="310">
        <v>64</v>
      </c>
      <c r="BB33" s="310">
        <v>71</v>
      </c>
      <c r="BC33" s="310">
        <v>54</v>
      </c>
      <c r="BD33" s="310">
        <v>63</v>
      </c>
      <c r="BE33" s="310">
        <v>85</v>
      </c>
      <c r="BF33" s="310">
        <v>37</v>
      </c>
      <c r="BG33" s="310">
        <v>58</v>
      </c>
      <c r="BH33" s="310">
        <v>368</v>
      </c>
      <c r="BI33" s="310">
        <v>52</v>
      </c>
      <c r="BJ33" s="310">
        <v>186</v>
      </c>
      <c r="BK33" s="310">
        <v>617</v>
      </c>
      <c r="BL33" s="310">
        <v>316</v>
      </c>
      <c r="BM33" s="310">
        <v>314</v>
      </c>
      <c r="BN33" s="310">
        <v>49</v>
      </c>
      <c r="BO33" s="310">
        <v>96</v>
      </c>
      <c r="BP33" s="310">
        <v>95</v>
      </c>
      <c r="BQ33" s="310">
        <v>254</v>
      </c>
      <c r="BR33" s="310">
        <v>65</v>
      </c>
      <c r="BS33" s="310">
        <v>48</v>
      </c>
      <c r="BT33" s="310">
        <v>156</v>
      </c>
      <c r="BU33" s="310">
        <v>91</v>
      </c>
      <c r="BV33" s="310">
        <v>68</v>
      </c>
      <c r="BW33" s="310">
        <v>155</v>
      </c>
      <c r="BX33" s="310">
        <v>161</v>
      </c>
      <c r="BY33" s="310">
        <v>43</v>
      </c>
      <c r="BZ33" s="310">
        <v>35</v>
      </c>
      <c r="CA33" s="310">
        <v>54</v>
      </c>
      <c r="CB33" s="310">
        <v>73</v>
      </c>
      <c r="CC33" s="310">
        <v>72</v>
      </c>
      <c r="CD33" s="310">
        <v>174</v>
      </c>
      <c r="CE33" s="310">
        <v>42</v>
      </c>
      <c r="CF33" s="310">
        <v>58</v>
      </c>
      <c r="CG33" s="310">
        <v>148</v>
      </c>
      <c r="CH33" s="310">
        <v>8</v>
      </c>
      <c r="CI33" s="310">
        <v>4</v>
      </c>
      <c r="CJ33" s="310">
        <v>6</v>
      </c>
      <c r="CK33" s="310">
        <v>89</v>
      </c>
      <c r="CL33" s="310">
        <v>145</v>
      </c>
      <c r="CM33" s="310">
        <v>69</v>
      </c>
      <c r="CN33" s="310">
        <v>67</v>
      </c>
      <c r="CO33" s="310">
        <v>62</v>
      </c>
      <c r="CP33" s="310">
        <v>47</v>
      </c>
      <c r="CQ33" s="310">
        <v>130</v>
      </c>
      <c r="CR33" s="310">
        <v>73</v>
      </c>
      <c r="CS33" s="310">
        <v>55</v>
      </c>
      <c r="CT33" s="310">
        <v>209</v>
      </c>
      <c r="CU33" s="310">
        <v>148</v>
      </c>
      <c r="CV33" s="310">
        <v>68</v>
      </c>
      <c r="CW33" s="310">
        <v>162</v>
      </c>
      <c r="CX33" s="310">
        <v>49</v>
      </c>
      <c r="CY33" s="310">
        <v>98</v>
      </c>
      <c r="CZ33" s="310">
        <v>35</v>
      </c>
      <c r="DA33" s="310">
        <v>24</v>
      </c>
      <c r="DB33" s="310">
        <v>55</v>
      </c>
      <c r="DC33" s="310">
        <v>75</v>
      </c>
      <c r="DD33" s="310">
        <v>92</v>
      </c>
      <c r="DE33" s="310">
        <v>61</v>
      </c>
      <c r="DF33" s="310">
        <v>76</v>
      </c>
      <c r="DG33" s="310">
        <v>30</v>
      </c>
      <c r="DH33" s="310">
        <v>97</v>
      </c>
      <c r="DI33" s="310">
        <v>57</v>
      </c>
      <c r="DJ33" s="310">
        <v>59</v>
      </c>
      <c r="DK33" s="310">
        <v>57</v>
      </c>
      <c r="DL33" s="310">
        <v>72</v>
      </c>
      <c r="DM33" s="310">
        <v>120</v>
      </c>
      <c r="DN33" s="310">
        <v>151</v>
      </c>
      <c r="DO33" s="310">
        <v>213</v>
      </c>
      <c r="DP33" s="310">
        <v>42</v>
      </c>
      <c r="DQ33" s="310">
        <v>57</v>
      </c>
      <c r="DR33" s="310">
        <v>25</v>
      </c>
      <c r="DS33" s="310">
        <v>33</v>
      </c>
      <c r="DT33" s="310">
        <v>73</v>
      </c>
      <c r="DU33" s="310">
        <v>68</v>
      </c>
      <c r="DV33" s="310">
        <v>64</v>
      </c>
      <c r="DW33" s="310">
        <v>82</v>
      </c>
      <c r="DX33" s="310">
        <v>70</v>
      </c>
      <c r="DY33" s="310">
        <v>69</v>
      </c>
      <c r="DZ33" s="310">
        <v>435</v>
      </c>
      <c r="EA33" s="310">
        <v>57</v>
      </c>
      <c r="EB33" s="310">
        <v>302</v>
      </c>
      <c r="EC33" s="310">
        <v>243</v>
      </c>
      <c r="ED33" s="310">
        <v>38</v>
      </c>
      <c r="EE33" s="310">
        <v>115</v>
      </c>
      <c r="EF33" s="310">
        <v>57</v>
      </c>
      <c r="EG33" s="310">
        <v>120</v>
      </c>
      <c r="EH33" s="310">
        <v>98</v>
      </c>
      <c r="EI33" s="310">
        <v>274</v>
      </c>
      <c r="EJ33" s="310">
        <v>84</v>
      </c>
      <c r="EK33" s="310">
        <v>52</v>
      </c>
      <c r="EL33" s="310">
        <v>110</v>
      </c>
      <c r="EM33" s="310">
        <v>49</v>
      </c>
      <c r="EN33" s="310">
        <v>49</v>
      </c>
      <c r="EO33" s="310">
        <v>95</v>
      </c>
      <c r="EP33" s="310">
        <v>93</v>
      </c>
      <c r="EQ33" s="310">
        <v>40</v>
      </c>
      <c r="ER33" s="310">
        <v>34</v>
      </c>
      <c r="ES33" s="310">
        <v>1040</v>
      </c>
      <c r="ET33" s="310">
        <v>28</v>
      </c>
      <c r="EU33" s="310">
        <v>30</v>
      </c>
      <c r="EV33" s="310">
        <v>56</v>
      </c>
      <c r="EW33" s="310">
        <v>26</v>
      </c>
      <c r="EX33" s="310">
        <v>68</v>
      </c>
      <c r="EY33" s="310">
        <v>65</v>
      </c>
      <c r="EZ33" s="310">
        <v>44</v>
      </c>
      <c r="FA33" s="310">
        <v>39</v>
      </c>
      <c r="FB33" s="310">
        <v>10</v>
      </c>
      <c r="FC33" s="310">
        <v>4</v>
      </c>
      <c r="FD33" s="310">
        <v>6</v>
      </c>
      <c r="FE33" s="310">
        <v>5</v>
      </c>
      <c r="FF33" s="310">
        <v>14</v>
      </c>
      <c r="FG33" s="310">
        <v>399</v>
      </c>
      <c r="FH33" s="310">
        <v>66</v>
      </c>
      <c r="FI33" s="310">
        <v>89</v>
      </c>
      <c r="FJ33" s="310">
        <v>117</v>
      </c>
      <c r="FK33" s="310">
        <v>54</v>
      </c>
      <c r="FL33" s="310">
        <v>99</v>
      </c>
      <c r="FM33" s="310">
        <v>35</v>
      </c>
      <c r="FN33" s="310">
        <v>103</v>
      </c>
      <c r="FO33" s="310">
        <v>52</v>
      </c>
      <c r="FP33" s="310">
        <v>86</v>
      </c>
      <c r="FQ33" s="310">
        <v>150</v>
      </c>
      <c r="FR33" s="310">
        <v>57</v>
      </c>
      <c r="FS33" s="310">
        <v>1256</v>
      </c>
      <c r="FT33" s="310">
        <v>128</v>
      </c>
      <c r="FU33" s="310">
        <v>152</v>
      </c>
      <c r="FV33" s="310">
        <v>56</v>
      </c>
      <c r="FW33" s="310">
        <v>124</v>
      </c>
      <c r="FX33" s="310">
        <v>59</v>
      </c>
      <c r="FY33" s="310">
        <v>57</v>
      </c>
      <c r="FZ33" s="310">
        <v>53</v>
      </c>
      <c r="GA33" s="310">
        <v>87</v>
      </c>
      <c r="GB33" s="310">
        <v>127</v>
      </c>
      <c r="GC33" s="310">
        <v>33</v>
      </c>
      <c r="GD33" s="310">
        <v>23</v>
      </c>
      <c r="GE33" s="310">
        <v>7</v>
      </c>
      <c r="GF33" s="310">
        <v>151</v>
      </c>
      <c r="GG33" s="310">
        <v>109</v>
      </c>
      <c r="GH33" s="310">
        <v>148</v>
      </c>
      <c r="GI33" s="310">
        <v>70</v>
      </c>
      <c r="GJ33" s="310">
        <v>316</v>
      </c>
      <c r="GK33" s="310">
        <v>121</v>
      </c>
      <c r="GL33" s="310">
        <v>67</v>
      </c>
      <c r="GM33" s="310">
        <v>192</v>
      </c>
      <c r="GN33" s="310">
        <v>80</v>
      </c>
      <c r="GO33" s="310">
        <v>115</v>
      </c>
      <c r="GP33" s="310">
        <v>148</v>
      </c>
      <c r="GQ33" s="310">
        <v>214</v>
      </c>
      <c r="GR33" s="310">
        <v>199</v>
      </c>
      <c r="GS33" s="310">
        <v>101</v>
      </c>
      <c r="GT33" s="310">
        <v>53</v>
      </c>
      <c r="GU33" s="310">
        <v>66</v>
      </c>
      <c r="GV33" s="310">
        <v>219</v>
      </c>
      <c r="GW33" s="310">
        <v>196</v>
      </c>
      <c r="GX33" s="310">
        <v>137</v>
      </c>
      <c r="GY33" s="310">
        <v>80</v>
      </c>
      <c r="GZ33" s="310">
        <v>95</v>
      </c>
      <c r="HA33" s="310">
        <v>356</v>
      </c>
      <c r="HB33" s="310">
        <v>121</v>
      </c>
      <c r="HC33" s="310">
        <v>67</v>
      </c>
      <c r="HD33" s="310">
        <v>243</v>
      </c>
      <c r="HE33" s="310">
        <v>82</v>
      </c>
      <c r="HF33" s="310">
        <v>53</v>
      </c>
      <c r="HG33" s="310">
        <v>52</v>
      </c>
      <c r="HH33" s="310">
        <v>49</v>
      </c>
      <c r="HI33" s="310">
        <v>110</v>
      </c>
      <c r="HJ33" s="310">
        <v>77</v>
      </c>
      <c r="HK33" s="310">
        <v>69</v>
      </c>
      <c r="HL33" s="310">
        <v>230</v>
      </c>
      <c r="HM33" s="310">
        <v>98</v>
      </c>
      <c r="HN33" s="310">
        <v>222</v>
      </c>
      <c r="HO33" s="310">
        <v>95</v>
      </c>
      <c r="HP33" s="310">
        <v>117</v>
      </c>
      <c r="HQ33" s="310">
        <v>80</v>
      </c>
      <c r="HR33" s="310">
        <v>205</v>
      </c>
      <c r="HS33" s="310">
        <v>82</v>
      </c>
      <c r="HT33" s="310">
        <v>69</v>
      </c>
      <c r="HU33" s="310">
        <v>318</v>
      </c>
      <c r="HV33" s="310">
        <v>158</v>
      </c>
      <c r="HW33" s="310">
        <v>273</v>
      </c>
      <c r="HX33" s="310">
        <v>158</v>
      </c>
      <c r="HY33" s="310">
        <v>87</v>
      </c>
      <c r="HZ33" s="310">
        <v>91</v>
      </c>
      <c r="IA33" s="310">
        <v>64</v>
      </c>
      <c r="IB33" s="310">
        <v>110</v>
      </c>
      <c r="IC33" s="310">
        <v>183</v>
      </c>
      <c r="ID33" s="310">
        <v>28</v>
      </c>
      <c r="IE33" s="310">
        <v>6</v>
      </c>
      <c r="IF33" s="310">
        <v>34</v>
      </c>
      <c r="IG33" s="310">
        <v>20</v>
      </c>
      <c r="IH33" s="310">
        <v>14</v>
      </c>
      <c r="II33" s="310">
        <v>17</v>
      </c>
      <c r="IJ33" s="310">
        <v>25</v>
      </c>
      <c r="IK33" s="310">
        <v>25</v>
      </c>
      <c r="IL33" s="310">
        <v>31</v>
      </c>
      <c r="IM33" s="310">
        <v>21</v>
      </c>
      <c r="IN33" s="310">
        <v>15</v>
      </c>
      <c r="IO33" s="302"/>
      <c r="IP33" s="311">
        <v>26534</v>
      </c>
    </row>
    <row r="34" spans="1:253">
      <c r="B34" s="277" t="s">
        <v>1496</v>
      </c>
      <c r="C34" s="310">
        <v>400</v>
      </c>
      <c r="D34" s="310">
        <v>400</v>
      </c>
      <c r="E34" s="310">
        <v>400</v>
      </c>
      <c r="F34" s="310">
        <v>378</v>
      </c>
      <c r="G34" s="310">
        <v>400</v>
      </c>
      <c r="H34" s="310">
        <v>400</v>
      </c>
      <c r="I34" s="310">
        <v>400</v>
      </c>
      <c r="J34" s="310">
        <v>400</v>
      </c>
      <c r="K34" s="310">
        <v>400</v>
      </c>
      <c r="L34" s="310">
        <v>350</v>
      </c>
      <c r="M34" s="310">
        <v>350</v>
      </c>
      <c r="N34" s="310">
        <v>400</v>
      </c>
      <c r="O34" s="310">
        <v>400</v>
      </c>
      <c r="P34" s="310">
        <v>400</v>
      </c>
      <c r="Q34" s="310">
        <v>400</v>
      </c>
      <c r="R34" s="310">
        <v>400</v>
      </c>
      <c r="S34" s="310">
        <v>400</v>
      </c>
      <c r="T34" s="310">
        <v>400</v>
      </c>
      <c r="U34" s="310">
        <v>0</v>
      </c>
      <c r="V34" s="310">
        <v>500</v>
      </c>
      <c r="W34" s="310">
        <v>500</v>
      </c>
      <c r="X34" s="310">
        <v>500</v>
      </c>
      <c r="Y34" s="310">
        <v>500</v>
      </c>
      <c r="Z34" s="310">
        <v>500</v>
      </c>
      <c r="AA34" s="310">
        <v>0</v>
      </c>
      <c r="AB34" s="310">
        <v>0</v>
      </c>
      <c r="AC34" s="310">
        <v>0</v>
      </c>
      <c r="AD34" s="310">
        <v>0</v>
      </c>
      <c r="AE34" s="310">
        <v>0</v>
      </c>
      <c r="AF34" s="310">
        <v>0</v>
      </c>
      <c r="AG34" s="310">
        <v>0</v>
      </c>
      <c r="AH34" s="310">
        <v>0</v>
      </c>
      <c r="AI34" s="310">
        <v>0</v>
      </c>
      <c r="AJ34" s="310">
        <v>500</v>
      </c>
      <c r="AK34" s="310">
        <v>0</v>
      </c>
      <c r="AL34" s="310">
        <v>0</v>
      </c>
      <c r="AM34" s="310">
        <v>0</v>
      </c>
      <c r="AN34" s="310">
        <v>1194</v>
      </c>
      <c r="AO34" s="310">
        <v>849</v>
      </c>
      <c r="AP34" s="310">
        <v>849</v>
      </c>
      <c r="AQ34" s="310">
        <v>400</v>
      </c>
      <c r="AR34" s="310">
        <v>0</v>
      </c>
      <c r="AS34" s="310">
        <v>0</v>
      </c>
      <c r="AT34" s="310">
        <v>0</v>
      </c>
      <c r="AU34" s="310">
        <v>0</v>
      </c>
      <c r="AV34" s="310">
        <v>0</v>
      </c>
      <c r="AW34" s="310">
        <v>0</v>
      </c>
      <c r="AX34" s="310">
        <v>0</v>
      </c>
      <c r="AY34" s="310">
        <v>0</v>
      </c>
      <c r="AZ34" s="310">
        <v>400</v>
      </c>
      <c r="BA34" s="310">
        <v>400</v>
      </c>
      <c r="BB34" s="310">
        <v>500</v>
      </c>
      <c r="BC34" s="310">
        <v>0</v>
      </c>
      <c r="BD34" s="310">
        <v>0</v>
      </c>
      <c r="BE34" s="310">
        <v>0</v>
      </c>
      <c r="BF34" s="310">
        <v>0</v>
      </c>
      <c r="BG34" s="310">
        <v>500</v>
      </c>
      <c r="BH34" s="310">
        <v>849</v>
      </c>
      <c r="BI34" s="310">
        <v>0</v>
      </c>
      <c r="BJ34" s="310">
        <v>500</v>
      </c>
      <c r="BK34" s="310">
        <v>400</v>
      </c>
      <c r="BL34" s="310">
        <v>379</v>
      </c>
      <c r="BM34" s="310">
        <v>0</v>
      </c>
      <c r="BN34" s="310">
        <v>1194</v>
      </c>
      <c r="BO34" s="310">
        <v>333</v>
      </c>
      <c r="BP34" s="310">
        <v>0</v>
      </c>
      <c r="BQ34" s="310">
        <v>476</v>
      </c>
      <c r="BR34" s="310">
        <v>0</v>
      </c>
      <c r="BS34" s="310">
        <v>400</v>
      </c>
      <c r="BT34" s="310">
        <v>400</v>
      </c>
      <c r="BU34" s="310">
        <v>400</v>
      </c>
      <c r="BV34" s="310">
        <v>0</v>
      </c>
      <c r="BW34" s="310">
        <v>0</v>
      </c>
      <c r="BX34" s="310">
        <v>400</v>
      </c>
      <c r="BY34" s="310">
        <v>350</v>
      </c>
      <c r="BZ34" s="310">
        <v>350</v>
      </c>
      <c r="CA34" s="310">
        <v>350</v>
      </c>
      <c r="CB34" s="310">
        <v>350</v>
      </c>
      <c r="CC34" s="310">
        <v>350</v>
      </c>
      <c r="CD34" s="310">
        <v>350</v>
      </c>
      <c r="CE34" s="310">
        <v>350</v>
      </c>
      <c r="CF34" s="310">
        <v>350</v>
      </c>
      <c r="CG34" s="310">
        <v>350</v>
      </c>
      <c r="CH34" s="310">
        <v>84</v>
      </c>
      <c r="CI34" s="310">
        <v>0</v>
      </c>
      <c r="CJ34" s="310">
        <v>84</v>
      </c>
      <c r="CK34" s="310">
        <v>400</v>
      </c>
      <c r="CL34" s="310">
        <v>400</v>
      </c>
      <c r="CM34" s="310">
        <v>400</v>
      </c>
      <c r="CN34" s="310">
        <v>400</v>
      </c>
      <c r="CO34" s="310">
        <v>400</v>
      </c>
      <c r="CP34" s="310">
        <v>400</v>
      </c>
      <c r="CQ34" s="310">
        <v>400</v>
      </c>
      <c r="CR34" s="310">
        <v>400</v>
      </c>
      <c r="CS34" s="310">
        <v>400</v>
      </c>
      <c r="CT34" s="310">
        <v>400</v>
      </c>
      <c r="CU34" s="310">
        <v>400</v>
      </c>
      <c r="CV34" s="310">
        <v>400</v>
      </c>
      <c r="CW34" s="310">
        <v>350</v>
      </c>
      <c r="CX34" s="310">
        <v>400</v>
      </c>
      <c r="CY34" s="310">
        <v>350</v>
      </c>
      <c r="CZ34" s="310">
        <v>350</v>
      </c>
      <c r="DA34" s="310">
        <v>400</v>
      </c>
      <c r="DB34" s="310">
        <v>400</v>
      </c>
      <c r="DC34" s="310">
        <v>0</v>
      </c>
      <c r="DD34" s="310">
        <v>400</v>
      </c>
      <c r="DE34" s="310">
        <v>0</v>
      </c>
      <c r="DF34" s="310">
        <v>350</v>
      </c>
      <c r="DG34" s="310">
        <v>350</v>
      </c>
      <c r="DH34" s="310">
        <v>350</v>
      </c>
      <c r="DI34" s="310">
        <v>350</v>
      </c>
      <c r="DJ34" s="310">
        <v>0</v>
      </c>
      <c r="DK34" s="310">
        <v>0</v>
      </c>
      <c r="DL34" s="310">
        <v>0</v>
      </c>
      <c r="DM34" s="310">
        <v>500</v>
      </c>
      <c r="DN34" s="310">
        <v>0</v>
      </c>
      <c r="DO34" s="310">
        <v>400</v>
      </c>
      <c r="DP34" s="310">
        <v>500</v>
      </c>
      <c r="DQ34" s="310">
        <v>500</v>
      </c>
      <c r="DR34" s="310">
        <v>400</v>
      </c>
      <c r="DS34" s="310">
        <v>400</v>
      </c>
      <c r="DT34" s="310">
        <v>0</v>
      </c>
      <c r="DU34" s="310">
        <v>500</v>
      </c>
      <c r="DV34" s="310">
        <v>0</v>
      </c>
      <c r="DW34" s="310">
        <v>0</v>
      </c>
      <c r="DX34" s="310">
        <v>0</v>
      </c>
      <c r="DY34" s="310">
        <v>500</v>
      </c>
      <c r="DZ34" s="310">
        <v>350</v>
      </c>
      <c r="EA34" s="310">
        <v>848</v>
      </c>
      <c r="EB34" s="310">
        <v>0</v>
      </c>
      <c r="EC34" s="310">
        <v>400</v>
      </c>
      <c r="ED34" s="310">
        <v>400</v>
      </c>
      <c r="EE34" s="310">
        <v>400</v>
      </c>
      <c r="EF34" s="310">
        <v>400</v>
      </c>
      <c r="EG34" s="310">
        <v>0</v>
      </c>
      <c r="EH34" s="310">
        <v>400</v>
      </c>
      <c r="EI34" s="310">
        <v>400</v>
      </c>
      <c r="EJ34" s="310">
        <v>0</v>
      </c>
      <c r="EK34" s="310">
        <v>400</v>
      </c>
      <c r="EL34" s="310">
        <v>400</v>
      </c>
      <c r="EM34" s="310">
        <v>400</v>
      </c>
      <c r="EN34" s="310">
        <v>400</v>
      </c>
      <c r="EO34" s="310">
        <v>400</v>
      </c>
      <c r="EP34" s="310">
        <v>400</v>
      </c>
      <c r="EQ34" s="310">
        <v>400</v>
      </c>
      <c r="ER34" s="310">
        <v>400</v>
      </c>
      <c r="ES34" s="310">
        <v>350</v>
      </c>
      <c r="ET34" s="310">
        <v>0</v>
      </c>
      <c r="EU34" s="310">
        <v>0</v>
      </c>
      <c r="EV34" s="310">
        <v>350</v>
      </c>
      <c r="EW34" s="310">
        <v>0</v>
      </c>
      <c r="EX34" s="310">
        <v>350</v>
      </c>
      <c r="EY34" s="310">
        <v>350</v>
      </c>
      <c r="EZ34" s="310">
        <v>239</v>
      </c>
      <c r="FA34" s="310">
        <v>155</v>
      </c>
      <c r="FB34" s="310">
        <v>113</v>
      </c>
      <c r="FC34" s="310">
        <v>84</v>
      </c>
      <c r="FD34" s="310">
        <v>0</v>
      </c>
      <c r="FE34" s="310">
        <v>0</v>
      </c>
      <c r="FF34" s="310">
        <v>84</v>
      </c>
      <c r="FG34" s="310">
        <v>391</v>
      </c>
      <c r="FH34" s="310">
        <v>400</v>
      </c>
      <c r="FI34" s="310">
        <v>400</v>
      </c>
      <c r="FJ34" s="310">
        <v>400</v>
      </c>
      <c r="FK34" s="310">
        <v>350</v>
      </c>
      <c r="FL34" s="310">
        <v>350</v>
      </c>
      <c r="FM34" s="310">
        <v>350</v>
      </c>
      <c r="FN34" s="310">
        <v>500</v>
      </c>
      <c r="FO34" s="310">
        <v>500</v>
      </c>
      <c r="FP34" s="310">
        <v>0</v>
      </c>
      <c r="FQ34" s="310">
        <v>500</v>
      </c>
      <c r="FR34" s="310">
        <v>350</v>
      </c>
      <c r="FS34" s="310">
        <v>0</v>
      </c>
      <c r="FT34" s="310">
        <v>848</v>
      </c>
      <c r="FU34" s="310">
        <v>0</v>
      </c>
      <c r="FV34" s="310">
        <v>400</v>
      </c>
      <c r="FW34" s="310">
        <v>400</v>
      </c>
      <c r="FX34" s="310">
        <v>400</v>
      </c>
      <c r="FY34" s="310">
        <v>400</v>
      </c>
      <c r="FZ34" s="310">
        <v>400</v>
      </c>
      <c r="GA34" s="310">
        <v>400</v>
      </c>
      <c r="GB34" s="310">
        <v>350</v>
      </c>
      <c r="GC34" s="310">
        <v>113</v>
      </c>
      <c r="GD34" s="310">
        <v>113</v>
      </c>
      <c r="GE34" s="310">
        <v>0</v>
      </c>
      <c r="GF34" s="310">
        <v>400</v>
      </c>
      <c r="GG34" s="310">
        <v>400</v>
      </c>
      <c r="GH34" s="310">
        <v>400</v>
      </c>
      <c r="GI34" s="310">
        <v>400</v>
      </c>
      <c r="GJ34" s="310">
        <v>400</v>
      </c>
      <c r="GK34" s="310">
        <v>0</v>
      </c>
      <c r="GL34" s="310">
        <v>350</v>
      </c>
      <c r="GM34" s="310">
        <v>0</v>
      </c>
      <c r="GN34" s="310">
        <v>0</v>
      </c>
      <c r="GO34" s="310">
        <v>0</v>
      </c>
      <c r="GP34" s="310">
        <v>400</v>
      </c>
      <c r="GQ34" s="310">
        <v>0</v>
      </c>
      <c r="GR34" s="310">
        <v>400</v>
      </c>
      <c r="GS34" s="310">
        <v>350</v>
      </c>
      <c r="GT34" s="310">
        <v>350</v>
      </c>
      <c r="GU34" s="310">
        <v>0</v>
      </c>
      <c r="GV34" s="310">
        <v>0</v>
      </c>
      <c r="GW34" s="310">
        <v>0</v>
      </c>
      <c r="GX34" s="310">
        <v>0</v>
      </c>
      <c r="GY34" s="310">
        <v>0</v>
      </c>
      <c r="GZ34" s="310">
        <v>0</v>
      </c>
      <c r="HA34" s="310">
        <v>0</v>
      </c>
      <c r="HB34" s="310">
        <v>0</v>
      </c>
      <c r="HC34" s="310">
        <v>0</v>
      </c>
      <c r="HD34" s="310">
        <v>0</v>
      </c>
      <c r="HE34" s="310">
        <v>0</v>
      </c>
      <c r="HF34" s="310">
        <v>400</v>
      </c>
      <c r="HG34" s="310">
        <v>400</v>
      </c>
      <c r="HH34" s="310">
        <v>400</v>
      </c>
      <c r="HI34" s="310">
        <v>0</v>
      </c>
      <c r="HJ34" s="310">
        <v>0</v>
      </c>
      <c r="HK34" s="310">
        <v>400</v>
      </c>
      <c r="HL34" s="310">
        <v>400</v>
      </c>
      <c r="HM34" s="310">
        <v>400</v>
      </c>
      <c r="HN34" s="310">
        <v>400</v>
      </c>
      <c r="HO34" s="310">
        <v>350</v>
      </c>
      <c r="HP34" s="310">
        <v>350</v>
      </c>
      <c r="HQ34" s="310">
        <v>350</v>
      </c>
      <c r="HR34" s="310">
        <v>350</v>
      </c>
      <c r="HS34" s="310">
        <v>350</v>
      </c>
      <c r="HT34" s="310">
        <v>350</v>
      </c>
      <c r="HU34" s="310">
        <v>0</v>
      </c>
      <c r="HV34" s="310">
        <v>350</v>
      </c>
      <c r="HW34" s="310">
        <v>350</v>
      </c>
      <c r="HX34" s="310">
        <v>350</v>
      </c>
      <c r="HY34" s="310">
        <v>350</v>
      </c>
      <c r="HZ34" s="310">
        <v>350</v>
      </c>
      <c r="IA34" s="310">
        <v>350</v>
      </c>
      <c r="IB34" s="310">
        <v>350</v>
      </c>
      <c r="IC34" s="310">
        <v>350</v>
      </c>
      <c r="ID34" s="310">
        <v>113</v>
      </c>
      <c r="IE34" s="310">
        <v>113</v>
      </c>
      <c r="IF34" s="310">
        <v>113</v>
      </c>
      <c r="IG34" s="310">
        <v>113</v>
      </c>
      <c r="IH34" s="310">
        <v>113</v>
      </c>
      <c r="II34" s="310">
        <v>113</v>
      </c>
      <c r="IJ34" s="310">
        <v>113</v>
      </c>
      <c r="IK34" s="310">
        <v>113</v>
      </c>
      <c r="IL34" s="310">
        <v>113</v>
      </c>
      <c r="IM34" s="310">
        <v>113</v>
      </c>
      <c r="IN34" s="310">
        <v>84</v>
      </c>
      <c r="IO34" s="302"/>
      <c r="IP34" s="311">
        <v>66732</v>
      </c>
    </row>
    <row r="35" spans="1:253">
      <c r="B35" s="279" t="s">
        <v>670</v>
      </c>
      <c r="C35" s="312">
        <v>2724</v>
      </c>
      <c r="D35" s="312">
        <v>23</v>
      </c>
      <c r="E35" s="312">
        <v>232</v>
      </c>
      <c r="F35" s="312">
        <v>1726</v>
      </c>
      <c r="G35" s="312">
        <v>1911</v>
      </c>
      <c r="H35" s="312">
        <v>1826</v>
      </c>
      <c r="I35" s="312">
        <v>411</v>
      </c>
      <c r="J35" s="312">
        <v>765</v>
      </c>
      <c r="K35" s="312">
        <v>489</v>
      </c>
      <c r="L35" s="312">
        <v>479</v>
      </c>
      <c r="M35" s="312">
        <v>1478</v>
      </c>
      <c r="N35" s="312">
        <v>8</v>
      </c>
      <c r="O35" s="312">
        <v>2023</v>
      </c>
      <c r="P35" s="312">
        <v>1084</v>
      </c>
      <c r="Q35" s="312">
        <v>2088</v>
      </c>
      <c r="R35" s="312">
        <v>1056</v>
      </c>
      <c r="S35" s="312">
        <v>454</v>
      </c>
      <c r="T35" s="312">
        <v>392</v>
      </c>
      <c r="U35" s="312">
        <v>1152</v>
      </c>
      <c r="V35" s="312">
        <v>2378</v>
      </c>
      <c r="W35" s="312">
        <v>367</v>
      </c>
      <c r="X35" s="312">
        <v>129</v>
      </c>
      <c r="Y35" s="312">
        <v>359</v>
      </c>
      <c r="Z35" s="312">
        <v>232</v>
      </c>
      <c r="AA35" s="312">
        <v>1239</v>
      </c>
      <c r="AB35" s="312">
        <v>6928</v>
      </c>
      <c r="AC35" s="312">
        <v>1234</v>
      </c>
      <c r="AD35" s="312">
        <v>2538</v>
      </c>
      <c r="AE35" s="312">
        <v>1265</v>
      </c>
      <c r="AF35" s="312">
        <v>1263</v>
      </c>
      <c r="AG35" s="312">
        <v>783</v>
      </c>
      <c r="AH35" s="312">
        <v>1191</v>
      </c>
      <c r="AI35" s="312">
        <v>1196</v>
      </c>
      <c r="AJ35" s="312">
        <v>1220</v>
      </c>
      <c r="AK35" s="312">
        <v>2846</v>
      </c>
      <c r="AL35" s="312">
        <v>4363</v>
      </c>
      <c r="AM35" s="312">
        <v>2121</v>
      </c>
      <c r="AN35" s="312">
        <v>5637</v>
      </c>
      <c r="AO35" s="312">
        <v>1013</v>
      </c>
      <c r="AP35" s="312">
        <v>2557</v>
      </c>
      <c r="AQ35" s="312">
        <v>1509</v>
      </c>
      <c r="AR35" s="312">
        <v>4268</v>
      </c>
      <c r="AS35" s="312">
        <v>1023</v>
      </c>
      <c r="AT35" s="312">
        <v>1596</v>
      </c>
      <c r="AU35" s="312">
        <v>1064</v>
      </c>
      <c r="AV35" s="312">
        <v>1939</v>
      </c>
      <c r="AW35" s="312">
        <v>1554</v>
      </c>
      <c r="AX35" s="312">
        <v>10379</v>
      </c>
      <c r="AY35" s="312">
        <v>779</v>
      </c>
      <c r="AZ35" s="312">
        <v>2309</v>
      </c>
      <c r="BA35" s="312">
        <v>2176</v>
      </c>
      <c r="BB35" s="312">
        <v>1953</v>
      </c>
      <c r="BC35" s="312">
        <v>1452</v>
      </c>
      <c r="BD35" s="312">
        <v>1135</v>
      </c>
      <c r="BE35" s="312">
        <v>2272</v>
      </c>
      <c r="BF35" s="312">
        <v>758</v>
      </c>
      <c r="BG35" s="312">
        <v>1044</v>
      </c>
      <c r="BH35" s="312">
        <v>1859</v>
      </c>
      <c r="BI35" s="312">
        <v>1792</v>
      </c>
      <c r="BJ35" s="312">
        <v>3786</v>
      </c>
      <c r="BK35" s="312">
        <v>12134</v>
      </c>
      <c r="BL35" s="312">
        <v>17021</v>
      </c>
      <c r="BM35" s="312">
        <v>12174</v>
      </c>
      <c r="BN35" s="312">
        <v>161</v>
      </c>
      <c r="BO35" s="312">
        <v>632</v>
      </c>
      <c r="BP35" s="312">
        <v>5230</v>
      </c>
      <c r="BQ35" s="312">
        <v>4461</v>
      </c>
      <c r="BR35" s="312">
        <v>490</v>
      </c>
      <c r="BS35" s="312">
        <v>20</v>
      </c>
      <c r="BT35" s="312">
        <v>1479</v>
      </c>
      <c r="BU35" s="312">
        <v>73</v>
      </c>
      <c r="BV35" s="312">
        <v>1428</v>
      </c>
      <c r="BW35" s="312">
        <v>4221</v>
      </c>
      <c r="BX35" s="312">
        <v>3346</v>
      </c>
      <c r="BY35" s="312">
        <v>739</v>
      </c>
      <c r="BZ35" s="312">
        <v>1030</v>
      </c>
      <c r="CA35" s="312">
        <v>638</v>
      </c>
      <c r="CB35" s="312">
        <v>1209</v>
      </c>
      <c r="CC35" s="312">
        <v>2763</v>
      </c>
      <c r="CD35" s="312">
        <v>3743</v>
      </c>
      <c r="CE35" s="312">
        <v>1137</v>
      </c>
      <c r="CF35" s="312">
        <v>5899</v>
      </c>
      <c r="CG35" s="312">
        <v>8455</v>
      </c>
      <c r="CH35" s="312">
        <v>68</v>
      </c>
      <c r="CI35" s="312">
        <v>25</v>
      </c>
      <c r="CJ35" s="312">
        <v>31</v>
      </c>
      <c r="CK35" s="312">
        <v>1512</v>
      </c>
      <c r="CL35" s="312">
        <v>2152</v>
      </c>
      <c r="CM35" s="312">
        <v>339</v>
      </c>
      <c r="CN35" s="312">
        <v>100</v>
      </c>
      <c r="CO35" s="312">
        <v>459</v>
      </c>
      <c r="CP35" s="312">
        <v>517</v>
      </c>
      <c r="CQ35" s="312">
        <v>2251</v>
      </c>
      <c r="CR35" s="312">
        <v>1244</v>
      </c>
      <c r="CS35" s="312">
        <v>404</v>
      </c>
      <c r="CT35" s="312">
        <v>442</v>
      </c>
      <c r="CU35" s="312">
        <v>1310</v>
      </c>
      <c r="CV35" s="312">
        <v>834</v>
      </c>
      <c r="CW35" s="312">
        <v>3298</v>
      </c>
      <c r="CX35" s="312">
        <v>1677</v>
      </c>
      <c r="CY35" s="312">
        <v>2866</v>
      </c>
      <c r="CZ35" s="312">
        <v>736</v>
      </c>
      <c r="DA35" s="312">
        <v>367</v>
      </c>
      <c r="DB35" s="312">
        <v>1446</v>
      </c>
      <c r="DC35" s="312">
        <v>1513</v>
      </c>
      <c r="DD35" s="312">
        <v>2020</v>
      </c>
      <c r="DE35" s="312">
        <v>154</v>
      </c>
      <c r="DF35" s="312">
        <v>99</v>
      </c>
      <c r="DG35" s="312">
        <v>0</v>
      </c>
      <c r="DH35" s="312">
        <v>185</v>
      </c>
      <c r="DI35" s="312">
        <v>604</v>
      </c>
      <c r="DJ35" s="312">
        <v>1849</v>
      </c>
      <c r="DK35" s="312">
        <v>2518</v>
      </c>
      <c r="DL35" s="312">
        <v>2069</v>
      </c>
      <c r="DM35" s="312">
        <v>2423</v>
      </c>
      <c r="DN35" s="312">
        <v>2345</v>
      </c>
      <c r="DO35" s="312">
        <v>526</v>
      </c>
      <c r="DP35" s="312">
        <v>1663</v>
      </c>
      <c r="DQ35" s="312">
        <v>817</v>
      </c>
      <c r="DR35" s="312">
        <v>827</v>
      </c>
      <c r="DS35" s="312">
        <v>592</v>
      </c>
      <c r="DT35" s="312">
        <v>1412</v>
      </c>
      <c r="DU35" s="312">
        <v>624</v>
      </c>
      <c r="DV35" s="312">
        <v>1057</v>
      </c>
      <c r="DW35" s="312">
        <v>1417</v>
      </c>
      <c r="DX35" s="312">
        <v>2472</v>
      </c>
      <c r="DY35" s="312">
        <v>1089</v>
      </c>
      <c r="DZ35" s="312">
        <v>2274</v>
      </c>
      <c r="EA35" s="312">
        <v>1262</v>
      </c>
      <c r="EB35" s="312">
        <v>1547</v>
      </c>
      <c r="EC35" s="312">
        <v>177</v>
      </c>
      <c r="ED35" s="312">
        <v>20</v>
      </c>
      <c r="EE35" s="312">
        <v>2449</v>
      </c>
      <c r="EF35" s="312">
        <v>621</v>
      </c>
      <c r="EG35" s="312">
        <v>1668</v>
      </c>
      <c r="EH35" s="312">
        <v>1328</v>
      </c>
      <c r="EI35" s="312">
        <v>37287</v>
      </c>
      <c r="EJ35" s="312">
        <v>476</v>
      </c>
      <c r="EK35" s="312">
        <v>255</v>
      </c>
      <c r="EL35" s="312">
        <v>3494</v>
      </c>
      <c r="EM35" s="312">
        <v>872</v>
      </c>
      <c r="EN35" s="312">
        <v>2027</v>
      </c>
      <c r="EO35" s="312">
        <v>1243</v>
      </c>
      <c r="EP35" s="312">
        <v>1953</v>
      </c>
      <c r="EQ35" s="312">
        <v>193</v>
      </c>
      <c r="ER35" s="312">
        <v>970</v>
      </c>
      <c r="ES35" s="312">
        <v>294823</v>
      </c>
      <c r="ET35" s="312">
        <v>0</v>
      </c>
      <c r="EU35" s="312">
        <v>0</v>
      </c>
      <c r="EV35" s="312">
        <v>0</v>
      </c>
      <c r="EW35" s="312">
        <v>0</v>
      </c>
      <c r="EX35" s="312">
        <v>2685</v>
      </c>
      <c r="EY35" s="312">
        <v>1140</v>
      </c>
      <c r="EZ35" s="312">
        <v>5583</v>
      </c>
      <c r="FA35" s="312">
        <v>120</v>
      </c>
      <c r="FB35" s="312">
        <v>0</v>
      </c>
      <c r="FC35" s="312">
        <v>50</v>
      </c>
      <c r="FD35" s="312">
        <v>28</v>
      </c>
      <c r="FE35" s="312">
        <v>0</v>
      </c>
      <c r="FF35" s="312">
        <v>46</v>
      </c>
      <c r="FG35" s="312">
        <v>366</v>
      </c>
      <c r="FH35" s="312">
        <v>1267</v>
      </c>
      <c r="FI35" s="312">
        <v>2308</v>
      </c>
      <c r="FJ35" s="312">
        <v>235</v>
      </c>
      <c r="FK35" s="312">
        <v>801</v>
      </c>
      <c r="FL35" s="312">
        <v>0</v>
      </c>
      <c r="FM35" s="312">
        <v>510</v>
      </c>
      <c r="FN35" s="312">
        <v>1765</v>
      </c>
      <c r="FO35" s="312">
        <v>23</v>
      </c>
      <c r="FP35" s="312">
        <v>2337</v>
      </c>
      <c r="FQ35" s="312">
        <v>701</v>
      </c>
      <c r="FR35" s="312">
        <v>1841</v>
      </c>
      <c r="FS35" s="312">
        <v>36865</v>
      </c>
      <c r="FT35" s="312">
        <v>800</v>
      </c>
      <c r="FU35" s="312">
        <v>17</v>
      </c>
      <c r="FV35" s="312">
        <v>0</v>
      </c>
      <c r="FW35" s="312">
        <v>1150</v>
      </c>
      <c r="FX35" s="312">
        <v>460</v>
      </c>
      <c r="FY35" s="312">
        <v>803</v>
      </c>
      <c r="FZ35" s="312">
        <v>393</v>
      </c>
      <c r="GA35" s="312">
        <v>917</v>
      </c>
      <c r="GB35" s="312">
        <v>5892</v>
      </c>
      <c r="GC35" s="312">
        <v>0</v>
      </c>
      <c r="GD35" s="312">
        <v>0</v>
      </c>
      <c r="GE35" s="312">
        <v>89</v>
      </c>
      <c r="GF35" s="312">
        <v>40</v>
      </c>
      <c r="GG35" s="312">
        <v>1234</v>
      </c>
      <c r="GH35" s="312">
        <v>1092</v>
      </c>
      <c r="GI35" s="312">
        <v>1059</v>
      </c>
      <c r="GJ35" s="312">
        <v>158</v>
      </c>
      <c r="GK35" s="312">
        <v>509</v>
      </c>
      <c r="GL35" s="312">
        <v>698</v>
      </c>
      <c r="GM35" s="312">
        <v>1505</v>
      </c>
      <c r="GN35" s="312">
        <v>685</v>
      </c>
      <c r="GO35" s="312">
        <v>2004</v>
      </c>
      <c r="GP35" s="312">
        <v>1229</v>
      </c>
      <c r="GQ35" s="312">
        <v>4481</v>
      </c>
      <c r="GR35" s="312">
        <v>838</v>
      </c>
      <c r="GS35" s="312">
        <v>950</v>
      </c>
      <c r="GT35" s="312">
        <v>468</v>
      </c>
      <c r="GU35" s="312">
        <v>1017</v>
      </c>
      <c r="GV35" s="312">
        <v>1959</v>
      </c>
      <c r="GW35" s="312">
        <v>678</v>
      </c>
      <c r="GX35" s="312">
        <v>1005</v>
      </c>
      <c r="GY35" s="312">
        <v>593</v>
      </c>
      <c r="GZ35" s="312">
        <v>464</v>
      </c>
      <c r="HA35" s="312">
        <v>3778</v>
      </c>
      <c r="HB35" s="312">
        <v>587</v>
      </c>
      <c r="HC35" s="312">
        <v>843</v>
      </c>
      <c r="HD35" s="312">
        <v>1223</v>
      </c>
      <c r="HE35" s="312">
        <v>2183</v>
      </c>
      <c r="HF35" s="312">
        <v>1870</v>
      </c>
      <c r="HG35" s="312">
        <v>632</v>
      </c>
      <c r="HH35" s="312">
        <v>19</v>
      </c>
      <c r="HI35" s="312">
        <v>1600</v>
      </c>
      <c r="HJ35" s="312">
        <v>1724</v>
      </c>
      <c r="HK35" s="312">
        <v>432</v>
      </c>
      <c r="HL35" s="312">
        <v>2072</v>
      </c>
      <c r="HM35" s="312">
        <v>1080</v>
      </c>
      <c r="HN35" s="312">
        <v>3898</v>
      </c>
      <c r="HO35" s="312">
        <v>1311</v>
      </c>
      <c r="HP35" s="312">
        <v>1703</v>
      </c>
      <c r="HQ35" s="312">
        <v>1889</v>
      </c>
      <c r="HR35" s="312">
        <v>1254</v>
      </c>
      <c r="HS35" s="312">
        <v>920</v>
      </c>
      <c r="HT35" s="312">
        <v>822</v>
      </c>
      <c r="HU35" s="312">
        <v>3755</v>
      </c>
      <c r="HV35" s="312">
        <v>1092</v>
      </c>
      <c r="HW35" s="312">
        <v>6369</v>
      </c>
      <c r="HX35" s="312">
        <v>1803</v>
      </c>
      <c r="HY35" s="312">
        <v>797</v>
      </c>
      <c r="HZ35" s="312">
        <v>1549</v>
      </c>
      <c r="IA35" s="312">
        <v>331</v>
      </c>
      <c r="IB35" s="312">
        <v>89</v>
      </c>
      <c r="IC35" s="312">
        <v>627</v>
      </c>
      <c r="ID35" s="312">
        <v>0</v>
      </c>
      <c r="IE35" s="312">
        <v>0</v>
      </c>
      <c r="IF35" s="312">
        <v>0</v>
      </c>
      <c r="IG35" s="312">
        <v>0</v>
      </c>
      <c r="IH35" s="312">
        <v>-66</v>
      </c>
      <c r="II35" s="312">
        <v>44</v>
      </c>
      <c r="IJ35" s="312">
        <v>33</v>
      </c>
      <c r="IK35" s="312">
        <v>-155</v>
      </c>
      <c r="IL35" s="312">
        <v>-140</v>
      </c>
      <c r="IM35" s="312">
        <v>71</v>
      </c>
      <c r="IN35" s="312">
        <v>13</v>
      </c>
      <c r="IO35" s="302"/>
      <c r="IP35" s="313">
        <v>737617</v>
      </c>
    </row>
    <row r="36" spans="1:253">
      <c r="B36" s="281" t="s">
        <v>1538</v>
      </c>
      <c r="C36" s="314">
        <v>19281</v>
      </c>
      <c r="D36" s="314">
        <v>13067</v>
      </c>
      <c r="E36" s="314">
        <v>5761</v>
      </c>
      <c r="F36" s="314">
        <v>10232</v>
      </c>
      <c r="G36" s="314">
        <v>7446</v>
      </c>
      <c r="H36" s="314">
        <v>13089</v>
      </c>
      <c r="I36" s="314">
        <v>4230</v>
      </c>
      <c r="J36" s="314">
        <v>4778</v>
      </c>
      <c r="K36" s="314">
        <v>14351</v>
      </c>
      <c r="L36" s="314">
        <v>2683</v>
      </c>
      <c r="M36" s="314">
        <v>3883</v>
      </c>
      <c r="N36" s="314">
        <v>1727</v>
      </c>
      <c r="O36" s="314">
        <v>6043</v>
      </c>
      <c r="P36" s="314">
        <v>4720</v>
      </c>
      <c r="Q36" s="314">
        <v>8120</v>
      </c>
      <c r="R36" s="314">
        <v>3890</v>
      </c>
      <c r="S36" s="314">
        <v>3563</v>
      </c>
      <c r="T36" s="314">
        <v>2738</v>
      </c>
      <c r="U36" s="314">
        <v>8880</v>
      </c>
      <c r="V36" s="314">
        <v>9874</v>
      </c>
      <c r="W36" s="314">
        <v>1677</v>
      </c>
      <c r="X36" s="314">
        <v>1253</v>
      </c>
      <c r="Y36" s="314">
        <v>1326</v>
      </c>
      <c r="Z36" s="314">
        <v>1386</v>
      </c>
      <c r="AA36" s="314">
        <v>5246</v>
      </c>
      <c r="AB36" s="314">
        <v>6186</v>
      </c>
      <c r="AC36" s="314">
        <v>5694</v>
      </c>
      <c r="AD36" s="314">
        <v>8198</v>
      </c>
      <c r="AE36" s="314">
        <v>3466</v>
      </c>
      <c r="AF36" s="314">
        <v>5403</v>
      </c>
      <c r="AG36" s="314">
        <v>4224</v>
      </c>
      <c r="AH36" s="314">
        <v>3830</v>
      </c>
      <c r="AI36" s="314">
        <v>4042</v>
      </c>
      <c r="AJ36" s="314">
        <v>5537</v>
      </c>
      <c r="AK36" s="314">
        <v>11475</v>
      </c>
      <c r="AL36" s="314">
        <v>17786</v>
      </c>
      <c r="AM36" s="314">
        <v>5428</v>
      </c>
      <c r="AN36" s="314">
        <v>26116</v>
      </c>
      <c r="AO36" s="314">
        <v>11416</v>
      </c>
      <c r="AP36" s="314">
        <v>11028</v>
      </c>
      <c r="AQ36" s="314">
        <v>14947</v>
      </c>
      <c r="AR36" s="314">
        <v>97394</v>
      </c>
      <c r="AS36" s="314">
        <v>15228</v>
      </c>
      <c r="AT36" s="314">
        <v>3811</v>
      </c>
      <c r="AU36" s="314">
        <v>8898</v>
      </c>
      <c r="AV36" s="314">
        <v>5884</v>
      </c>
      <c r="AW36" s="314">
        <v>5822</v>
      </c>
      <c r="AX36" s="314">
        <v>24482</v>
      </c>
      <c r="AY36" s="314">
        <v>3233</v>
      </c>
      <c r="AZ36" s="314">
        <v>7619</v>
      </c>
      <c r="BA36" s="314">
        <v>4418</v>
      </c>
      <c r="BB36" s="314">
        <v>5396</v>
      </c>
      <c r="BC36" s="314">
        <v>3864</v>
      </c>
      <c r="BD36" s="314">
        <v>4178</v>
      </c>
      <c r="BE36" s="314">
        <v>8041</v>
      </c>
      <c r="BF36" s="314">
        <v>3571</v>
      </c>
      <c r="BG36" s="314">
        <v>4608</v>
      </c>
      <c r="BH36" s="314">
        <v>32774</v>
      </c>
      <c r="BI36" s="314">
        <v>3719</v>
      </c>
      <c r="BJ36" s="314">
        <v>14129</v>
      </c>
      <c r="BK36" s="314">
        <v>41882</v>
      </c>
      <c r="BL36" s="314">
        <v>22545</v>
      </c>
      <c r="BM36" s="314">
        <v>28414</v>
      </c>
      <c r="BN36" s="314">
        <v>6427</v>
      </c>
      <c r="BO36" s="314">
        <v>5025</v>
      </c>
      <c r="BP36" s="314">
        <v>8342</v>
      </c>
      <c r="BQ36" s="314">
        <v>20727</v>
      </c>
      <c r="BR36" s="314">
        <v>6691</v>
      </c>
      <c r="BS36" s="314">
        <v>5235</v>
      </c>
      <c r="BT36" s="314">
        <v>12664</v>
      </c>
      <c r="BU36" s="314">
        <v>11825</v>
      </c>
      <c r="BV36" s="314">
        <v>7822</v>
      </c>
      <c r="BW36" s="314">
        <v>16187</v>
      </c>
      <c r="BX36" s="314">
        <v>17097</v>
      </c>
      <c r="BY36" s="314">
        <v>3754</v>
      </c>
      <c r="BZ36" s="314">
        <v>2472</v>
      </c>
      <c r="CA36" s="314">
        <v>5600</v>
      </c>
      <c r="CB36" s="314">
        <v>8036</v>
      </c>
      <c r="CC36" s="314">
        <v>6376</v>
      </c>
      <c r="CD36" s="314">
        <v>9750</v>
      </c>
      <c r="CE36" s="314">
        <v>4192</v>
      </c>
      <c r="CF36" s="314">
        <v>3528</v>
      </c>
      <c r="CG36" s="314">
        <v>9170</v>
      </c>
      <c r="CH36" s="314">
        <v>936</v>
      </c>
      <c r="CI36" s="314">
        <v>638</v>
      </c>
      <c r="CJ36" s="314">
        <v>843</v>
      </c>
      <c r="CK36" s="314">
        <v>15788</v>
      </c>
      <c r="CL36" s="314">
        <v>25547</v>
      </c>
      <c r="CM36" s="314">
        <v>7261</v>
      </c>
      <c r="CN36" s="314">
        <v>7272</v>
      </c>
      <c r="CO36" s="314">
        <v>6834</v>
      </c>
      <c r="CP36" s="314">
        <v>5120</v>
      </c>
      <c r="CQ36" s="314">
        <v>17694</v>
      </c>
      <c r="CR36" s="314">
        <v>8172</v>
      </c>
      <c r="CS36" s="314">
        <v>4682</v>
      </c>
      <c r="CT36" s="314">
        <v>17165</v>
      </c>
      <c r="CU36" s="314">
        <v>16436</v>
      </c>
      <c r="CV36" s="314">
        <v>11560</v>
      </c>
      <c r="CW36" s="314">
        <v>17725</v>
      </c>
      <c r="CX36" s="314">
        <v>5418</v>
      </c>
      <c r="CY36" s="314">
        <v>8369</v>
      </c>
      <c r="CZ36" s="314">
        <v>3761</v>
      </c>
      <c r="DA36" s="314">
        <v>2306</v>
      </c>
      <c r="DB36" s="314">
        <v>6256</v>
      </c>
      <c r="DC36" s="314">
        <v>9002</v>
      </c>
      <c r="DD36" s="314">
        <v>9166</v>
      </c>
      <c r="DE36" s="314">
        <v>7307</v>
      </c>
      <c r="DF36" s="314">
        <v>8281</v>
      </c>
      <c r="DG36" s="314">
        <v>3534</v>
      </c>
      <c r="DH36" s="314">
        <v>11224</v>
      </c>
      <c r="DI36" s="314">
        <v>5883</v>
      </c>
      <c r="DJ36" s="314">
        <v>5097</v>
      </c>
      <c r="DK36" s="314">
        <v>5630</v>
      </c>
      <c r="DL36" s="314">
        <v>5727</v>
      </c>
      <c r="DM36" s="314">
        <v>9560</v>
      </c>
      <c r="DN36" s="314">
        <v>9618</v>
      </c>
      <c r="DO36" s="314">
        <v>24014</v>
      </c>
      <c r="DP36" s="314">
        <v>5038</v>
      </c>
      <c r="DQ36" s="314">
        <v>6530</v>
      </c>
      <c r="DR36" s="314">
        <v>2387</v>
      </c>
      <c r="DS36" s="314">
        <v>3870</v>
      </c>
      <c r="DT36" s="314">
        <v>6336</v>
      </c>
      <c r="DU36" s="314">
        <v>7308</v>
      </c>
      <c r="DV36" s="314">
        <v>4205</v>
      </c>
      <c r="DW36" s="314">
        <v>7150</v>
      </c>
      <c r="DX36" s="314">
        <v>5680</v>
      </c>
      <c r="DY36" s="314">
        <v>8205</v>
      </c>
      <c r="DZ36" s="314">
        <v>41905</v>
      </c>
      <c r="EA36" s="314">
        <v>4913</v>
      </c>
      <c r="EB36" s="314">
        <v>26893</v>
      </c>
      <c r="EC36" s="314">
        <v>25501</v>
      </c>
      <c r="ED36" s="314">
        <v>5230</v>
      </c>
      <c r="EE36" s="314">
        <v>13768</v>
      </c>
      <c r="EF36" s="314">
        <v>6071</v>
      </c>
      <c r="EG36" s="314">
        <v>14135</v>
      </c>
      <c r="EH36" s="314">
        <v>15809</v>
      </c>
      <c r="EI36" s="314">
        <v>31934</v>
      </c>
      <c r="EJ36" s="314">
        <v>7887</v>
      </c>
      <c r="EK36" s="314">
        <v>6595</v>
      </c>
      <c r="EL36" s="314">
        <v>13024</v>
      </c>
      <c r="EM36" s="314">
        <v>6240</v>
      </c>
      <c r="EN36" s="314">
        <v>6995</v>
      </c>
      <c r="EO36" s="314">
        <v>10596</v>
      </c>
      <c r="EP36" s="314">
        <v>11871</v>
      </c>
      <c r="EQ36" s="314">
        <v>4585</v>
      </c>
      <c r="ER36" s="314">
        <v>4793</v>
      </c>
      <c r="ES36" s="314">
        <v>111983</v>
      </c>
      <c r="ET36" s="314">
        <v>2479</v>
      </c>
      <c r="EU36" s="314">
        <v>2095</v>
      </c>
      <c r="EV36" s="314">
        <v>3731</v>
      </c>
      <c r="EW36" s="314">
        <v>1744</v>
      </c>
      <c r="EX36" s="314">
        <v>6936</v>
      </c>
      <c r="EY36" s="314">
        <v>7269</v>
      </c>
      <c r="EZ36" s="314">
        <v>4047</v>
      </c>
      <c r="FA36" s="314">
        <v>2734</v>
      </c>
      <c r="FB36" s="314">
        <v>917</v>
      </c>
      <c r="FC36" s="314">
        <v>534</v>
      </c>
      <c r="FD36" s="314">
        <v>750</v>
      </c>
      <c r="FE36" s="314">
        <v>682</v>
      </c>
      <c r="FF36" s="314">
        <v>1764</v>
      </c>
      <c r="FG36" s="314">
        <v>42597</v>
      </c>
      <c r="FH36" s="314">
        <v>5339</v>
      </c>
      <c r="FI36" s="314">
        <v>8847</v>
      </c>
      <c r="FJ36" s="314">
        <v>11795</v>
      </c>
      <c r="FK36" s="314">
        <v>6350</v>
      </c>
      <c r="FL36" s="314">
        <v>6434</v>
      </c>
      <c r="FM36" s="314">
        <v>3534</v>
      </c>
      <c r="FN36" s="314">
        <v>11754</v>
      </c>
      <c r="FO36" s="314">
        <v>5093</v>
      </c>
      <c r="FP36" s="314">
        <v>6395</v>
      </c>
      <c r="FQ36" s="314">
        <v>12924</v>
      </c>
      <c r="FR36" s="314">
        <v>6545</v>
      </c>
      <c r="FS36" s="314">
        <v>152362</v>
      </c>
      <c r="FT36" s="314">
        <v>8364</v>
      </c>
      <c r="FU36" s="314">
        <v>9715</v>
      </c>
      <c r="FV36" s="314">
        <v>5731</v>
      </c>
      <c r="FW36" s="314">
        <v>13828</v>
      </c>
      <c r="FX36" s="314">
        <v>6009</v>
      </c>
      <c r="FY36" s="314">
        <v>5784</v>
      </c>
      <c r="FZ36" s="314">
        <v>5642</v>
      </c>
      <c r="GA36" s="314">
        <v>11550</v>
      </c>
      <c r="GB36" s="314">
        <v>10844</v>
      </c>
      <c r="GC36" s="314">
        <v>3552</v>
      </c>
      <c r="GD36" s="314">
        <v>1501</v>
      </c>
      <c r="GE36" s="314">
        <v>1477</v>
      </c>
      <c r="GF36" s="314">
        <v>14196</v>
      </c>
      <c r="GG36" s="314">
        <v>14350</v>
      </c>
      <c r="GH36" s="314">
        <v>11046</v>
      </c>
      <c r="GI36" s="314">
        <v>7086</v>
      </c>
      <c r="GJ36" s="314">
        <v>27239</v>
      </c>
      <c r="GK36" s="314">
        <v>6742</v>
      </c>
      <c r="GL36" s="314">
        <v>6795</v>
      </c>
      <c r="GM36" s="314">
        <v>18305</v>
      </c>
      <c r="GN36" s="314">
        <v>7360</v>
      </c>
      <c r="GO36" s="314">
        <v>8311</v>
      </c>
      <c r="GP36" s="314">
        <v>12363</v>
      </c>
      <c r="GQ36" s="314">
        <v>12663</v>
      </c>
      <c r="GR36" s="314">
        <v>13415</v>
      </c>
      <c r="GS36" s="314">
        <v>7397</v>
      </c>
      <c r="GT36" s="314">
        <v>3123</v>
      </c>
      <c r="GU36" s="314">
        <v>5534</v>
      </c>
      <c r="GV36" s="314">
        <v>12782</v>
      </c>
      <c r="GW36" s="314">
        <v>9007</v>
      </c>
      <c r="GX36" s="314">
        <v>8795</v>
      </c>
      <c r="GY36" s="314">
        <v>6059</v>
      </c>
      <c r="GZ36" s="314">
        <v>4836</v>
      </c>
      <c r="HA36" s="314">
        <v>25993</v>
      </c>
      <c r="HB36" s="314">
        <v>7056</v>
      </c>
      <c r="HC36" s="314">
        <v>4120</v>
      </c>
      <c r="HD36" s="314">
        <v>12233</v>
      </c>
      <c r="HE36" s="314">
        <v>8765</v>
      </c>
      <c r="HF36" s="314">
        <v>4063</v>
      </c>
      <c r="HG36" s="314">
        <v>4380</v>
      </c>
      <c r="HH36" s="314">
        <v>4064</v>
      </c>
      <c r="HI36" s="314">
        <v>10028</v>
      </c>
      <c r="HJ36" s="314">
        <v>7534</v>
      </c>
      <c r="HK36" s="314">
        <v>6394</v>
      </c>
      <c r="HL36" s="314">
        <v>20726</v>
      </c>
      <c r="HM36" s="314">
        <v>9908</v>
      </c>
      <c r="HN36" s="314">
        <v>23232</v>
      </c>
      <c r="HO36" s="314">
        <v>7895</v>
      </c>
      <c r="HP36" s="314">
        <v>11966</v>
      </c>
      <c r="HQ36" s="314">
        <v>7575</v>
      </c>
      <c r="HR36" s="314">
        <v>14032</v>
      </c>
      <c r="HS36" s="314">
        <v>7691</v>
      </c>
      <c r="HT36" s="314">
        <v>5791</v>
      </c>
      <c r="HU36" s="314">
        <v>22627</v>
      </c>
      <c r="HV36" s="314">
        <v>11865</v>
      </c>
      <c r="HW36" s="314">
        <v>20884</v>
      </c>
      <c r="HX36" s="314">
        <v>14868</v>
      </c>
      <c r="HY36" s="314">
        <v>8081</v>
      </c>
      <c r="HZ36" s="314">
        <v>9314</v>
      </c>
      <c r="IA36" s="314">
        <v>6636</v>
      </c>
      <c r="IB36" s="314">
        <v>9678</v>
      </c>
      <c r="IC36" s="314">
        <v>14803</v>
      </c>
      <c r="ID36" s="314">
        <v>2642</v>
      </c>
      <c r="IE36" s="314">
        <v>453</v>
      </c>
      <c r="IF36" s="314">
        <v>2757</v>
      </c>
      <c r="IG36" s="314">
        <v>1837</v>
      </c>
      <c r="IH36" s="314">
        <v>972</v>
      </c>
      <c r="II36" s="314">
        <v>1419</v>
      </c>
      <c r="IJ36" s="314">
        <v>2134</v>
      </c>
      <c r="IK36" s="314">
        <v>1866</v>
      </c>
      <c r="IL36" s="314">
        <v>2607</v>
      </c>
      <c r="IM36" s="314">
        <v>2301</v>
      </c>
      <c r="IN36" s="314">
        <v>2159</v>
      </c>
      <c r="IO36" s="302"/>
      <c r="IP36" s="315">
        <v>2516637</v>
      </c>
    </row>
    <row r="37" spans="1:253" ht="12" thickBot="1">
      <c r="B37" s="283" t="s">
        <v>1539</v>
      </c>
      <c r="C37" s="306">
        <v>44896</v>
      </c>
      <c r="D37" s="306">
        <v>30992</v>
      </c>
      <c r="E37" s="306">
        <v>23586</v>
      </c>
      <c r="F37" s="306">
        <v>25480</v>
      </c>
      <c r="G37" s="306">
        <v>19714</v>
      </c>
      <c r="H37" s="306">
        <v>42537</v>
      </c>
      <c r="I37" s="306">
        <v>22443</v>
      </c>
      <c r="J37" s="306">
        <v>22712</v>
      </c>
      <c r="K37" s="306">
        <v>53064</v>
      </c>
      <c r="L37" s="306">
        <v>12554</v>
      </c>
      <c r="M37" s="306">
        <v>8135</v>
      </c>
      <c r="N37" s="306">
        <v>14518</v>
      </c>
      <c r="O37" s="306">
        <v>25955</v>
      </c>
      <c r="P37" s="306">
        <v>15518</v>
      </c>
      <c r="Q37" s="306">
        <v>34062</v>
      </c>
      <c r="R37" s="306">
        <v>21672</v>
      </c>
      <c r="S37" s="306">
        <v>7424</v>
      </c>
      <c r="T37" s="306">
        <v>12775</v>
      </c>
      <c r="U37" s="306">
        <v>33869</v>
      </c>
      <c r="V37" s="306">
        <v>40625</v>
      </c>
      <c r="W37" s="306">
        <v>6435</v>
      </c>
      <c r="X37" s="306">
        <v>7057</v>
      </c>
      <c r="Y37" s="306">
        <v>7164</v>
      </c>
      <c r="Z37" s="306">
        <v>6196</v>
      </c>
      <c r="AA37" s="306">
        <v>20902</v>
      </c>
      <c r="AB37" s="306">
        <v>26004</v>
      </c>
      <c r="AC37" s="306">
        <v>27120</v>
      </c>
      <c r="AD37" s="306">
        <v>45663</v>
      </c>
      <c r="AE37" s="306">
        <v>23252</v>
      </c>
      <c r="AF37" s="306">
        <v>26391</v>
      </c>
      <c r="AG37" s="306">
        <v>26603</v>
      </c>
      <c r="AH37" s="306">
        <v>18921</v>
      </c>
      <c r="AI37" s="306">
        <v>22460</v>
      </c>
      <c r="AJ37" s="306">
        <v>19830</v>
      </c>
      <c r="AK37" s="306">
        <v>46368</v>
      </c>
      <c r="AL37" s="306">
        <v>55486</v>
      </c>
      <c r="AM37" s="306">
        <v>21892</v>
      </c>
      <c r="AN37" s="306">
        <v>126780</v>
      </c>
      <c r="AO37" s="306">
        <v>25506</v>
      </c>
      <c r="AP37" s="306">
        <v>48092</v>
      </c>
      <c r="AQ37" s="306">
        <v>68832</v>
      </c>
      <c r="AR37" s="306">
        <v>289462</v>
      </c>
      <c r="AS37" s="306">
        <v>57847</v>
      </c>
      <c r="AT37" s="306">
        <v>5558</v>
      </c>
      <c r="AU37" s="306">
        <v>38547</v>
      </c>
      <c r="AV37" s="306">
        <v>23993</v>
      </c>
      <c r="AW37" s="306">
        <v>38525</v>
      </c>
      <c r="AX37" s="306">
        <v>99561</v>
      </c>
      <c r="AY37" s="306">
        <v>28373</v>
      </c>
      <c r="AZ37" s="306">
        <v>40737</v>
      </c>
      <c r="BA37" s="306">
        <v>32728</v>
      </c>
      <c r="BB37" s="306">
        <v>31908</v>
      </c>
      <c r="BC37" s="306">
        <v>26545</v>
      </c>
      <c r="BD37" s="306">
        <v>27374</v>
      </c>
      <c r="BE37" s="306">
        <v>36083</v>
      </c>
      <c r="BF37" s="306">
        <v>16839</v>
      </c>
      <c r="BG37" s="306">
        <v>15410</v>
      </c>
      <c r="BH37" s="306">
        <v>92059</v>
      </c>
      <c r="BI37" s="306">
        <v>14747</v>
      </c>
      <c r="BJ37" s="306">
        <v>107531</v>
      </c>
      <c r="BK37" s="306">
        <v>182219</v>
      </c>
      <c r="BL37" s="306">
        <v>82415</v>
      </c>
      <c r="BM37" s="306">
        <v>87437</v>
      </c>
      <c r="BN37" s="306">
        <v>14799</v>
      </c>
      <c r="BO37" s="306">
        <v>15992</v>
      </c>
      <c r="BP37" s="306">
        <v>23295</v>
      </c>
      <c r="BQ37" s="306">
        <v>111530</v>
      </c>
      <c r="BR37" s="306">
        <v>28003</v>
      </c>
      <c r="BS37" s="306">
        <v>20856</v>
      </c>
      <c r="BT37" s="306">
        <v>56779</v>
      </c>
      <c r="BU37" s="306">
        <v>41051</v>
      </c>
      <c r="BV37" s="306">
        <v>31427</v>
      </c>
      <c r="BW37" s="306">
        <v>71550</v>
      </c>
      <c r="BX37" s="306">
        <v>78367</v>
      </c>
      <c r="BY37" s="306">
        <v>20287</v>
      </c>
      <c r="BZ37" s="306">
        <v>18112</v>
      </c>
      <c r="CA37" s="306">
        <v>29489</v>
      </c>
      <c r="CB37" s="306">
        <v>36971</v>
      </c>
      <c r="CC37" s="306">
        <v>28523</v>
      </c>
      <c r="CD37" s="306">
        <v>79077</v>
      </c>
      <c r="CE37" s="306">
        <v>25286</v>
      </c>
      <c r="CF37" s="306">
        <v>29888</v>
      </c>
      <c r="CG37" s="306">
        <v>56737</v>
      </c>
      <c r="CH37" s="306">
        <v>4744</v>
      </c>
      <c r="CI37" s="306">
        <v>3772</v>
      </c>
      <c r="CJ37" s="306">
        <v>3699</v>
      </c>
      <c r="CK37" s="306">
        <v>34370</v>
      </c>
      <c r="CL37" s="306">
        <v>54391</v>
      </c>
      <c r="CM37" s="306">
        <v>32474</v>
      </c>
      <c r="CN37" s="306">
        <v>37729</v>
      </c>
      <c r="CO37" s="306">
        <v>25435</v>
      </c>
      <c r="CP37" s="306">
        <v>22423</v>
      </c>
      <c r="CQ37" s="306">
        <v>61807</v>
      </c>
      <c r="CR37" s="306">
        <v>31650</v>
      </c>
      <c r="CS37" s="306">
        <v>20918</v>
      </c>
      <c r="CT37" s="306">
        <v>104954</v>
      </c>
      <c r="CU37" s="306">
        <v>66790</v>
      </c>
      <c r="CV37" s="306">
        <v>35461</v>
      </c>
      <c r="CW37" s="306">
        <v>76047</v>
      </c>
      <c r="CX37" s="306">
        <v>9704</v>
      </c>
      <c r="CY37" s="306">
        <v>34345</v>
      </c>
      <c r="CZ37" s="306">
        <v>12443</v>
      </c>
      <c r="DA37" s="306">
        <v>9213</v>
      </c>
      <c r="DB37" s="306">
        <v>15631</v>
      </c>
      <c r="DC37" s="306">
        <v>33726</v>
      </c>
      <c r="DD37" s="306">
        <v>30078</v>
      </c>
      <c r="DE37" s="306">
        <v>26009</v>
      </c>
      <c r="DF37" s="306">
        <v>26691</v>
      </c>
      <c r="DG37" s="306">
        <v>12913</v>
      </c>
      <c r="DH37" s="306">
        <v>39443</v>
      </c>
      <c r="DI37" s="306">
        <v>20130</v>
      </c>
      <c r="DJ37" s="306">
        <v>20637</v>
      </c>
      <c r="DK37" s="306">
        <v>19670</v>
      </c>
      <c r="DL37" s="306">
        <v>29245</v>
      </c>
      <c r="DM37" s="306">
        <v>53978</v>
      </c>
      <c r="DN37" s="306">
        <v>47579</v>
      </c>
      <c r="DO37" s="306">
        <v>66902</v>
      </c>
      <c r="DP37" s="306">
        <v>12036</v>
      </c>
      <c r="DQ37" s="306">
        <v>23092</v>
      </c>
      <c r="DR37" s="306">
        <v>6429</v>
      </c>
      <c r="DS37" s="306">
        <v>12110</v>
      </c>
      <c r="DT37" s="306">
        <v>29439</v>
      </c>
      <c r="DU37" s="306">
        <v>21041</v>
      </c>
      <c r="DV37" s="306">
        <v>29682</v>
      </c>
      <c r="DW37" s="306">
        <v>38066</v>
      </c>
      <c r="DX37" s="306">
        <v>27306</v>
      </c>
      <c r="DY37" s="306">
        <v>24196</v>
      </c>
      <c r="DZ37" s="306">
        <v>124352</v>
      </c>
      <c r="EA37" s="306">
        <v>12549</v>
      </c>
      <c r="EB37" s="306">
        <v>118428</v>
      </c>
      <c r="EC37" s="306">
        <v>96162</v>
      </c>
      <c r="ED37" s="306">
        <v>22414</v>
      </c>
      <c r="EE37" s="306">
        <v>48570</v>
      </c>
      <c r="EF37" s="306">
        <v>24630</v>
      </c>
      <c r="EG37" s="306">
        <v>50533</v>
      </c>
      <c r="EH37" s="306">
        <v>60713</v>
      </c>
      <c r="EI37" s="306">
        <v>56956</v>
      </c>
      <c r="EJ37" s="306">
        <v>42488</v>
      </c>
      <c r="EK37" s="306">
        <v>24224</v>
      </c>
      <c r="EL37" s="306">
        <v>38593</v>
      </c>
      <c r="EM37" s="306">
        <v>27990</v>
      </c>
      <c r="EN37" s="306">
        <v>20268</v>
      </c>
      <c r="EO37" s="306">
        <v>38658</v>
      </c>
      <c r="EP37" s="306">
        <v>54224</v>
      </c>
      <c r="EQ37" s="306">
        <v>17055</v>
      </c>
      <c r="ER37" s="306">
        <v>20685</v>
      </c>
      <c r="ES37" s="306">
        <v>186890</v>
      </c>
      <c r="ET37" s="306">
        <v>13045</v>
      </c>
      <c r="EU37" s="306">
        <v>14482</v>
      </c>
      <c r="EV37" s="306">
        <v>29131</v>
      </c>
      <c r="EW37" s="306">
        <v>10360</v>
      </c>
      <c r="EX37" s="306">
        <v>27851</v>
      </c>
      <c r="EY37" s="306">
        <v>28920</v>
      </c>
      <c r="EZ37" s="306">
        <v>14881</v>
      </c>
      <c r="FA37" s="306">
        <v>16587</v>
      </c>
      <c r="FB37" s="306">
        <v>4245</v>
      </c>
      <c r="FC37" s="306">
        <v>2022</v>
      </c>
      <c r="FD37" s="306">
        <v>3605</v>
      </c>
      <c r="FE37" s="306">
        <v>2534</v>
      </c>
      <c r="FF37" s="306">
        <v>7152</v>
      </c>
      <c r="FG37" s="306">
        <v>117744</v>
      </c>
      <c r="FH37" s="306">
        <v>16592</v>
      </c>
      <c r="FI37" s="306">
        <v>22667</v>
      </c>
      <c r="FJ37" s="306">
        <v>41812</v>
      </c>
      <c r="FK37" s="306">
        <v>21109</v>
      </c>
      <c r="FL37" s="306">
        <v>16598</v>
      </c>
      <c r="FM37" s="306">
        <v>9163</v>
      </c>
      <c r="FN37" s="306">
        <v>31704</v>
      </c>
      <c r="FO37" s="306">
        <v>19099</v>
      </c>
      <c r="FP37" s="306">
        <v>39233</v>
      </c>
      <c r="FQ37" s="306">
        <v>67659</v>
      </c>
      <c r="FR37" s="306">
        <v>30260</v>
      </c>
      <c r="FS37" s="306">
        <v>265086</v>
      </c>
      <c r="FT37" s="306">
        <v>16669</v>
      </c>
      <c r="FU37" s="306">
        <v>52082</v>
      </c>
      <c r="FV37" s="306">
        <v>24715</v>
      </c>
      <c r="FW37" s="306">
        <v>57499</v>
      </c>
      <c r="FX37" s="306">
        <v>22148</v>
      </c>
      <c r="FY37" s="306">
        <v>19173</v>
      </c>
      <c r="FZ37" s="306">
        <v>20984</v>
      </c>
      <c r="GA37" s="306">
        <v>38946</v>
      </c>
      <c r="GB37" s="306">
        <v>24399</v>
      </c>
      <c r="GC37" s="306">
        <v>9026</v>
      </c>
      <c r="GD37" s="306">
        <v>8723</v>
      </c>
      <c r="GE37" s="306">
        <v>3060</v>
      </c>
      <c r="GF37" s="306">
        <v>38408</v>
      </c>
      <c r="GG37" s="306">
        <v>23234</v>
      </c>
      <c r="GH37" s="306">
        <v>34456</v>
      </c>
      <c r="GI37" s="306">
        <v>16663</v>
      </c>
      <c r="GJ37" s="306">
        <v>86635</v>
      </c>
      <c r="GK37" s="306">
        <v>33444</v>
      </c>
      <c r="GL37" s="306">
        <v>19501</v>
      </c>
      <c r="GM37" s="306">
        <v>52697</v>
      </c>
      <c r="GN37" s="306">
        <v>23445</v>
      </c>
      <c r="GO37" s="306">
        <v>25262</v>
      </c>
      <c r="GP37" s="306">
        <v>50542</v>
      </c>
      <c r="GQ37" s="306">
        <v>60678</v>
      </c>
      <c r="GR37" s="306">
        <v>37242</v>
      </c>
      <c r="GS37" s="306">
        <v>23720</v>
      </c>
      <c r="GT37" s="306">
        <v>7926</v>
      </c>
      <c r="GU37" s="306">
        <v>16077</v>
      </c>
      <c r="GV37" s="306">
        <v>45065</v>
      </c>
      <c r="GW37" s="306">
        <v>33255</v>
      </c>
      <c r="GX37" s="306">
        <v>30543</v>
      </c>
      <c r="GY37" s="306">
        <v>18964</v>
      </c>
      <c r="GZ37" s="306">
        <v>19654</v>
      </c>
      <c r="HA37" s="306">
        <v>78409</v>
      </c>
      <c r="HB37" s="306">
        <v>28869</v>
      </c>
      <c r="HC37" s="306">
        <v>19646</v>
      </c>
      <c r="HD37" s="306">
        <v>55157</v>
      </c>
      <c r="HE37" s="306">
        <v>26404</v>
      </c>
      <c r="HF37" s="306">
        <v>17171</v>
      </c>
      <c r="HG37" s="306">
        <v>16144</v>
      </c>
      <c r="HH37" s="306">
        <v>15417</v>
      </c>
      <c r="HI37" s="306">
        <v>38406</v>
      </c>
      <c r="HJ37" s="306">
        <v>24657</v>
      </c>
      <c r="HK37" s="306">
        <v>27095</v>
      </c>
      <c r="HL37" s="306">
        <v>58581</v>
      </c>
      <c r="HM37" s="306">
        <v>34552</v>
      </c>
      <c r="HN37" s="306">
        <v>69357</v>
      </c>
      <c r="HO37" s="306">
        <v>20298</v>
      </c>
      <c r="HP37" s="306">
        <v>46879</v>
      </c>
      <c r="HQ37" s="306">
        <v>21746</v>
      </c>
      <c r="HR37" s="306">
        <v>42901</v>
      </c>
      <c r="HS37" s="306">
        <v>28751</v>
      </c>
      <c r="HT37" s="306">
        <v>18398</v>
      </c>
      <c r="HU37" s="306">
        <v>93289</v>
      </c>
      <c r="HV37" s="306">
        <v>42286</v>
      </c>
      <c r="HW37" s="306">
        <v>84230</v>
      </c>
      <c r="HX37" s="306">
        <v>55972</v>
      </c>
      <c r="HY37" s="306">
        <v>29747</v>
      </c>
      <c r="HZ37" s="306">
        <v>34335</v>
      </c>
      <c r="IA37" s="306">
        <v>19111</v>
      </c>
      <c r="IB37" s="306">
        <v>31536</v>
      </c>
      <c r="IC37" s="306">
        <v>74382</v>
      </c>
      <c r="ID37" s="306">
        <v>7810</v>
      </c>
      <c r="IE37" s="306">
        <v>2079</v>
      </c>
      <c r="IF37" s="306">
        <v>10146</v>
      </c>
      <c r="IG37" s="306">
        <v>5943</v>
      </c>
      <c r="IH37" s="306">
        <v>4439</v>
      </c>
      <c r="II37" s="306">
        <v>4331</v>
      </c>
      <c r="IJ37" s="306">
        <v>9433</v>
      </c>
      <c r="IK37" s="306">
        <v>10558</v>
      </c>
      <c r="IL37" s="306">
        <v>12321</v>
      </c>
      <c r="IM37" s="306">
        <v>8252</v>
      </c>
      <c r="IN37" s="306">
        <v>5769</v>
      </c>
      <c r="IO37" s="302"/>
      <c r="IP37" s="316">
        <v>8921476</v>
      </c>
    </row>
    <row r="38" spans="1:253">
      <c r="B38" s="254"/>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c r="CF38" s="317"/>
      <c r="CG38" s="317"/>
      <c r="CH38" s="317"/>
      <c r="CI38" s="317"/>
      <c r="CJ38" s="317"/>
      <c r="CK38" s="317"/>
      <c r="CL38" s="317"/>
      <c r="CM38" s="317"/>
      <c r="CN38" s="317"/>
      <c r="CO38" s="317"/>
      <c r="CP38" s="317"/>
      <c r="CQ38" s="317"/>
      <c r="CR38" s="317"/>
      <c r="CS38" s="317"/>
      <c r="CT38" s="317"/>
      <c r="CU38" s="317"/>
      <c r="CV38" s="317"/>
      <c r="CW38" s="317"/>
      <c r="CX38" s="317"/>
      <c r="CY38" s="317"/>
      <c r="CZ38" s="317"/>
      <c r="DA38" s="317"/>
      <c r="DB38" s="317"/>
      <c r="DC38" s="317"/>
      <c r="DD38" s="317"/>
      <c r="DE38" s="317"/>
      <c r="DF38" s="317"/>
      <c r="DG38" s="317"/>
      <c r="DH38" s="317"/>
      <c r="DI38" s="317"/>
      <c r="DJ38" s="317"/>
      <c r="DK38" s="317"/>
      <c r="DL38" s="317"/>
      <c r="DM38" s="317"/>
      <c r="DN38" s="317"/>
      <c r="DO38" s="317"/>
      <c r="DP38" s="317"/>
      <c r="DQ38" s="317"/>
      <c r="DR38" s="317"/>
      <c r="DS38" s="317"/>
      <c r="DT38" s="317"/>
      <c r="DU38" s="317"/>
      <c r="DV38" s="317"/>
      <c r="DW38" s="317"/>
      <c r="DX38" s="317"/>
      <c r="DY38" s="317"/>
      <c r="DZ38" s="317"/>
      <c r="EA38" s="317"/>
      <c r="EB38" s="317"/>
      <c r="EC38" s="317"/>
      <c r="ED38" s="317"/>
      <c r="EE38" s="317"/>
      <c r="EF38" s="317"/>
      <c r="EG38" s="317"/>
      <c r="EH38" s="317"/>
      <c r="EI38" s="317"/>
      <c r="EJ38" s="317"/>
      <c r="EK38" s="317"/>
      <c r="EL38" s="317"/>
      <c r="EM38" s="317"/>
      <c r="EN38" s="317"/>
      <c r="EO38" s="317"/>
      <c r="EP38" s="317"/>
      <c r="EQ38" s="317"/>
      <c r="ER38" s="317"/>
      <c r="ES38" s="317"/>
      <c r="ET38" s="317"/>
      <c r="EU38" s="317"/>
      <c r="EV38" s="317"/>
      <c r="EW38" s="317"/>
      <c r="EX38" s="317"/>
      <c r="EY38" s="317"/>
      <c r="EZ38" s="317"/>
      <c r="FA38" s="317"/>
      <c r="FB38" s="317"/>
      <c r="FC38" s="317"/>
      <c r="FD38" s="317"/>
      <c r="FE38" s="317"/>
      <c r="FF38" s="317"/>
      <c r="FG38" s="317"/>
      <c r="FH38" s="317"/>
      <c r="FI38" s="317"/>
      <c r="FJ38" s="317"/>
      <c r="FK38" s="317"/>
      <c r="FL38" s="317"/>
      <c r="FM38" s="317"/>
      <c r="FN38" s="317"/>
      <c r="FO38" s="317"/>
      <c r="FP38" s="317"/>
      <c r="FQ38" s="317"/>
      <c r="FR38" s="317"/>
      <c r="FS38" s="317"/>
      <c r="FT38" s="317"/>
      <c r="FU38" s="317"/>
      <c r="FV38" s="317"/>
      <c r="FW38" s="317"/>
      <c r="FX38" s="317"/>
      <c r="FY38" s="317"/>
      <c r="FZ38" s="317"/>
      <c r="GA38" s="317"/>
      <c r="GB38" s="317"/>
      <c r="GC38" s="317"/>
      <c r="GD38" s="317"/>
      <c r="GE38" s="317"/>
      <c r="GF38" s="317"/>
      <c r="GG38" s="317"/>
      <c r="GH38" s="317"/>
      <c r="GI38" s="317"/>
      <c r="GJ38" s="317"/>
      <c r="GK38" s="317"/>
      <c r="GL38" s="317"/>
      <c r="GM38" s="317"/>
      <c r="GN38" s="317"/>
      <c r="GO38" s="317"/>
      <c r="GP38" s="317"/>
      <c r="GQ38" s="317"/>
      <c r="GR38" s="317"/>
      <c r="GS38" s="317"/>
      <c r="GT38" s="317"/>
      <c r="GU38" s="317"/>
      <c r="GV38" s="317"/>
      <c r="GW38" s="317"/>
      <c r="GX38" s="317"/>
      <c r="GY38" s="317"/>
      <c r="GZ38" s="317"/>
      <c r="HA38" s="317"/>
      <c r="HB38" s="317"/>
      <c r="HC38" s="317"/>
      <c r="HD38" s="317"/>
      <c r="HE38" s="317"/>
      <c r="HF38" s="317"/>
      <c r="HG38" s="317"/>
      <c r="HH38" s="317"/>
      <c r="HI38" s="317"/>
      <c r="HJ38" s="317"/>
      <c r="HK38" s="317"/>
      <c r="HL38" s="317"/>
      <c r="HM38" s="317"/>
      <c r="HN38" s="317"/>
      <c r="HO38" s="317"/>
      <c r="HP38" s="317"/>
      <c r="HQ38" s="317"/>
      <c r="HR38" s="317"/>
      <c r="HS38" s="317"/>
      <c r="HT38" s="317"/>
      <c r="HU38" s="317"/>
      <c r="HV38" s="317"/>
      <c r="HW38" s="317"/>
      <c r="HX38" s="317"/>
      <c r="HY38" s="317"/>
      <c r="HZ38" s="317"/>
      <c r="IA38" s="317"/>
      <c r="IB38" s="317"/>
      <c r="IC38" s="317"/>
      <c r="ID38" s="317"/>
      <c r="IE38" s="317"/>
      <c r="IF38" s="317"/>
      <c r="IG38" s="317"/>
      <c r="IH38" s="317"/>
      <c r="II38" s="317"/>
      <c r="IJ38" s="317"/>
      <c r="IK38" s="317"/>
      <c r="IL38" s="317"/>
      <c r="IM38" s="317"/>
      <c r="IN38" s="317"/>
      <c r="IO38" s="318"/>
    </row>
    <row r="39" spans="1:253">
      <c r="B39" s="319"/>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c r="CJ39" s="317"/>
      <c r="CK39" s="317"/>
      <c r="CL39" s="317"/>
      <c r="CM39" s="317"/>
      <c r="CN39" s="317"/>
      <c r="CO39" s="317"/>
      <c r="CP39" s="317"/>
      <c r="CQ39" s="317"/>
      <c r="CR39" s="317"/>
      <c r="CS39" s="317"/>
      <c r="CT39" s="317"/>
      <c r="CU39" s="317"/>
      <c r="CV39" s="317"/>
      <c r="CW39" s="317"/>
      <c r="CX39" s="317"/>
      <c r="CY39" s="317"/>
      <c r="CZ39" s="317"/>
      <c r="DA39" s="317"/>
      <c r="DB39" s="317"/>
      <c r="DC39" s="317"/>
      <c r="DD39" s="317"/>
      <c r="DE39" s="317"/>
      <c r="DF39" s="317"/>
      <c r="DG39" s="317"/>
      <c r="DH39" s="317"/>
      <c r="DI39" s="317"/>
      <c r="DJ39" s="317"/>
      <c r="DK39" s="317"/>
      <c r="DL39" s="317"/>
      <c r="DM39" s="317"/>
      <c r="DN39" s="317"/>
      <c r="DO39" s="317"/>
      <c r="DP39" s="317"/>
      <c r="DQ39" s="317"/>
      <c r="DR39" s="317"/>
      <c r="DS39" s="317"/>
      <c r="DT39" s="317"/>
      <c r="DU39" s="317"/>
      <c r="DV39" s="317"/>
      <c r="DW39" s="317"/>
      <c r="DX39" s="317"/>
      <c r="DY39" s="317"/>
      <c r="DZ39" s="317"/>
      <c r="EA39" s="317"/>
      <c r="EB39" s="317"/>
      <c r="EC39" s="317"/>
      <c r="ED39" s="317"/>
      <c r="EE39" s="317"/>
      <c r="EF39" s="317"/>
      <c r="EG39" s="317"/>
      <c r="EH39" s="317"/>
      <c r="EI39" s="317"/>
      <c r="EJ39" s="317"/>
      <c r="EK39" s="317"/>
      <c r="EL39" s="317"/>
      <c r="EM39" s="317"/>
      <c r="EN39" s="317"/>
      <c r="EO39" s="317"/>
      <c r="EP39" s="317"/>
      <c r="EQ39" s="317"/>
      <c r="ER39" s="317"/>
      <c r="ES39" s="317"/>
      <c r="ET39" s="317"/>
      <c r="EU39" s="317"/>
      <c r="EV39" s="317"/>
      <c r="EW39" s="317"/>
      <c r="EX39" s="317"/>
      <c r="EY39" s="317"/>
      <c r="EZ39" s="317"/>
      <c r="FA39" s="317"/>
      <c r="FB39" s="317"/>
      <c r="FC39" s="317"/>
      <c r="FD39" s="317"/>
      <c r="FE39" s="317"/>
      <c r="FF39" s="317"/>
      <c r="FG39" s="317"/>
      <c r="FH39" s="317"/>
      <c r="FI39" s="317"/>
      <c r="FJ39" s="317"/>
      <c r="FK39" s="317"/>
      <c r="FL39" s="317"/>
      <c r="FM39" s="317"/>
      <c r="FN39" s="317"/>
      <c r="FO39" s="317"/>
      <c r="FP39" s="317"/>
      <c r="FQ39" s="317"/>
      <c r="FR39" s="317"/>
      <c r="FS39" s="317"/>
      <c r="FT39" s="317"/>
      <c r="FU39" s="317"/>
      <c r="FV39" s="317"/>
      <c r="FW39" s="317"/>
      <c r="FX39" s="317"/>
      <c r="FY39" s="317"/>
      <c r="FZ39" s="317"/>
      <c r="GA39" s="317"/>
      <c r="GB39" s="317"/>
      <c r="GC39" s="317"/>
      <c r="GD39" s="317"/>
      <c r="GE39" s="317"/>
      <c r="GF39" s="317"/>
      <c r="GG39" s="317"/>
      <c r="GH39" s="317"/>
      <c r="GI39" s="317"/>
      <c r="GJ39" s="317"/>
      <c r="GK39" s="317"/>
      <c r="GL39" s="317"/>
      <c r="GM39" s="317"/>
      <c r="GN39" s="317"/>
      <c r="GO39" s="317"/>
      <c r="GP39" s="317"/>
      <c r="GQ39" s="317"/>
      <c r="GR39" s="317"/>
      <c r="GS39" s="317"/>
      <c r="GT39" s="317"/>
      <c r="GU39" s="317"/>
      <c r="GV39" s="317"/>
      <c r="GW39" s="317"/>
      <c r="GX39" s="317"/>
      <c r="GY39" s="317"/>
      <c r="GZ39" s="317"/>
      <c r="HA39" s="317"/>
      <c r="HB39" s="317"/>
      <c r="HC39" s="317"/>
      <c r="HD39" s="317"/>
      <c r="HE39" s="317"/>
      <c r="HF39" s="317"/>
      <c r="HG39" s="317"/>
      <c r="HH39" s="317"/>
      <c r="HI39" s="317"/>
      <c r="HJ39" s="317"/>
      <c r="HK39" s="317"/>
      <c r="HL39" s="317"/>
      <c r="HM39" s="317"/>
      <c r="HN39" s="317"/>
      <c r="HO39" s="317"/>
      <c r="HP39" s="317"/>
      <c r="HQ39" s="317"/>
      <c r="HR39" s="317"/>
      <c r="HS39" s="317"/>
      <c r="HT39" s="317"/>
      <c r="HU39" s="317"/>
      <c r="HV39" s="317"/>
      <c r="HW39" s="317"/>
      <c r="HX39" s="317"/>
      <c r="HY39" s="317"/>
      <c r="HZ39" s="317"/>
      <c r="IA39" s="317"/>
      <c r="IB39" s="317"/>
      <c r="IC39" s="317"/>
      <c r="ID39" s="317"/>
      <c r="IE39" s="317"/>
      <c r="IF39" s="317"/>
      <c r="IG39" s="317"/>
      <c r="IH39" s="317"/>
      <c r="II39" s="317"/>
      <c r="IJ39" s="317"/>
      <c r="IK39" s="317"/>
      <c r="IL39" s="317"/>
      <c r="IM39" s="317"/>
      <c r="IN39" s="317"/>
      <c r="IO39" s="318"/>
    </row>
    <row r="40" spans="1:253">
      <c r="A40" s="254"/>
      <c r="B40" s="319"/>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0"/>
      <c r="BR40" s="320"/>
      <c r="BS40" s="320"/>
      <c r="BT40" s="320"/>
      <c r="BU40" s="320"/>
      <c r="BV40" s="320"/>
      <c r="BW40" s="320"/>
      <c r="BX40" s="320"/>
      <c r="BY40" s="320"/>
      <c r="BZ40" s="320"/>
      <c r="CA40" s="320"/>
      <c r="CB40" s="320"/>
      <c r="CC40" s="320"/>
      <c r="CD40" s="320"/>
      <c r="CE40" s="320"/>
      <c r="CF40" s="320"/>
      <c r="CG40" s="320"/>
      <c r="CH40" s="320"/>
      <c r="CI40" s="320"/>
      <c r="CJ40" s="320"/>
      <c r="CK40" s="320"/>
      <c r="CL40" s="320"/>
      <c r="CM40" s="320"/>
      <c r="CN40" s="320"/>
      <c r="CO40" s="320"/>
      <c r="CP40" s="320"/>
      <c r="CQ40" s="320"/>
      <c r="CR40" s="320"/>
      <c r="CS40" s="320"/>
      <c r="CT40" s="320"/>
      <c r="CU40" s="320"/>
      <c r="CV40" s="320"/>
      <c r="CW40" s="320"/>
      <c r="CX40" s="320"/>
      <c r="CY40" s="320"/>
      <c r="CZ40" s="320"/>
      <c r="DA40" s="320"/>
      <c r="DB40" s="320"/>
      <c r="DC40" s="320"/>
      <c r="DD40" s="320"/>
      <c r="DE40" s="320"/>
      <c r="DF40" s="320"/>
      <c r="DG40" s="320"/>
      <c r="DH40" s="320"/>
      <c r="DI40" s="320"/>
      <c r="DJ40" s="320"/>
      <c r="DK40" s="320"/>
      <c r="DL40" s="320"/>
      <c r="DM40" s="320"/>
      <c r="DN40" s="320"/>
      <c r="DO40" s="320"/>
      <c r="DP40" s="320"/>
      <c r="DQ40" s="320"/>
      <c r="DR40" s="320"/>
      <c r="DS40" s="320"/>
      <c r="DT40" s="320"/>
      <c r="DU40" s="320"/>
      <c r="DV40" s="320"/>
      <c r="DW40" s="320"/>
      <c r="DX40" s="320"/>
      <c r="DY40" s="320"/>
      <c r="DZ40" s="320"/>
      <c r="EA40" s="320"/>
      <c r="EB40" s="320"/>
      <c r="EC40" s="320"/>
      <c r="ED40" s="320"/>
      <c r="EE40" s="320"/>
      <c r="EF40" s="320"/>
      <c r="EG40" s="320"/>
      <c r="EH40" s="320"/>
      <c r="EI40" s="320"/>
      <c r="EJ40" s="320"/>
      <c r="EK40" s="320"/>
      <c r="EL40" s="320"/>
      <c r="EM40" s="320"/>
      <c r="EN40" s="320"/>
      <c r="EO40" s="320"/>
      <c r="EP40" s="320"/>
      <c r="EQ40" s="320"/>
      <c r="ER40" s="320"/>
      <c r="ES40" s="320"/>
      <c r="ET40" s="320"/>
      <c r="EU40" s="320"/>
      <c r="EV40" s="320"/>
      <c r="EW40" s="320"/>
      <c r="EX40" s="320"/>
      <c r="EY40" s="320"/>
      <c r="EZ40" s="320"/>
      <c r="FA40" s="320"/>
      <c r="FB40" s="320"/>
      <c r="FC40" s="320"/>
      <c r="FD40" s="320"/>
      <c r="FE40" s="320"/>
      <c r="FF40" s="320"/>
      <c r="FG40" s="320"/>
      <c r="FH40" s="320"/>
      <c r="FI40" s="320"/>
      <c r="FJ40" s="320"/>
      <c r="FK40" s="320"/>
      <c r="FL40" s="320"/>
      <c r="FM40" s="320"/>
      <c r="FN40" s="320"/>
      <c r="FO40" s="320"/>
      <c r="FP40" s="320"/>
      <c r="FQ40" s="320"/>
      <c r="FR40" s="320"/>
      <c r="FS40" s="320"/>
      <c r="FT40" s="320"/>
      <c r="FU40" s="320"/>
      <c r="FV40" s="320"/>
      <c r="FW40" s="320"/>
      <c r="FX40" s="320"/>
      <c r="FY40" s="320"/>
      <c r="FZ40" s="320"/>
      <c r="GA40" s="320"/>
      <c r="GB40" s="320"/>
      <c r="GC40" s="320"/>
      <c r="GD40" s="320"/>
      <c r="GE40" s="320"/>
      <c r="GF40" s="320"/>
      <c r="GG40" s="320"/>
      <c r="GH40" s="320"/>
      <c r="GI40" s="320"/>
      <c r="GJ40" s="320"/>
      <c r="GK40" s="320"/>
      <c r="GL40" s="320"/>
      <c r="GM40" s="320"/>
      <c r="GN40" s="320"/>
      <c r="GO40" s="320"/>
      <c r="GP40" s="320"/>
      <c r="GQ40" s="320"/>
      <c r="GR40" s="320"/>
      <c r="GS40" s="320"/>
      <c r="GT40" s="320"/>
      <c r="GU40" s="320"/>
      <c r="GV40" s="320"/>
      <c r="GW40" s="320"/>
      <c r="GX40" s="320"/>
      <c r="GY40" s="320"/>
      <c r="GZ40" s="320"/>
      <c r="HA40" s="320"/>
      <c r="HB40" s="320"/>
      <c r="HC40" s="320"/>
      <c r="HD40" s="320"/>
      <c r="HE40" s="320"/>
      <c r="HF40" s="320"/>
      <c r="HG40" s="320"/>
      <c r="HH40" s="320"/>
      <c r="HI40" s="320"/>
      <c r="HJ40" s="320"/>
      <c r="HK40" s="320"/>
      <c r="HL40" s="320"/>
      <c r="HM40" s="320"/>
      <c r="HN40" s="320"/>
      <c r="HO40" s="320"/>
      <c r="HP40" s="320"/>
      <c r="HQ40" s="320"/>
      <c r="HR40" s="320"/>
      <c r="HS40" s="320"/>
      <c r="HT40" s="320"/>
      <c r="HU40" s="320"/>
      <c r="HV40" s="320"/>
      <c r="HW40" s="320"/>
      <c r="HX40" s="320"/>
      <c r="HY40" s="320"/>
      <c r="HZ40" s="320"/>
      <c r="IA40" s="320"/>
      <c r="IB40" s="320"/>
      <c r="IC40" s="320"/>
      <c r="ID40" s="320"/>
      <c r="IE40" s="320"/>
      <c r="IF40" s="320"/>
      <c r="IG40" s="320"/>
      <c r="IH40" s="320"/>
      <c r="II40" s="320"/>
      <c r="IJ40" s="320"/>
      <c r="IK40" s="320"/>
      <c r="IL40" s="320"/>
      <c r="IM40" s="320"/>
      <c r="IN40" s="320"/>
      <c r="IO40" s="321"/>
      <c r="IP40" s="254"/>
      <c r="IQ40" s="254"/>
      <c r="IR40" s="254"/>
      <c r="IS40" s="254"/>
    </row>
    <row r="41" spans="1:253">
      <c r="B41" s="251" t="s">
        <v>1007</v>
      </c>
      <c r="G41" s="294"/>
      <c r="H41" s="250"/>
      <c r="I41" s="250"/>
      <c r="J41" s="250"/>
      <c r="K41" s="250"/>
      <c r="CR41" s="323" t="s">
        <v>1008</v>
      </c>
      <c r="IO41" s="324"/>
    </row>
    <row r="42" spans="1:253" ht="12" thickBot="1">
      <c r="F42" s="322" t="s">
        <v>1009</v>
      </c>
      <c r="G42" s="322"/>
      <c r="L42" s="250"/>
      <c r="M42" s="322" t="s">
        <v>1010</v>
      </c>
    </row>
    <row r="43" spans="1:253">
      <c r="B43" s="446"/>
      <c r="C43" s="300" t="s">
        <v>1540</v>
      </c>
      <c r="D43" s="300" t="s">
        <v>1541</v>
      </c>
      <c r="E43" s="300" t="s">
        <v>1542</v>
      </c>
      <c r="F43" s="300" t="s">
        <v>1543</v>
      </c>
      <c r="G43" s="326" t="s">
        <v>1526</v>
      </c>
      <c r="H43" s="294"/>
      <c r="I43" s="300" t="s">
        <v>1540</v>
      </c>
      <c r="J43" s="300" t="s">
        <v>1544</v>
      </c>
      <c r="K43" s="300" t="s">
        <v>1542</v>
      </c>
      <c r="L43" s="300" t="s">
        <v>1545</v>
      </c>
      <c r="M43" s="326" t="s">
        <v>1546</v>
      </c>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c r="DM43" s="257"/>
      <c r="DN43" s="257"/>
      <c r="DO43" s="257"/>
      <c r="DP43" s="257"/>
      <c r="DQ43" s="257"/>
      <c r="DR43" s="257"/>
      <c r="DS43" s="257"/>
      <c r="DT43" s="257"/>
      <c r="DU43" s="257"/>
      <c r="DV43" s="257"/>
      <c r="DW43" s="257"/>
      <c r="DX43" s="257"/>
      <c r="DY43" s="257"/>
      <c r="DZ43" s="257"/>
      <c r="EA43" s="257"/>
      <c r="EB43" s="257"/>
      <c r="EC43" s="257"/>
      <c r="ED43" s="257"/>
      <c r="EE43" s="257"/>
      <c r="EF43" s="257"/>
      <c r="EG43" s="257"/>
      <c r="EH43" s="257"/>
      <c r="EI43" s="257"/>
      <c r="EJ43" s="257"/>
      <c r="EK43" s="257"/>
      <c r="EL43" s="257"/>
      <c r="EM43" s="257"/>
      <c r="EN43" s="257"/>
      <c r="EO43" s="257"/>
      <c r="EP43" s="257"/>
      <c r="EQ43" s="257"/>
      <c r="ER43" s="257"/>
      <c r="ES43" s="257"/>
      <c r="ET43" s="257"/>
      <c r="EU43" s="257"/>
      <c r="EV43" s="257"/>
      <c r="EW43" s="257"/>
      <c r="EX43" s="257"/>
      <c r="EY43" s="257"/>
      <c r="EZ43" s="257"/>
      <c r="FA43" s="257"/>
      <c r="FB43" s="257"/>
      <c r="FC43" s="257"/>
      <c r="FD43" s="257"/>
      <c r="FE43" s="257"/>
      <c r="FF43" s="257"/>
      <c r="FG43" s="257"/>
      <c r="FH43" s="257"/>
      <c r="FI43" s="257"/>
      <c r="FJ43" s="257"/>
      <c r="FK43" s="257"/>
      <c r="FL43" s="257"/>
      <c r="FM43" s="257"/>
      <c r="FN43" s="257"/>
      <c r="FO43" s="257"/>
      <c r="FP43" s="257"/>
      <c r="FQ43" s="257"/>
      <c r="FR43" s="257"/>
      <c r="FS43" s="257"/>
      <c r="FT43" s="257"/>
      <c r="FU43" s="257"/>
      <c r="FV43" s="257"/>
      <c r="FW43" s="257"/>
      <c r="FX43" s="257"/>
      <c r="FY43" s="257"/>
      <c r="FZ43" s="257"/>
      <c r="GA43" s="257"/>
      <c r="GB43" s="257"/>
      <c r="GC43" s="257"/>
      <c r="GD43" s="257"/>
      <c r="GE43" s="257"/>
      <c r="GF43" s="257"/>
      <c r="GG43" s="257"/>
      <c r="GH43" s="257"/>
      <c r="GI43" s="257"/>
      <c r="GJ43" s="257"/>
      <c r="GK43" s="257"/>
      <c r="GL43" s="257"/>
      <c r="GM43" s="257"/>
      <c r="GN43" s="257"/>
      <c r="GO43" s="257"/>
      <c r="GP43" s="257"/>
      <c r="GQ43" s="257"/>
      <c r="GR43" s="257"/>
      <c r="GS43" s="257"/>
      <c r="GT43" s="257"/>
      <c r="GU43" s="257"/>
      <c r="GV43" s="257"/>
      <c r="GW43" s="257"/>
      <c r="GX43" s="257"/>
      <c r="GY43" s="257"/>
      <c r="GZ43" s="257"/>
      <c r="HA43" s="257"/>
      <c r="HB43" s="257"/>
      <c r="HC43" s="257"/>
      <c r="HD43" s="257"/>
      <c r="HE43" s="257"/>
      <c r="HF43" s="257"/>
      <c r="HG43" s="257"/>
      <c r="HH43" s="257"/>
      <c r="HI43" s="257"/>
      <c r="HJ43" s="257"/>
      <c r="HK43" s="257"/>
      <c r="HL43" s="257"/>
      <c r="HM43" s="257"/>
      <c r="HN43" s="257"/>
      <c r="HO43" s="257"/>
      <c r="HP43" s="257"/>
      <c r="HQ43" s="257"/>
      <c r="HR43" s="257"/>
      <c r="HS43" s="257"/>
      <c r="HT43" s="257"/>
      <c r="HU43" s="257"/>
      <c r="HV43" s="257"/>
      <c r="HW43" s="257"/>
      <c r="HX43" s="257"/>
      <c r="HY43" s="257"/>
      <c r="HZ43" s="257"/>
      <c r="IA43" s="257"/>
      <c r="IB43" s="257"/>
      <c r="IC43" s="257"/>
      <c r="ID43" s="257"/>
      <c r="IE43" s="257"/>
      <c r="IF43" s="257"/>
      <c r="IG43" s="257"/>
      <c r="IH43" s="257"/>
      <c r="II43" s="257"/>
      <c r="IJ43" s="257"/>
      <c r="IK43" s="257"/>
      <c r="IL43" s="257"/>
      <c r="IM43" s="257"/>
      <c r="IN43" s="257"/>
      <c r="IO43" s="257"/>
      <c r="IP43" s="295"/>
      <c r="IQ43" s="295"/>
    </row>
    <row r="44" spans="1:253">
      <c r="B44" s="447"/>
      <c r="C44" s="259" t="s">
        <v>1547</v>
      </c>
      <c r="D44" s="259" t="s">
        <v>1548</v>
      </c>
      <c r="E44" s="259" t="s">
        <v>1012</v>
      </c>
      <c r="F44" s="259" t="s">
        <v>1549</v>
      </c>
      <c r="G44" s="327"/>
      <c r="H44" s="328" t="s">
        <v>998</v>
      </c>
      <c r="I44" s="259" t="s">
        <v>1011</v>
      </c>
      <c r="J44" s="259" t="s">
        <v>1550</v>
      </c>
      <c r="K44" s="259" t="s">
        <v>1551</v>
      </c>
      <c r="L44" s="259" t="s">
        <v>1552</v>
      </c>
      <c r="M44" s="327"/>
      <c r="N44" s="328" t="s">
        <v>998</v>
      </c>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260"/>
      <c r="BR44" s="260"/>
      <c r="BS44" s="260"/>
      <c r="BT44" s="260"/>
      <c r="BU44" s="260"/>
      <c r="BV44" s="260"/>
      <c r="BW44" s="260"/>
      <c r="BX44" s="260"/>
      <c r="BY44" s="260"/>
      <c r="BZ44" s="260"/>
      <c r="CA44" s="260"/>
      <c r="CB44" s="260"/>
      <c r="CC44" s="260"/>
      <c r="CD44" s="260"/>
      <c r="CE44" s="260"/>
      <c r="CF44" s="260"/>
      <c r="CG44" s="260"/>
      <c r="CH44" s="260"/>
      <c r="CI44" s="260"/>
      <c r="CJ44" s="260"/>
      <c r="CK44" s="260"/>
      <c r="CL44" s="260"/>
      <c r="CM44" s="260"/>
      <c r="CN44" s="260"/>
      <c r="CO44" s="260"/>
      <c r="CP44" s="260"/>
      <c r="CQ44" s="260"/>
      <c r="CR44" s="260"/>
      <c r="CS44" s="260"/>
      <c r="CT44" s="260"/>
      <c r="CU44" s="260"/>
      <c r="CV44" s="260"/>
      <c r="CW44" s="260"/>
      <c r="CX44" s="260"/>
      <c r="CY44" s="260"/>
      <c r="CZ44" s="260"/>
      <c r="DA44" s="260"/>
      <c r="DB44" s="260"/>
      <c r="DC44" s="260"/>
      <c r="DD44" s="260"/>
      <c r="DE44" s="260"/>
      <c r="DF44" s="260"/>
      <c r="DG44" s="260"/>
      <c r="DH44" s="260"/>
      <c r="DI44" s="260"/>
      <c r="DJ44" s="260"/>
      <c r="DK44" s="260"/>
      <c r="DL44" s="260"/>
      <c r="DM44" s="260"/>
      <c r="DN44" s="260"/>
      <c r="DO44" s="260"/>
      <c r="DP44" s="260"/>
      <c r="DQ44" s="260"/>
      <c r="DR44" s="260"/>
      <c r="DS44" s="260"/>
      <c r="DT44" s="260"/>
      <c r="DU44" s="260"/>
      <c r="DV44" s="260"/>
      <c r="DW44" s="260"/>
      <c r="DX44" s="260"/>
      <c r="DY44" s="260"/>
      <c r="DZ44" s="260"/>
      <c r="EA44" s="260"/>
      <c r="EB44" s="260"/>
      <c r="EC44" s="260"/>
      <c r="ED44" s="260"/>
      <c r="EE44" s="260"/>
      <c r="EF44" s="260"/>
      <c r="EG44" s="260"/>
      <c r="EH44" s="260"/>
      <c r="EI44" s="260"/>
      <c r="EJ44" s="260"/>
      <c r="EK44" s="260"/>
      <c r="EL44" s="260"/>
      <c r="EM44" s="260"/>
      <c r="EN44" s="260"/>
      <c r="EO44" s="260"/>
      <c r="EP44" s="260"/>
      <c r="EQ44" s="260"/>
      <c r="ER44" s="260"/>
      <c r="ES44" s="260"/>
      <c r="ET44" s="260"/>
      <c r="EU44" s="260"/>
      <c r="EV44" s="260"/>
      <c r="EW44" s="260"/>
      <c r="EX44" s="260"/>
      <c r="EY44" s="260"/>
      <c r="EZ44" s="260"/>
      <c r="FA44" s="260"/>
      <c r="FB44" s="260"/>
      <c r="FC44" s="260"/>
      <c r="FD44" s="260"/>
      <c r="FE44" s="260"/>
      <c r="FF44" s="260"/>
      <c r="FG44" s="260"/>
      <c r="FH44" s="260"/>
      <c r="FI44" s="260"/>
      <c r="FJ44" s="260"/>
      <c r="FK44" s="260"/>
      <c r="FL44" s="260"/>
      <c r="FM44" s="260"/>
      <c r="FN44" s="260"/>
      <c r="FO44" s="260"/>
      <c r="FP44" s="260"/>
      <c r="FQ44" s="260"/>
      <c r="FR44" s="260"/>
      <c r="FS44" s="260"/>
      <c r="FT44" s="260"/>
      <c r="FU44" s="260"/>
      <c r="FV44" s="260"/>
      <c r="FW44" s="260"/>
      <c r="FX44" s="260"/>
      <c r="FY44" s="260"/>
      <c r="FZ44" s="260"/>
      <c r="GA44" s="260"/>
      <c r="GB44" s="260"/>
      <c r="GC44" s="260"/>
      <c r="GD44" s="260"/>
      <c r="GE44" s="260"/>
      <c r="GF44" s="260"/>
      <c r="GG44" s="260"/>
      <c r="GH44" s="260"/>
      <c r="GI44" s="260"/>
      <c r="GJ44" s="260"/>
      <c r="GK44" s="260"/>
      <c r="GL44" s="260"/>
      <c r="GM44" s="260"/>
      <c r="GN44" s="260"/>
      <c r="GO44" s="260"/>
      <c r="GP44" s="260"/>
      <c r="GQ44" s="260"/>
      <c r="GR44" s="260"/>
      <c r="GS44" s="260"/>
      <c r="GT44" s="260"/>
      <c r="GU44" s="260"/>
      <c r="GV44" s="260"/>
      <c r="GW44" s="260"/>
      <c r="GX44" s="260"/>
      <c r="GY44" s="260"/>
      <c r="GZ44" s="260"/>
      <c r="HA44" s="260"/>
      <c r="HB44" s="260"/>
      <c r="HC44" s="260"/>
      <c r="HD44" s="260"/>
      <c r="HE44" s="260"/>
      <c r="HF44" s="260"/>
      <c r="HG44" s="260"/>
      <c r="HH44" s="260"/>
      <c r="HI44" s="260"/>
      <c r="HJ44" s="260"/>
      <c r="HK44" s="260"/>
      <c r="HL44" s="260"/>
      <c r="HM44" s="260"/>
      <c r="HN44" s="260"/>
      <c r="HO44" s="260"/>
      <c r="HP44" s="260"/>
      <c r="HQ44" s="260"/>
      <c r="HR44" s="260"/>
      <c r="HS44" s="260"/>
      <c r="HT44" s="260"/>
      <c r="HU44" s="260"/>
      <c r="HV44" s="260"/>
      <c r="HW44" s="260"/>
      <c r="HX44" s="260"/>
      <c r="HY44" s="260"/>
      <c r="HZ44" s="260"/>
      <c r="IA44" s="260"/>
      <c r="IB44" s="260"/>
      <c r="IC44" s="260"/>
      <c r="ID44" s="260"/>
      <c r="IE44" s="260"/>
      <c r="IF44" s="260"/>
      <c r="IG44" s="260"/>
      <c r="IH44" s="260"/>
      <c r="II44" s="260"/>
      <c r="IJ44" s="260"/>
      <c r="IK44" s="260"/>
      <c r="IL44" s="260"/>
      <c r="IM44" s="260"/>
      <c r="IN44" s="260"/>
      <c r="IO44" s="260"/>
      <c r="IP44" s="295"/>
      <c r="IQ44" s="295"/>
    </row>
    <row r="45" spans="1:253">
      <c r="B45" s="263" t="s">
        <v>1553</v>
      </c>
      <c r="C45" s="329">
        <v>5403575300</v>
      </c>
      <c r="D45" s="329">
        <v>4526142201</v>
      </c>
      <c r="E45" s="329">
        <v>1696346208</v>
      </c>
      <c r="F45" s="329">
        <v>3112575061</v>
      </c>
      <c r="G45" s="330">
        <v>14738638770</v>
      </c>
      <c r="H45" s="331">
        <v>0</v>
      </c>
      <c r="I45" s="332">
        <v>5403575</v>
      </c>
      <c r="J45" s="332">
        <v>4526142</v>
      </c>
      <c r="K45" s="332">
        <v>1696346</v>
      </c>
      <c r="L45" s="332">
        <v>3112575</v>
      </c>
      <c r="M45" s="330">
        <v>14738638</v>
      </c>
      <c r="N45" s="333">
        <v>0</v>
      </c>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c r="BC45" s="334"/>
      <c r="BD45" s="334"/>
      <c r="BE45" s="334"/>
      <c r="BF45" s="334"/>
      <c r="BG45" s="334"/>
      <c r="BH45" s="334"/>
      <c r="BI45" s="334"/>
      <c r="BJ45" s="334"/>
      <c r="BK45" s="334"/>
      <c r="BL45" s="334"/>
      <c r="BM45" s="334"/>
      <c r="BN45" s="334"/>
      <c r="BO45" s="334"/>
      <c r="BP45" s="334"/>
      <c r="BQ45" s="334"/>
      <c r="BR45" s="334"/>
      <c r="BS45" s="334"/>
      <c r="BT45" s="334"/>
      <c r="BU45" s="334"/>
      <c r="BV45" s="334"/>
      <c r="BW45" s="334"/>
      <c r="BX45" s="334"/>
      <c r="BY45" s="334"/>
      <c r="BZ45" s="334"/>
      <c r="CA45" s="334"/>
      <c r="CB45" s="334"/>
      <c r="CC45" s="334"/>
      <c r="CD45" s="334"/>
      <c r="CE45" s="334"/>
      <c r="CF45" s="334"/>
      <c r="CG45" s="334"/>
      <c r="CH45" s="334"/>
      <c r="CI45" s="334"/>
      <c r="CJ45" s="334"/>
      <c r="CK45" s="334"/>
      <c r="CL45" s="334"/>
      <c r="CM45" s="334"/>
      <c r="CN45" s="334"/>
      <c r="CO45" s="334"/>
      <c r="CP45" s="334"/>
      <c r="CQ45" s="334"/>
      <c r="CR45" s="334"/>
      <c r="CS45" s="334"/>
      <c r="CT45" s="334"/>
      <c r="CU45" s="334"/>
      <c r="CV45" s="334"/>
      <c r="CW45" s="334"/>
      <c r="CX45" s="334"/>
      <c r="CY45" s="334"/>
      <c r="CZ45" s="334"/>
      <c r="DA45" s="334"/>
      <c r="DB45" s="334"/>
      <c r="DC45" s="334"/>
      <c r="DD45" s="334"/>
      <c r="DE45" s="334"/>
      <c r="DF45" s="334"/>
      <c r="DG45" s="334"/>
      <c r="DH45" s="334"/>
      <c r="DI45" s="334"/>
      <c r="DJ45" s="334"/>
      <c r="DK45" s="334"/>
      <c r="DL45" s="334"/>
      <c r="DM45" s="334"/>
      <c r="DN45" s="334"/>
      <c r="DO45" s="334"/>
      <c r="DP45" s="334"/>
      <c r="DQ45" s="334"/>
      <c r="DR45" s="334"/>
      <c r="DS45" s="334"/>
      <c r="DT45" s="334"/>
      <c r="DU45" s="334"/>
      <c r="DV45" s="334"/>
      <c r="DW45" s="334"/>
      <c r="DX45" s="334"/>
      <c r="DY45" s="334"/>
      <c r="DZ45" s="334"/>
      <c r="EA45" s="334"/>
      <c r="EB45" s="334"/>
      <c r="EC45" s="334"/>
      <c r="ED45" s="334"/>
      <c r="EE45" s="334"/>
      <c r="EF45" s="334"/>
      <c r="EG45" s="334"/>
      <c r="EH45" s="334"/>
      <c r="EI45" s="334"/>
      <c r="EJ45" s="334"/>
      <c r="EK45" s="334"/>
      <c r="EL45" s="334"/>
      <c r="EM45" s="334"/>
      <c r="EN45" s="334"/>
      <c r="EO45" s="334"/>
      <c r="EP45" s="334"/>
      <c r="EQ45" s="334"/>
      <c r="ER45" s="334"/>
      <c r="ES45" s="334"/>
      <c r="ET45" s="334"/>
      <c r="EU45" s="334"/>
      <c r="EV45" s="334"/>
      <c r="EW45" s="334"/>
      <c r="EX45" s="334"/>
      <c r="EY45" s="334"/>
      <c r="EZ45" s="334"/>
      <c r="FA45" s="334"/>
      <c r="FB45" s="334"/>
      <c r="FC45" s="334"/>
      <c r="FD45" s="334"/>
      <c r="FE45" s="334"/>
      <c r="FF45" s="334"/>
      <c r="FG45" s="334"/>
      <c r="FH45" s="334"/>
      <c r="FI45" s="334"/>
      <c r="FJ45" s="334"/>
      <c r="FK45" s="334"/>
      <c r="FL45" s="334"/>
      <c r="FM45" s="334"/>
      <c r="FN45" s="334"/>
      <c r="FO45" s="334"/>
      <c r="FP45" s="334"/>
      <c r="FQ45" s="334"/>
      <c r="FR45" s="334"/>
      <c r="FS45" s="334"/>
      <c r="FT45" s="334"/>
      <c r="FU45" s="334"/>
      <c r="FV45" s="334"/>
      <c r="FW45" s="334"/>
      <c r="FX45" s="334"/>
      <c r="FY45" s="334"/>
      <c r="FZ45" s="334"/>
      <c r="GA45" s="334"/>
      <c r="GB45" s="334"/>
      <c r="GC45" s="334"/>
      <c r="GD45" s="334"/>
      <c r="GE45" s="334"/>
      <c r="GF45" s="334"/>
      <c r="GG45" s="334"/>
      <c r="GH45" s="334"/>
      <c r="GI45" s="334"/>
      <c r="GJ45" s="334"/>
      <c r="GK45" s="334"/>
      <c r="GL45" s="334"/>
      <c r="GM45" s="334"/>
      <c r="GN45" s="334"/>
      <c r="GO45" s="334"/>
      <c r="GP45" s="334"/>
      <c r="GQ45" s="334"/>
      <c r="GR45" s="334"/>
      <c r="GS45" s="334"/>
      <c r="GT45" s="334"/>
      <c r="GU45" s="334"/>
      <c r="GV45" s="334"/>
      <c r="GW45" s="334"/>
      <c r="GX45" s="334"/>
      <c r="GY45" s="334"/>
      <c r="GZ45" s="334"/>
      <c r="HA45" s="334"/>
      <c r="HB45" s="334"/>
      <c r="HC45" s="334"/>
      <c r="HD45" s="334"/>
      <c r="HE45" s="334"/>
      <c r="HF45" s="334"/>
      <c r="HG45" s="334"/>
      <c r="HH45" s="334"/>
      <c r="HI45" s="334"/>
      <c r="HJ45" s="334"/>
      <c r="HK45" s="334"/>
      <c r="HL45" s="334"/>
      <c r="HM45" s="334"/>
      <c r="HN45" s="334"/>
      <c r="HO45" s="334"/>
      <c r="HP45" s="334"/>
      <c r="HQ45" s="334"/>
      <c r="HR45" s="334"/>
      <c r="HS45" s="334"/>
      <c r="HT45" s="334"/>
      <c r="HU45" s="334"/>
      <c r="HV45" s="334"/>
      <c r="HW45" s="334"/>
      <c r="HX45" s="334"/>
      <c r="HY45" s="334"/>
      <c r="HZ45" s="334"/>
      <c r="IA45" s="334"/>
      <c r="IB45" s="334"/>
      <c r="IC45" s="334"/>
      <c r="ID45" s="334"/>
      <c r="IE45" s="334"/>
      <c r="IF45" s="334"/>
      <c r="IG45" s="334"/>
      <c r="IH45" s="334"/>
      <c r="II45" s="334"/>
      <c r="IJ45" s="334"/>
      <c r="IK45" s="334"/>
      <c r="IL45" s="334"/>
      <c r="IM45" s="334"/>
      <c r="IN45" s="334"/>
      <c r="IO45" s="334"/>
      <c r="IP45" s="295"/>
      <c r="IQ45" s="295"/>
    </row>
    <row r="46" spans="1:253">
      <c r="B46" s="267" t="s">
        <v>668</v>
      </c>
      <c r="C46" s="329">
        <v>5403575300</v>
      </c>
      <c r="D46" s="329">
        <v>4526142201</v>
      </c>
      <c r="E46" s="329">
        <v>1696346208</v>
      </c>
      <c r="F46" s="329">
        <v>3112575061</v>
      </c>
      <c r="G46" s="330">
        <v>14738638770</v>
      </c>
      <c r="H46" s="331">
        <v>0</v>
      </c>
      <c r="I46" s="332">
        <v>5403575</v>
      </c>
      <c r="J46" s="332">
        <v>4526142</v>
      </c>
      <c r="K46" s="332">
        <v>1696346</v>
      </c>
      <c r="L46" s="332">
        <v>3112575</v>
      </c>
      <c r="M46" s="330">
        <v>14738638</v>
      </c>
      <c r="N46" s="333">
        <v>0</v>
      </c>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334"/>
      <c r="BE46" s="334"/>
      <c r="BF46" s="334"/>
      <c r="BG46" s="334"/>
      <c r="BH46" s="334"/>
      <c r="BI46" s="334"/>
      <c r="BJ46" s="334"/>
      <c r="BK46" s="334"/>
      <c r="BL46" s="334"/>
      <c r="BM46" s="334"/>
      <c r="BN46" s="334"/>
      <c r="BO46" s="334"/>
      <c r="BP46" s="334"/>
      <c r="BQ46" s="334"/>
      <c r="BR46" s="334"/>
      <c r="BS46" s="334"/>
      <c r="BT46" s="334"/>
      <c r="BU46" s="334"/>
      <c r="BV46" s="334"/>
      <c r="BW46" s="334"/>
      <c r="BX46" s="334"/>
      <c r="BY46" s="334"/>
      <c r="BZ46" s="334"/>
      <c r="CA46" s="334"/>
      <c r="CB46" s="334"/>
      <c r="CC46" s="334"/>
      <c r="CD46" s="334"/>
      <c r="CE46" s="334"/>
      <c r="CF46" s="334"/>
      <c r="CG46" s="334"/>
      <c r="CH46" s="334"/>
      <c r="CI46" s="334"/>
      <c r="CJ46" s="334"/>
      <c r="CK46" s="334"/>
      <c r="CL46" s="334"/>
      <c r="CM46" s="334"/>
      <c r="CN46" s="334"/>
      <c r="CO46" s="334"/>
      <c r="CP46" s="334"/>
      <c r="CQ46" s="334"/>
      <c r="CR46" s="334"/>
      <c r="CS46" s="334"/>
      <c r="CT46" s="334"/>
      <c r="CU46" s="334"/>
      <c r="CV46" s="334"/>
      <c r="CW46" s="334"/>
      <c r="CX46" s="334"/>
      <c r="CY46" s="334"/>
      <c r="CZ46" s="334"/>
      <c r="DA46" s="334"/>
      <c r="DB46" s="334"/>
      <c r="DC46" s="334"/>
      <c r="DD46" s="334"/>
      <c r="DE46" s="334"/>
      <c r="DF46" s="334"/>
      <c r="DG46" s="334"/>
      <c r="DH46" s="334"/>
      <c r="DI46" s="334"/>
      <c r="DJ46" s="334"/>
      <c r="DK46" s="334"/>
      <c r="DL46" s="334"/>
      <c r="DM46" s="334"/>
      <c r="DN46" s="334"/>
      <c r="DO46" s="334"/>
      <c r="DP46" s="334"/>
      <c r="DQ46" s="334"/>
      <c r="DR46" s="334"/>
      <c r="DS46" s="334"/>
      <c r="DT46" s="334"/>
      <c r="DU46" s="334"/>
      <c r="DV46" s="334"/>
      <c r="DW46" s="334"/>
      <c r="DX46" s="334"/>
      <c r="DY46" s="334"/>
      <c r="DZ46" s="334"/>
      <c r="EA46" s="334"/>
      <c r="EB46" s="334"/>
      <c r="EC46" s="334"/>
      <c r="ED46" s="334"/>
      <c r="EE46" s="334"/>
      <c r="EF46" s="334"/>
      <c r="EG46" s="334"/>
      <c r="EH46" s="334"/>
      <c r="EI46" s="334"/>
      <c r="EJ46" s="334"/>
      <c r="EK46" s="334"/>
      <c r="EL46" s="334"/>
      <c r="EM46" s="334"/>
      <c r="EN46" s="334"/>
      <c r="EO46" s="334"/>
      <c r="EP46" s="334"/>
      <c r="EQ46" s="334"/>
      <c r="ER46" s="334"/>
      <c r="ES46" s="334"/>
      <c r="ET46" s="334"/>
      <c r="EU46" s="334"/>
      <c r="EV46" s="334"/>
      <c r="EW46" s="334"/>
      <c r="EX46" s="334"/>
      <c r="EY46" s="334"/>
      <c r="EZ46" s="334"/>
      <c r="FA46" s="334"/>
      <c r="FB46" s="334"/>
      <c r="FC46" s="334"/>
      <c r="FD46" s="334"/>
      <c r="FE46" s="334"/>
      <c r="FF46" s="334"/>
      <c r="FG46" s="334"/>
      <c r="FH46" s="334"/>
      <c r="FI46" s="334"/>
      <c r="FJ46" s="334"/>
      <c r="FK46" s="334"/>
      <c r="FL46" s="334"/>
      <c r="FM46" s="334"/>
      <c r="FN46" s="334"/>
      <c r="FO46" s="334"/>
      <c r="FP46" s="334"/>
      <c r="FQ46" s="334"/>
      <c r="FR46" s="334"/>
      <c r="FS46" s="334"/>
      <c r="FT46" s="334"/>
      <c r="FU46" s="334"/>
      <c r="FV46" s="334"/>
      <c r="FW46" s="334"/>
      <c r="FX46" s="334"/>
      <c r="FY46" s="334"/>
      <c r="FZ46" s="334"/>
      <c r="GA46" s="334"/>
      <c r="GB46" s="334"/>
      <c r="GC46" s="334"/>
      <c r="GD46" s="334"/>
      <c r="GE46" s="334"/>
      <c r="GF46" s="334"/>
      <c r="GG46" s="334"/>
      <c r="GH46" s="334"/>
      <c r="GI46" s="334"/>
      <c r="GJ46" s="334"/>
      <c r="GK46" s="334"/>
      <c r="GL46" s="334"/>
      <c r="GM46" s="334"/>
      <c r="GN46" s="334"/>
      <c r="GO46" s="334"/>
      <c r="GP46" s="334"/>
      <c r="GQ46" s="334"/>
      <c r="GR46" s="334"/>
      <c r="GS46" s="334"/>
      <c r="GT46" s="334"/>
      <c r="GU46" s="334"/>
      <c r="GV46" s="334"/>
      <c r="GW46" s="334"/>
      <c r="GX46" s="334"/>
      <c r="GY46" s="334"/>
      <c r="GZ46" s="334"/>
      <c r="HA46" s="334"/>
      <c r="HB46" s="334"/>
      <c r="HC46" s="334"/>
      <c r="HD46" s="334"/>
      <c r="HE46" s="334"/>
      <c r="HF46" s="334"/>
      <c r="HG46" s="334"/>
      <c r="HH46" s="334"/>
      <c r="HI46" s="334"/>
      <c r="HJ46" s="334"/>
      <c r="HK46" s="334"/>
      <c r="HL46" s="334"/>
      <c r="HM46" s="334"/>
      <c r="HN46" s="334"/>
      <c r="HO46" s="334"/>
      <c r="HP46" s="334"/>
      <c r="HQ46" s="334"/>
      <c r="HR46" s="334"/>
      <c r="HS46" s="334"/>
      <c r="HT46" s="334"/>
      <c r="HU46" s="334"/>
      <c r="HV46" s="334"/>
      <c r="HW46" s="334"/>
      <c r="HX46" s="334"/>
      <c r="HY46" s="334"/>
      <c r="HZ46" s="334"/>
      <c r="IA46" s="334"/>
      <c r="IB46" s="334"/>
      <c r="IC46" s="334"/>
      <c r="ID46" s="334"/>
      <c r="IE46" s="334"/>
      <c r="IF46" s="334"/>
      <c r="IG46" s="334"/>
      <c r="IH46" s="334"/>
      <c r="II46" s="334"/>
      <c r="IJ46" s="334"/>
      <c r="IK46" s="334"/>
      <c r="IL46" s="334"/>
      <c r="IM46" s="334"/>
      <c r="IN46" s="334"/>
      <c r="IO46" s="334"/>
      <c r="IP46" s="295"/>
      <c r="IQ46" s="295"/>
    </row>
    <row r="47" spans="1:253">
      <c r="B47" s="283" t="s">
        <v>1491</v>
      </c>
      <c r="C47" s="335">
        <v>2007913355</v>
      </c>
      <c r="D47" s="335">
        <v>1928731902</v>
      </c>
      <c r="E47" s="335">
        <v>700185625</v>
      </c>
      <c r="F47" s="335">
        <v>1180331290</v>
      </c>
      <c r="G47" s="336">
        <v>5817162172</v>
      </c>
      <c r="H47" s="331">
        <v>0</v>
      </c>
      <c r="I47" s="337">
        <v>2007913</v>
      </c>
      <c r="J47" s="337">
        <v>1928731</v>
      </c>
      <c r="K47" s="337">
        <v>700185</v>
      </c>
      <c r="L47" s="337">
        <v>1180331</v>
      </c>
      <c r="M47" s="336">
        <v>5817162</v>
      </c>
      <c r="N47" s="333">
        <v>0</v>
      </c>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c r="BI47" s="334"/>
      <c r="BJ47" s="334"/>
      <c r="BK47" s="334"/>
      <c r="BL47" s="334"/>
      <c r="BM47" s="334"/>
      <c r="BN47" s="334"/>
      <c r="BO47" s="334"/>
      <c r="BP47" s="334"/>
      <c r="BQ47" s="334"/>
      <c r="BR47" s="334"/>
      <c r="BS47" s="334"/>
      <c r="BT47" s="334"/>
      <c r="BU47" s="334"/>
      <c r="BV47" s="334"/>
      <c r="BW47" s="334"/>
      <c r="BX47" s="334"/>
      <c r="BY47" s="334"/>
      <c r="BZ47" s="334"/>
      <c r="CA47" s="334"/>
      <c r="CB47" s="334"/>
      <c r="CC47" s="334"/>
      <c r="CD47" s="334"/>
      <c r="CE47" s="334"/>
      <c r="CF47" s="334"/>
      <c r="CG47" s="334"/>
      <c r="CH47" s="334"/>
      <c r="CI47" s="334"/>
      <c r="CJ47" s="334"/>
      <c r="CK47" s="334"/>
      <c r="CL47" s="334"/>
      <c r="CM47" s="334"/>
      <c r="CN47" s="334"/>
      <c r="CO47" s="334"/>
      <c r="CP47" s="334"/>
      <c r="CQ47" s="334"/>
      <c r="CR47" s="334"/>
      <c r="CS47" s="334"/>
      <c r="CT47" s="334"/>
      <c r="CU47" s="334"/>
      <c r="CV47" s="334"/>
      <c r="CW47" s="334"/>
      <c r="CX47" s="334"/>
      <c r="CY47" s="334"/>
      <c r="CZ47" s="334"/>
      <c r="DA47" s="334"/>
      <c r="DB47" s="334"/>
      <c r="DC47" s="334"/>
      <c r="DD47" s="334"/>
      <c r="DE47" s="334"/>
      <c r="DF47" s="334"/>
      <c r="DG47" s="334"/>
      <c r="DH47" s="334"/>
      <c r="DI47" s="334"/>
      <c r="DJ47" s="334"/>
      <c r="DK47" s="334"/>
      <c r="DL47" s="334"/>
      <c r="DM47" s="334"/>
      <c r="DN47" s="334"/>
      <c r="DO47" s="334"/>
      <c r="DP47" s="334"/>
      <c r="DQ47" s="334"/>
      <c r="DR47" s="334"/>
      <c r="DS47" s="334"/>
      <c r="DT47" s="334"/>
      <c r="DU47" s="334"/>
      <c r="DV47" s="334"/>
      <c r="DW47" s="334"/>
      <c r="DX47" s="334"/>
      <c r="DY47" s="334"/>
      <c r="DZ47" s="334"/>
      <c r="EA47" s="334"/>
      <c r="EB47" s="334"/>
      <c r="EC47" s="334"/>
      <c r="ED47" s="334"/>
      <c r="EE47" s="334"/>
      <c r="EF47" s="334"/>
      <c r="EG47" s="334"/>
      <c r="EH47" s="334"/>
      <c r="EI47" s="334"/>
      <c r="EJ47" s="334"/>
      <c r="EK47" s="334"/>
      <c r="EL47" s="334"/>
      <c r="EM47" s="334"/>
      <c r="EN47" s="334"/>
      <c r="EO47" s="334"/>
      <c r="EP47" s="334"/>
      <c r="EQ47" s="334"/>
      <c r="ER47" s="334"/>
      <c r="ES47" s="334"/>
      <c r="ET47" s="334"/>
      <c r="EU47" s="334"/>
      <c r="EV47" s="334"/>
      <c r="EW47" s="334"/>
      <c r="EX47" s="334"/>
      <c r="EY47" s="334"/>
      <c r="EZ47" s="334"/>
      <c r="FA47" s="334"/>
      <c r="FB47" s="334"/>
      <c r="FC47" s="334"/>
      <c r="FD47" s="334"/>
      <c r="FE47" s="334"/>
      <c r="FF47" s="334"/>
      <c r="FG47" s="334"/>
      <c r="FH47" s="334"/>
      <c r="FI47" s="334"/>
      <c r="FJ47" s="334"/>
      <c r="FK47" s="334"/>
      <c r="FL47" s="334"/>
      <c r="FM47" s="334"/>
      <c r="FN47" s="334"/>
      <c r="FO47" s="334"/>
      <c r="FP47" s="334"/>
      <c r="FQ47" s="334"/>
      <c r="FR47" s="334"/>
      <c r="FS47" s="334"/>
      <c r="FT47" s="334"/>
      <c r="FU47" s="334"/>
      <c r="FV47" s="334"/>
      <c r="FW47" s="334"/>
      <c r="FX47" s="334"/>
      <c r="FY47" s="334"/>
      <c r="FZ47" s="334"/>
      <c r="GA47" s="334"/>
      <c r="GB47" s="334"/>
      <c r="GC47" s="334"/>
      <c r="GD47" s="334"/>
      <c r="GE47" s="334"/>
      <c r="GF47" s="334"/>
      <c r="GG47" s="334"/>
      <c r="GH47" s="334"/>
      <c r="GI47" s="334"/>
      <c r="GJ47" s="334"/>
      <c r="GK47" s="334"/>
      <c r="GL47" s="334"/>
      <c r="GM47" s="334"/>
      <c r="GN47" s="334"/>
      <c r="GO47" s="334"/>
      <c r="GP47" s="334"/>
      <c r="GQ47" s="334"/>
      <c r="GR47" s="334"/>
      <c r="GS47" s="334"/>
      <c r="GT47" s="334"/>
      <c r="GU47" s="334"/>
      <c r="GV47" s="334"/>
      <c r="GW47" s="334"/>
      <c r="GX47" s="334"/>
      <c r="GY47" s="334"/>
      <c r="GZ47" s="334"/>
      <c r="HA47" s="334"/>
      <c r="HB47" s="334"/>
      <c r="HC47" s="334"/>
      <c r="HD47" s="334"/>
      <c r="HE47" s="334"/>
      <c r="HF47" s="334"/>
      <c r="HG47" s="334"/>
      <c r="HH47" s="334"/>
      <c r="HI47" s="334"/>
      <c r="HJ47" s="334"/>
      <c r="HK47" s="334"/>
      <c r="HL47" s="334"/>
      <c r="HM47" s="334"/>
      <c r="HN47" s="334"/>
      <c r="HO47" s="334"/>
      <c r="HP47" s="334"/>
      <c r="HQ47" s="334"/>
      <c r="HR47" s="334"/>
      <c r="HS47" s="334"/>
      <c r="HT47" s="334"/>
      <c r="HU47" s="334"/>
      <c r="HV47" s="334"/>
      <c r="HW47" s="334"/>
      <c r="HX47" s="334"/>
      <c r="HY47" s="334"/>
      <c r="HZ47" s="334"/>
      <c r="IA47" s="334"/>
      <c r="IB47" s="334"/>
      <c r="IC47" s="334"/>
      <c r="ID47" s="334"/>
      <c r="IE47" s="334"/>
      <c r="IF47" s="334"/>
      <c r="IG47" s="334"/>
      <c r="IH47" s="334"/>
      <c r="II47" s="334"/>
      <c r="IJ47" s="334"/>
      <c r="IK47" s="334"/>
      <c r="IL47" s="334"/>
      <c r="IM47" s="334"/>
      <c r="IN47" s="334"/>
      <c r="IO47" s="334"/>
      <c r="IP47" s="295"/>
      <c r="IQ47" s="295"/>
    </row>
    <row r="48" spans="1:253">
      <c r="B48" s="274" t="s">
        <v>669</v>
      </c>
      <c r="C48" s="338">
        <v>277075822</v>
      </c>
      <c r="D48" s="338">
        <v>208593106</v>
      </c>
      <c r="E48" s="338">
        <v>91090988</v>
      </c>
      <c r="F48" s="338">
        <v>172539104</v>
      </c>
      <c r="G48" s="339">
        <v>749299020</v>
      </c>
      <c r="H48" s="331">
        <v>0</v>
      </c>
      <c r="I48" s="340">
        <v>277075</v>
      </c>
      <c r="J48" s="340">
        <v>208593</v>
      </c>
      <c r="K48" s="340">
        <v>91090</v>
      </c>
      <c r="L48" s="340">
        <v>172539</v>
      </c>
      <c r="M48" s="339">
        <v>749299</v>
      </c>
      <c r="N48" s="333">
        <v>0</v>
      </c>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BE48" s="334"/>
      <c r="BF48" s="334"/>
      <c r="BG48" s="334"/>
      <c r="BH48" s="334"/>
      <c r="BI48" s="334"/>
      <c r="BJ48" s="334"/>
      <c r="BK48" s="334"/>
      <c r="BL48" s="334"/>
      <c r="BM48" s="334"/>
      <c r="BN48" s="334"/>
      <c r="BO48" s="334"/>
      <c r="BP48" s="334"/>
      <c r="BQ48" s="334"/>
      <c r="BR48" s="334"/>
      <c r="BS48" s="334"/>
      <c r="BT48" s="334"/>
      <c r="BU48" s="334"/>
      <c r="BV48" s="334"/>
      <c r="BW48" s="334"/>
      <c r="BX48" s="334"/>
      <c r="BY48" s="334"/>
      <c r="BZ48" s="334"/>
      <c r="CA48" s="334"/>
      <c r="CB48" s="334"/>
      <c r="CC48" s="334"/>
      <c r="CD48" s="334"/>
      <c r="CE48" s="334"/>
      <c r="CF48" s="334"/>
      <c r="CG48" s="334"/>
      <c r="CH48" s="334"/>
      <c r="CI48" s="334"/>
      <c r="CJ48" s="334"/>
      <c r="CK48" s="334"/>
      <c r="CL48" s="334"/>
      <c r="CM48" s="334"/>
      <c r="CN48" s="334"/>
      <c r="CO48" s="334"/>
      <c r="CP48" s="334"/>
      <c r="CQ48" s="334"/>
      <c r="CR48" s="334"/>
      <c r="CS48" s="334"/>
      <c r="CT48" s="334"/>
      <c r="CU48" s="334"/>
      <c r="CV48" s="334"/>
      <c r="CW48" s="334"/>
      <c r="CX48" s="334"/>
      <c r="CY48" s="334"/>
      <c r="CZ48" s="334"/>
      <c r="DA48" s="334"/>
      <c r="DB48" s="334"/>
      <c r="DC48" s="334"/>
      <c r="DD48" s="334"/>
      <c r="DE48" s="334"/>
      <c r="DF48" s="334"/>
      <c r="DG48" s="334"/>
      <c r="DH48" s="334"/>
      <c r="DI48" s="334"/>
      <c r="DJ48" s="334"/>
      <c r="DK48" s="334"/>
      <c r="DL48" s="334"/>
      <c r="DM48" s="334"/>
      <c r="DN48" s="334"/>
      <c r="DO48" s="334"/>
      <c r="DP48" s="334"/>
      <c r="DQ48" s="334"/>
      <c r="DR48" s="334"/>
      <c r="DS48" s="334"/>
      <c r="DT48" s="334"/>
      <c r="DU48" s="334"/>
      <c r="DV48" s="334"/>
      <c r="DW48" s="334"/>
      <c r="DX48" s="334"/>
      <c r="DY48" s="334"/>
      <c r="DZ48" s="334"/>
      <c r="EA48" s="334"/>
      <c r="EB48" s="334"/>
      <c r="EC48" s="334"/>
      <c r="ED48" s="334"/>
      <c r="EE48" s="334"/>
      <c r="EF48" s="334"/>
      <c r="EG48" s="334"/>
      <c r="EH48" s="334"/>
      <c r="EI48" s="334"/>
      <c r="EJ48" s="334"/>
      <c r="EK48" s="334"/>
      <c r="EL48" s="334"/>
      <c r="EM48" s="334"/>
      <c r="EN48" s="334"/>
      <c r="EO48" s="334"/>
      <c r="EP48" s="334"/>
      <c r="EQ48" s="334"/>
      <c r="ER48" s="334"/>
      <c r="ES48" s="334"/>
      <c r="ET48" s="334"/>
      <c r="EU48" s="334"/>
      <c r="EV48" s="334"/>
      <c r="EW48" s="334"/>
      <c r="EX48" s="334"/>
      <c r="EY48" s="334"/>
      <c r="EZ48" s="334"/>
      <c r="FA48" s="334"/>
      <c r="FB48" s="334"/>
      <c r="FC48" s="334"/>
      <c r="FD48" s="334"/>
      <c r="FE48" s="334"/>
      <c r="FF48" s="334"/>
      <c r="FG48" s="334"/>
      <c r="FH48" s="334"/>
      <c r="FI48" s="334"/>
      <c r="FJ48" s="334"/>
      <c r="FK48" s="334"/>
      <c r="FL48" s="334"/>
      <c r="FM48" s="334"/>
      <c r="FN48" s="334"/>
      <c r="FO48" s="334"/>
      <c r="FP48" s="334"/>
      <c r="FQ48" s="334"/>
      <c r="FR48" s="334"/>
      <c r="FS48" s="334"/>
      <c r="FT48" s="334"/>
      <c r="FU48" s="334"/>
      <c r="FV48" s="334"/>
      <c r="FW48" s="334"/>
      <c r="FX48" s="334"/>
      <c r="FY48" s="334"/>
      <c r="FZ48" s="334"/>
      <c r="GA48" s="334"/>
      <c r="GB48" s="334"/>
      <c r="GC48" s="334"/>
      <c r="GD48" s="334"/>
      <c r="GE48" s="334"/>
      <c r="GF48" s="334"/>
      <c r="GG48" s="334"/>
      <c r="GH48" s="334"/>
      <c r="GI48" s="334"/>
      <c r="GJ48" s="334"/>
      <c r="GK48" s="334"/>
      <c r="GL48" s="334"/>
      <c r="GM48" s="334"/>
      <c r="GN48" s="334"/>
      <c r="GO48" s="334"/>
      <c r="GP48" s="334"/>
      <c r="GQ48" s="334"/>
      <c r="GR48" s="334"/>
      <c r="GS48" s="334"/>
      <c r="GT48" s="334"/>
      <c r="GU48" s="334"/>
      <c r="GV48" s="334"/>
      <c r="GW48" s="334"/>
      <c r="GX48" s="334"/>
      <c r="GY48" s="334"/>
      <c r="GZ48" s="334"/>
      <c r="HA48" s="334"/>
      <c r="HB48" s="334"/>
      <c r="HC48" s="334"/>
      <c r="HD48" s="334"/>
      <c r="HE48" s="334"/>
      <c r="HF48" s="334"/>
      <c r="HG48" s="334"/>
      <c r="HH48" s="334"/>
      <c r="HI48" s="334"/>
      <c r="HJ48" s="334"/>
      <c r="HK48" s="334"/>
      <c r="HL48" s="334"/>
      <c r="HM48" s="334"/>
      <c r="HN48" s="334"/>
      <c r="HO48" s="334"/>
      <c r="HP48" s="334"/>
      <c r="HQ48" s="334"/>
      <c r="HR48" s="334"/>
      <c r="HS48" s="334"/>
      <c r="HT48" s="334"/>
      <c r="HU48" s="334"/>
      <c r="HV48" s="334"/>
      <c r="HW48" s="334"/>
      <c r="HX48" s="334"/>
      <c r="HY48" s="334"/>
      <c r="HZ48" s="334"/>
      <c r="IA48" s="334"/>
      <c r="IB48" s="334"/>
      <c r="IC48" s="334"/>
      <c r="ID48" s="334"/>
      <c r="IE48" s="334"/>
      <c r="IF48" s="334"/>
      <c r="IG48" s="334"/>
      <c r="IH48" s="334"/>
      <c r="II48" s="334"/>
      <c r="IJ48" s="334"/>
      <c r="IK48" s="334"/>
      <c r="IL48" s="334"/>
      <c r="IM48" s="334"/>
      <c r="IN48" s="334"/>
      <c r="IO48" s="334"/>
      <c r="IP48" s="295"/>
      <c r="IQ48" s="295"/>
    </row>
    <row r="49" spans="2:251">
      <c r="B49" s="277" t="s">
        <v>1534</v>
      </c>
      <c r="C49" s="341">
        <v>402952892</v>
      </c>
      <c r="D49" s="341">
        <v>276537188</v>
      </c>
      <c r="E49" s="341">
        <v>95806580</v>
      </c>
      <c r="F49" s="341">
        <v>213730242</v>
      </c>
      <c r="G49" s="342">
        <v>989026902</v>
      </c>
      <c r="H49" s="331">
        <v>0</v>
      </c>
      <c r="I49" s="343">
        <v>402952</v>
      </c>
      <c r="J49" s="343">
        <v>276537</v>
      </c>
      <c r="K49" s="343">
        <v>95806</v>
      </c>
      <c r="L49" s="343">
        <v>213730</v>
      </c>
      <c r="M49" s="342">
        <v>989026</v>
      </c>
      <c r="N49" s="333">
        <v>0</v>
      </c>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4"/>
      <c r="AY49" s="334"/>
      <c r="AZ49" s="334"/>
      <c r="BA49" s="334"/>
      <c r="BB49" s="334"/>
      <c r="BC49" s="334"/>
      <c r="BD49" s="334"/>
      <c r="BE49" s="334"/>
      <c r="BF49" s="334"/>
      <c r="BG49" s="334"/>
      <c r="BH49" s="334"/>
      <c r="BI49" s="334"/>
      <c r="BJ49" s="334"/>
      <c r="BK49" s="334"/>
      <c r="BL49" s="334"/>
      <c r="BM49" s="334"/>
      <c r="BN49" s="334"/>
      <c r="BO49" s="334"/>
      <c r="BP49" s="334"/>
      <c r="BQ49" s="334"/>
      <c r="BR49" s="334"/>
      <c r="BS49" s="334"/>
      <c r="BT49" s="334"/>
      <c r="BU49" s="334"/>
      <c r="BV49" s="334"/>
      <c r="BW49" s="334"/>
      <c r="BX49" s="334"/>
      <c r="BY49" s="334"/>
      <c r="BZ49" s="334"/>
      <c r="CA49" s="334"/>
      <c r="CB49" s="334"/>
      <c r="CC49" s="334"/>
      <c r="CD49" s="334"/>
      <c r="CE49" s="334"/>
      <c r="CF49" s="334"/>
      <c r="CG49" s="334"/>
      <c r="CH49" s="334"/>
      <c r="CI49" s="334"/>
      <c r="CJ49" s="334"/>
      <c r="CK49" s="334"/>
      <c r="CL49" s="334"/>
      <c r="CM49" s="334"/>
      <c r="CN49" s="334"/>
      <c r="CO49" s="334"/>
      <c r="CP49" s="334"/>
      <c r="CQ49" s="334"/>
      <c r="CR49" s="334"/>
      <c r="CS49" s="334"/>
      <c r="CT49" s="334"/>
      <c r="CU49" s="334"/>
      <c r="CV49" s="334"/>
      <c r="CW49" s="334"/>
      <c r="CX49" s="334"/>
      <c r="CY49" s="334"/>
      <c r="CZ49" s="334"/>
      <c r="DA49" s="334"/>
      <c r="DB49" s="334"/>
      <c r="DC49" s="334"/>
      <c r="DD49" s="334"/>
      <c r="DE49" s="334"/>
      <c r="DF49" s="334"/>
      <c r="DG49" s="334"/>
      <c r="DH49" s="334"/>
      <c r="DI49" s="334"/>
      <c r="DJ49" s="334"/>
      <c r="DK49" s="334"/>
      <c r="DL49" s="334"/>
      <c r="DM49" s="334"/>
      <c r="DN49" s="334"/>
      <c r="DO49" s="334"/>
      <c r="DP49" s="334"/>
      <c r="DQ49" s="334"/>
      <c r="DR49" s="334"/>
      <c r="DS49" s="334"/>
      <c r="DT49" s="334"/>
      <c r="DU49" s="334"/>
      <c r="DV49" s="334"/>
      <c r="DW49" s="334"/>
      <c r="DX49" s="334"/>
      <c r="DY49" s="334"/>
      <c r="DZ49" s="334"/>
      <c r="EA49" s="334"/>
      <c r="EB49" s="334"/>
      <c r="EC49" s="334"/>
      <c r="ED49" s="334"/>
      <c r="EE49" s="334"/>
      <c r="EF49" s="334"/>
      <c r="EG49" s="334"/>
      <c r="EH49" s="334"/>
      <c r="EI49" s="334"/>
      <c r="EJ49" s="334"/>
      <c r="EK49" s="334"/>
      <c r="EL49" s="334"/>
      <c r="EM49" s="334"/>
      <c r="EN49" s="334"/>
      <c r="EO49" s="334"/>
      <c r="EP49" s="334"/>
      <c r="EQ49" s="334"/>
      <c r="ER49" s="334"/>
      <c r="ES49" s="334"/>
      <c r="ET49" s="334"/>
      <c r="EU49" s="334"/>
      <c r="EV49" s="334"/>
      <c r="EW49" s="334"/>
      <c r="EX49" s="334"/>
      <c r="EY49" s="334"/>
      <c r="EZ49" s="334"/>
      <c r="FA49" s="334"/>
      <c r="FB49" s="334"/>
      <c r="FC49" s="334"/>
      <c r="FD49" s="334"/>
      <c r="FE49" s="334"/>
      <c r="FF49" s="334"/>
      <c r="FG49" s="334"/>
      <c r="FH49" s="334"/>
      <c r="FI49" s="334"/>
      <c r="FJ49" s="334"/>
      <c r="FK49" s="334"/>
      <c r="FL49" s="334"/>
      <c r="FM49" s="334"/>
      <c r="FN49" s="334"/>
      <c r="FO49" s="334"/>
      <c r="FP49" s="334"/>
      <c r="FQ49" s="334"/>
      <c r="FR49" s="334"/>
      <c r="FS49" s="334"/>
      <c r="FT49" s="334"/>
      <c r="FU49" s="334"/>
      <c r="FV49" s="334"/>
      <c r="FW49" s="334"/>
      <c r="FX49" s="334"/>
      <c r="FY49" s="334"/>
      <c r="FZ49" s="334"/>
      <c r="GA49" s="334"/>
      <c r="GB49" s="334"/>
      <c r="GC49" s="334"/>
      <c r="GD49" s="334"/>
      <c r="GE49" s="334"/>
      <c r="GF49" s="334"/>
      <c r="GG49" s="334"/>
      <c r="GH49" s="334"/>
      <c r="GI49" s="334"/>
      <c r="GJ49" s="334"/>
      <c r="GK49" s="334"/>
      <c r="GL49" s="334"/>
      <c r="GM49" s="334"/>
      <c r="GN49" s="334"/>
      <c r="GO49" s="334"/>
      <c r="GP49" s="334"/>
      <c r="GQ49" s="334"/>
      <c r="GR49" s="334"/>
      <c r="GS49" s="334"/>
      <c r="GT49" s="334"/>
      <c r="GU49" s="334"/>
      <c r="GV49" s="334"/>
      <c r="GW49" s="334"/>
      <c r="GX49" s="334"/>
      <c r="GY49" s="334"/>
      <c r="GZ49" s="334"/>
      <c r="HA49" s="334"/>
      <c r="HB49" s="334"/>
      <c r="HC49" s="334"/>
      <c r="HD49" s="334"/>
      <c r="HE49" s="334"/>
      <c r="HF49" s="334"/>
      <c r="HG49" s="334"/>
      <c r="HH49" s="334"/>
      <c r="HI49" s="334"/>
      <c r="HJ49" s="334"/>
      <c r="HK49" s="334"/>
      <c r="HL49" s="334"/>
      <c r="HM49" s="334"/>
      <c r="HN49" s="334"/>
      <c r="HO49" s="334"/>
      <c r="HP49" s="334"/>
      <c r="HQ49" s="334"/>
      <c r="HR49" s="334"/>
      <c r="HS49" s="334"/>
      <c r="HT49" s="334"/>
      <c r="HU49" s="334"/>
      <c r="HV49" s="334"/>
      <c r="HW49" s="334"/>
      <c r="HX49" s="334"/>
      <c r="HY49" s="334"/>
      <c r="HZ49" s="334"/>
      <c r="IA49" s="334"/>
      <c r="IB49" s="334"/>
      <c r="IC49" s="334"/>
      <c r="ID49" s="334"/>
      <c r="IE49" s="334"/>
      <c r="IF49" s="334"/>
      <c r="IG49" s="334"/>
      <c r="IH49" s="334"/>
      <c r="II49" s="334"/>
      <c r="IJ49" s="334"/>
      <c r="IK49" s="334"/>
      <c r="IL49" s="334"/>
      <c r="IM49" s="334"/>
      <c r="IN49" s="334"/>
      <c r="IO49" s="334"/>
      <c r="IP49" s="295"/>
      <c r="IQ49" s="295"/>
    </row>
    <row r="50" spans="2:251">
      <c r="B50" s="277" t="s">
        <v>1554</v>
      </c>
      <c r="C50" s="341">
        <v>79542589</v>
      </c>
      <c r="D50" s="341">
        <v>89550398</v>
      </c>
      <c r="E50" s="341">
        <v>48144903</v>
      </c>
      <c r="F50" s="341">
        <v>61688344</v>
      </c>
      <c r="G50" s="342">
        <v>278926234</v>
      </c>
      <c r="H50" s="331">
        <v>0</v>
      </c>
      <c r="I50" s="343">
        <v>79542</v>
      </c>
      <c r="J50" s="343">
        <v>89550</v>
      </c>
      <c r="K50" s="343">
        <v>48144</v>
      </c>
      <c r="L50" s="343">
        <v>61688</v>
      </c>
      <c r="M50" s="342">
        <v>278926</v>
      </c>
      <c r="N50" s="333">
        <v>0</v>
      </c>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334"/>
      <c r="BB50" s="334"/>
      <c r="BC50" s="334"/>
      <c r="BD50" s="334"/>
      <c r="BE50" s="334"/>
      <c r="BF50" s="334"/>
      <c r="BG50" s="334"/>
      <c r="BH50" s="334"/>
      <c r="BI50" s="334"/>
      <c r="BJ50" s="334"/>
      <c r="BK50" s="334"/>
      <c r="BL50" s="334"/>
      <c r="BM50" s="334"/>
      <c r="BN50" s="334"/>
      <c r="BO50" s="334"/>
      <c r="BP50" s="334"/>
      <c r="BQ50" s="334"/>
      <c r="BR50" s="334"/>
      <c r="BS50" s="334"/>
      <c r="BT50" s="334"/>
      <c r="BU50" s="334"/>
      <c r="BV50" s="334"/>
      <c r="BW50" s="334"/>
      <c r="BX50" s="334"/>
      <c r="BY50" s="334"/>
      <c r="BZ50" s="334"/>
      <c r="CA50" s="334"/>
      <c r="CB50" s="334"/>
      <c r="CC50" s="334"/>
      <c r="CD50" s="334"/>
      <c r="CE50" s="334"/>
      <c r="CF50" s="334"/>
      <c r="CG50" s="334"/>
      <c r="CH50" s="334"/>
      <c r="CI50" s="334"/>
      <c r="CJ50" s="334"/>
      <c r="CK50" s="334"/>
      <c r="CL50" s="334"/>
      <c r="CM50" s="334"/>
      <c r="CN50" s="334"/>
      <c r="CO50" s="334"/>
      <c r="CP50" s="334"/>
      <c r="CQ50" s="334"/>
      <c r="CR50" s="334"/>
      <c r="CS50" s="334"/>
      <c r="CT50" s="334"/>
      <c r="CU50" s="334"/>
      <c r="CV50" s="334"/>
      <c r="CW50" s="334"/>
      <c r="CX50" s="334"/>
      <c r="CY50" s="334"/>
      <c r="CZ50" s="334"/>
      <c r="DA50" s="334"/>
      <c r="DB50" s="334"/>
      <c r="DC50" s="334"/>
      <c r="DD50" s="334"/>
      <c r="DE50" s="334"/>
      <c r="DF50" s="334"/>
      <c r="DG50" s="334"/>
      <c r="DH50" s="334"/>
      <c r="DI50" s="334"/>
      <c r="DJ50" s="334"/>
      <c r="DK50" s="334"/>
      <c r="DL50" s="334"/>
      <c r="DM50" s="334"/>
      <c r="DN50" s="334"/>
      <c r="DO50" s="334"/>
      <c r="DP50" s="334"/>
      <c r="DQ50" s="334"/>
      <c r="DR50" s="334"/>
      <c r="DS50" s="334"/>
      <c r="DT50" s="334"/>
      <c r="DU50" s="334"/>
      <c r="DV50" s="334"/>
      <c r="DW50" s="334"/>
      <c r="DX50" s="334"/>
      <c r="DY50" s="334"/>
      <c r="DZ50" s="334"/>
      <c r="EA50" s="334"/>
      <c r="EB50" s="334"/>
      <c r="EC50" s="334"/>
      <c r="ED50" s="334"/>
      <c r="EE50" s="334"/>
      <c r="EF50" s="334"/>
      <c r="EG50" s="334"/>
      <c r="EH50" s="334"/>
      <c r="EI50" s="334"/>
      <c r="EJ50" s="334"/>
      <c r="EK50" s="334"/>
      <c r="EL50" s="334"/>
      <c r="EM50" s="334"/>
      <c r="EN50" s="334"/>
      <c r="EO50" s="334"/>
      <c r="EP50" s="334"/>
      <c r="EQ50" s="334"/>
      <c r="ER50" s="334"/>
      <c r="ES50" s="334"/>
      <c r="ET50" s="334"/>
      <c r="EU50" s="334"/>
      <c r="EV50" s="334"/>
      <c r="EW50" s="334"/>
      <c r="EX50" s="334"/>
      <c r="EY50" s="334"/>
      <c r="EZ50" s="334"/>
      <c r="FA50" s="334"/>
      <c r="FB50" s="334"/>
      <c r="FC50" s="334"/>
      <c r="FD50" s="334"/>
      <c r="FE50" s="334"/>
      <c r="FF50" s="334"/>
      <c r="FG50" s="334"/>
      <c r="FH50" s="334"/>
      <c r="FI50" s="334"/>
      <c r="FJ50" s="334"/>
      <c r="FK50" s="334"/>
      <c r="FL50" s="334"/>
      <c r="FM50" s="334"/>
      <c r="FN50" s="334"/>
      <c r="FO50" s="334"/>
      <c r="FP50" s="334"/>
      <c r="FQ50" s="334"/>
      <c r="FR50" s="334"/>
      <c r="FS50" s="334"/>
      <c r="FT50" s="334"/>
      <c r="FU50" s="334"/>
      <c r="FV50" s="334"/>
      <c r="FW50" s="334"/>
      <c r="FX50" s="334"/>
      <c r="FY50" s="334"/>
      <c r="FZ50" s="334"/>
      <c r="GA50" s="334"/>
      <c r="GB50" s="334"/>
      <c r="GC50" s="334"/>
      <c r="GD50" s="334"/>
      <c r="GE50" s="334"/>
      <c r="GF50" s="334"/>
      <c r="GG50" s="334"/>
      <c r="GH50" s="334"/>
      <c r="GI50" s="334"/>
      <c r="GJ50" s="334"/>
      <c r="GK50" s="334"/>
      <c r="GL50" s="334"/>
      <c r="GM50" s="334"/>
      <c r="GN50" s="334"/>
      <c r="GO50" s="334"/>
      <c r="GP50" s="334"/>
      <c r="GQ50" s="334"/>
      <c r="GR50" s="334"/>
      <c r="GS50" s="334"/>
      <c r="GT50" s="334"/>
      <c r="GU50" s="334"/>
      <c r="GV50" s="334"/>
      <c r="GW50" s="334"/>
      <c r="GX50" s="334"/>
      <c r="GY50" s="334"/>
      <c r="GZ50" s="334"/>
      <c r="HA50" s="334"/>
      <c r="HB50" s="334"/>
      <c r="HC50" s="334"/>
      <c r="HD50" s="334"/>
      <c r="HE50" s="334"/>
      <c r="HF50" s="334"/>
      <c r="HG50" s="334"/>
      <c r="HH50" s="334"/>
      <c r="HI50" s="334"/>
      <c r="HJ50" s="334"/>
      <c r="HK50" s="334"/>
      <c r="HL50" s="334"/>
      <c r="HM50" s="334"/>
      <c r="HN50" s="334"/>
      <c r="HO50" s="334"/>
      <c r="HP50" s="334"/>
      <c r="HQ50" s="334"/>
      <c r="HR50" s="334"/>
      <c r="HS50" s="334"/>
      <c r="HT50" s="334"/>
      <c r="HU50" s="334"/>
      <c r="HV50" s="334"/>
      <c r="HW50" s="334"/>
      <c r="HX50" s="334"/>
      <c r="HY50" s="334"/>
      <c r="HZ50" s="334"/>
      <c r="IA50" s="334"/>
      <c r="IB50" s="334"/>
      <c r="IC50" s="334"/>
      <c r="ID50" s="334"/>
      <c r="IE50" s="334"/>
      <c r="IF50" s="334"/>
      <c r="IG50" s="334"/>
      <c r="IH50" s="334"/>
      <c r="II50" s="334"/>
      <c r="IJ50" s="334"/>
      <c r="IK50" s="334"/>
      <c r="IL50" s="334"/>
      <c r="IM50" s="334"/>
      <c r="IN50" s="334"/>
      <c r="IO50" s="334"/>
      <c r="IP50" s="295"/>
      <c r="IQ50" s="295"/>
    </row>
    <row r="51" spans="2:251">
      <c r="B51" s="277" t="s">
        <v>1536</v>
      </c>
      <c r="C51" s="341">
        <v>193478074</v>
      </c>
      <c r="D51" s="341">
        <v>146069998</v>
      </c>
      <c r="E51" s="341">
        <v>29819111</v>
      </c>
      <c r="F51" s="341">
        <v>83020330</v>
      </c>
      <c r="G51" s="342">
        <v>452387513</v>
      </c>
      <c r="H51" s="331">
        <v>0</v>
      </c>
      <c r="I51" s="343">
        <v>193478</v>
      </c>
      <c r="J51" s="343">
        <v>146069</v>
      </c>
      <c r="K51" s="343">
        <v>29819</v>
      </c>
      <c r="L51" s="343">
        <v>83020</v>
      </c>
      <c r="M51" s="342">
        <v>452387</v>
      </c>
      <c r="N51" s="333">
        <v>0</v>
      </c>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334"/>
      <c r="BE51" s="334"/>
      <c r="BF51" s="334"/>
      <c r="BG51" s="334"/>
      <c r="BH51" s="334"/>
      <c r="BI51" s="334"/>
      <c r="BJ51" s="334"/>
      <c r="BK51" s="334"/>
      <c r="BL51" s="334"/>
      <c r="BM51" s="334"/>
      <c r="BN51" s="334"/>
      <c r="BO51" s="334"/>
      <c r="BP51" s="334"/>
      <c r="BQ51" s="334"/>
      <c r="BR51" s="334"/>
      <c r="BS51" s="334"/>
      <c r="BT51" s="334"/>
      <c r="BU51" s="334"/>
      <c r="BV51" s="334"/>
      <c r="BW51" s="334"/>
      <c r="BX51" s="334"/>
      <c r="BY51" s="334"/>
      <c r="BZ51" s="334"/>
      <c r="CA51" s="334"/>
      <c r="CB51" s="334"/>
      <c r="CC51" s="334"/>
      <c r="CD51" s="334"/>
      <c r="CE51" s="334"/>
      <c r="CF51" s="334"/>
      <c r="CG51" s="334"/>
      <c r="CH51" s="334"/>
      <c r="CI51" s="334"/>
      <c r="CJ51" s="334"/>
      <c r="CK51" s="334"/>
      <c r="CL51" s="334"/>
      <c r="CM51" s="334"/>
      <c r="CN51" s="334"/>
      <c r="CO51" s="334"/>
      <c r="CP51" s="334"/>
      <c r="CQ51" s="334"/>
      <c r="CR51" s="334"/>
      <c r="CS51" s="334"/>
      <c r="CT51" s="334"/>
      <c r="CU51" s="334"/>
      <c r="CV51" s="334"/>
      <c r="CW51" s="334"/>
      <c r="CX51" s="334"/>
      <c r="CY51" s="334"/>
      <c r="CZ51" s="334"/>
      <c r="DA51" s="334"/>
      <c r="DB51" s="334"/>
      <c r="DC51" s="334"/>
      <c r="DD51" s="334"/>
      <c r="DE51" s="334"/>
      <c r="DF51" s="334"/>
      <c r="DG51" s="334"/>
      <c r="DH51" s="334"/>
      <c r="DI51" s="334"/>
      <c r="DJ51" s="334"/>
      <c r="DK51" s="334"/>
      <c r="DL51" s="334"/>
      <c r="DM51" s="334"/>
      <c r="DN51" s="334"/>
      <c r="DO51" s="334"/>
      <c r="DP51" s="334"/>
      <c r="DQ51" s="334"/>
      <c r="DR51" s="334"/>
      <c r="DS51" s="334"/>
      <c r="DT51" s="334"/>
      <c r="DU51" s="334"/>
      <c r="DV51" s="334"/>
      <c r="DW51" s="334"/>
      <c r="DX51" s="334"/>
      <c r="DY51" s="334"/>
      <c r="DZ51" s="334"/>
      <c r="EA51" s="334"/>
      <c r="EB51" s="334"/>
      <c r="EC51" s="334"/>
      <c r="ED51" s="334"/>
      <c r="EE51" s="334"/>
      <c r="EF51" s="334"/>
      <c r="EG51" s="334"/>
      <c r="EH51" s="334"/>
      <c r="EI51" s="334"/>
      <c r="EJ51" s="334"/>
      <c r="EK51" s="334"/>
      <c r="EL51" s="334"/>
      <c r="EM51" s="334"/>
      <c r="EN51" s="334"/>
      <c r="EO51" s="334"/>
      <c r="EP51" s="334"/>
      <c r="EQ51" s="334"/>
      <c r="ER51" s="334"/>
      <c r="ES51" s="334"/>
      <c r="ET51" s="334"/>
      <c r="EU51" s="334"/>
      <c r="EV51" s="334"/>
      <c r="EW51" s="334"/>
      <c r="EX51" s="334"/>
      <c r="EY51" s="334"/>
      <c r="EZ51" s="334"/>
      <c r="FA51" s="334"/>
      <c r="FB51" s="334"/>
      <c r="FC51" s="334"/>
      <c r="FD51" s="334"/>
      <c r="FE51" s="334"/>
      <c r="FF51" s="334"/>
      <c r="FG51" s="334"/>
      <c r="FH51" s="334"/>
      <c r="FI51" s="334"/>
      <c r="FJ51" s="334"/>
      <c r="FK51" s="334"/>
      <c r="FL51" s="334"/>
      <c r="FM51" s="334"/>
      <c r="FN51" s="334"/>
      <c r="FO51" s="334"/>
      <c r="FP51" s="334"/>
      <c r="FQ51" s="334"/>
      <c r="FR51" s="334"/>
      <c r="FS51" s="334"/>
      <c r="FT51" s="334"/>
      <c r="FU51" s="334"/>
      <c r="FV51" s="334"/>
      <c r="FW51" s="334"/>
      <c r="FX51" s="334"/>
      <c r="FY51" s="334"/>
      <c r="FZ51" s="334"/>
      <c r="GA51" s="334"/>
      <c r="GB51" s="334"/>
      <c r="GC51" s="334"/>
      <c r="GD51" s="334"/>
      <c r="GE51" s="334"/>
      <c r="GF51" s="334"/>
      <c r="GG51" s="334"/>
      <c r="GH51" s="334"/>
      <c r="GI51" s="334"/>
      <c r="GJ51" s="334"/>
      <c r="GK51" s="334"/>
      <c r="GL51" s="334"/>
      <c r="GM51" s="334"/>
      <c r="GN51" s="334"/>
      <c r="GO51" s="334"/>
      <c r="GP51" s="334"/>
      <c r="GQ51" s="334"/>
      <c r="GR51" s="334"/>
      <c r="GS51" s="334"/>
      <c r="GT51" s="334"/>
      <c r="GU51" s="334"/>
      <c r="GV51" s="334"/>
      <c r="GW51" s="334"/>
      <c r="GX51" s="334"/>
      <c r="GY51" s="334"/>
      <c r="GZ51" s="334"/>
      <c r="HA51" s="334"/>
      <c r="HB51" s="334"/>
      <c r="HC51" s="334"/>
      <c r="HD51" s="334"/>
      <c r="HE51" s="334"/>
      <c r="HF51" s="334"/>
      <c r="HG51" s="334"/>
      <c r="HH51" s="334"/>
      <c r="HI51" s="334"/>
      <c r="HJ51" s="334"/>
      <c r="HK51" s="334"/>
      <c r="HL51" s="334"/>
      <c r="HM51" s="334"/>
      <c r="HN51" s="334"/>
      <c r="HO51" s="334"/>
      <c r="HP51" s="334"/>
      <c r="HQ51" s="334"/>
      <c r="HR51" s="334"/>
      <c r="HS51" s="334"/>
      <c r="HT51" s="334"/>
      <c r="HU51" s="334"/>
      <c r="HV51" s="334"/>
      <c r="HW51" s="334"/>
      <c r="HX51" s="334"/>
      <c r="HY51" s="334"/>
      <c r="HZ51" s="334"/>
      <c r="IA51" s="334"/>
      <c r="IB51" s="334"/>
      <c r="IC51" s="334"/>
      <c r="ID51" s="334"/>
      <c r="IE51" s="334"/>
      <c r="IF51" s="334"/>
      <c r="IG51" s="334"/>
      <c r="IH51" s="334"/>
      <c r="II51" s="334"/>
      <c r="IJ51" s="334"/>
      <c r="IK51" s="334"/>
      <c r="IL51" s="334"/>
      <c r="IM51" s="334"/>
      <c r="IN51" s="334"/>
      <c r="IO51" s="334"/>
      <c r="IP51" s="295"/>
      <c r="IQ51" s="295"/>
    </row>
    <row r="52" spans="2:251">
      <c r="B52" s="277" t="s">
        <v>1495</v>
      </c>
      <c r="C52" s="341">
        <v>8850528</v>
      </c>
      <c r="D52" s="341">
        <v>7141428</v>
      </c>
      <c r="E52" s="341">
        <v>3481438</v>
      </c>
      <c r="F52" s="341">
        <v>7061538</v>
      </c>
      <c r="G52" s="342">
        <v>26534932</v>
      </c>
      <c r="H52" s="331">
        <v>0</v>
      </c>
      <c r="I52" s="343">
        <v>8850</v>
      </c>
      <c r="J52" s="343">
        <v>7141</v>
      </c>
      <c r="K52" s="343">
        <v>3481</v>
      </c>
      <c r="L52" s="343">
        <v>7061</v>
      </c>
      <c r="M52" s="342">
        <v>26534</v>
      </c>
      <c r="N52" s="333">
        <v>0</v>
      </c>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D52" s="334"/>
      <c r="BE52" s="334"/>
      <c r="BF52" s="334"/>
      <c r="BG52" s="334"/>
      <c r="BH52" s="334"/>
      <c r="BI52" s="334"/>
      <c r="BJ52" s="334"/>
      <c r="BK52" s="334"/>
      <c r="BL52" s="334"/>
      <c r="BM52" s="334"/>
      <c r="BN52" s="334"/>
      <c r="BO52" s="334"/>
      <c r="BP52" s="334"/>
      <c r="BQ52" s="334"/>
      <c r="BR52" s="334"/>
      <c r="BS52" s="334"/>
      <c r="BT52" s="334"/>
      <c r="BU52" s="334"/>
      <c r="BV52" s="334"/>
      <c r="BW52" s="334"/>
      <c r="BX52" s="334"/>
      <c r="BY52" s="334"/>
      <c r="BZ52" s="334"/>
      <c r="CA52" s="334"/>
      <c r="CB52" s="334"/>
      <c r="CC52" s="334"/>
      <c r="CD52" s="334"/>
      <c r="CE52" s="334"/>
      <c r="CF52" s="334"/>
      <c r="CG52" s="334"/>
      <c r="CH52" s="334"/>
      <c r="CI52" s="334"/>
      <c r="CJ52" s="334"/>
      <c r="CK52" s="334"/>
      <c r="CL52" s="334"/>
      <c r="CM52" s="334"/>
      <c r="CN52" s="334"/>
      <c r="CO52" s="334"/>
      <c r="CP52" s="334"/>
      <c r="CQ52" s="334"/>
      <c r="CR52" s="334"/>
      <c r="CS52" s="334"/>
      <c r="CT52" s="334"/>
      <c r="CU52" s="334"/>
      <c r="CV52" s="334"/>
      <c r="CW52" s="334"/>
      <c r="CX52" s="334"/>
      <c r="CY52" s="334"/>
      <c r="CZ52" s="334"/>
      <c r="DA52" s="334"/>
      <c r="DB52" s="334"/>
      <c r="DC52" s="334"/>
      <c r="DD52" s="334"/>
      <c r="DE52" s="334"/>
      <c r="DF52" s="334"/>
      <c r="DG52" s="334"/>
      <c r="DH52" s="334"/>
      <c r="DI52" s="334"/>
      <c r="DJ52" s="334"/>
      <c r="DK52" s="334"/>
      <c r="DL52" s="334"/>
      <c r="DM52" s="334"/>
      <c r="DN52" s="334"/>
      <c r="DO52" s="334"/>
      <c r="DP52" s="334"/>
      <c r="DQ52" s="334"/>
      <c r="DR52" s="334"/>
      <c r="DS52" s="334"/>
      <c r="DT52" s="334"/>
      <c r="DU52" s="334"/>
      <c r="DV52" s="334"/>
      <c r="DW52" s="334"/>
      <c r="DX52" s="334"/>
      <c r="DY52" s="334"/>
      <c r="DZ52" s="334"/>
      <c r="EA52" s="334"/>
      <c r="EB52" s="334"/>
      <c r="EC52" s="334"/>
      <c r="ED52" s="334"/>
      <c r="EE52" s="334"/>
      <c r="EF52" s="334"/>
      <c r="EG52" s="334"/>
      <c r="EH52" s="334"/>
      <c r="EI52" s="334"/>
      <c r="EJ52" s="334"/>
      <c r="EK52" s="334"/>
      <c r="EL52" s="334"/>
      <c r="EM52" s="334"/>
      <c r="EN52" s="334"/>
      <c r="EO52" s="334"/>
      <c r="EP52" s="334"/>
      <c r="EQ52" s="334"/>
      <c r="ER52" s="334"/>
      <c r="ES52" s="334"/>
      <c r="ET52" s="334"/>
      <c r="EU52" s="334"/>
      <c r="EV52" s="334"/>
      <c r="EW52" s="334"/>
      <c r="EX52" s="334"/>
      <c r="EY52" s="334"/>
      <c r="EZ52" s="334"/>
      <c r="FA52" s="334"/>
      <c r="FB52" s="334"/>
      <c r="FC52" s="334"/>
      <c r="FD52" s="334"/>
      <c r="FE52" s="334"/>
      <c r="FF52" s="334"/>
      <c r="FG52" s="334"/>
      <c r="FH52" s="334"/>
      <c r="FI52" s="334"/>
      <c r="FJ52" s="334"/>
      <c r="FK52" s="334"/>
      <c r="FL52" s="334"/>
      <c r="FM52" s="334"/>
      <c r="FN52" s="334"/>
      <c r="FO52" s="334"/>
      <c r="FP52" s="334"/>
      <c r="FQ52" s="334"/>
      <c r="FR52" s="334"/>
      <c r="FS52" s="334"/>
      <c r="FT52" s="334"/>
      <c r="FU52" s="334"/>
      <c r="FV52" s="334"/>
      <c r="FW52" s="334"/>
      <c r="FX52" s="334"/>
      <c r="FY52" s="334"/>
      <c r="FZ52" s="334"/>
      <c r="GA52" s="334"/>
      <c r="GB52" s="334"/>
      <c r="GC52" s="334"/>
      <c r="GD52" s="334"/>
      <c r="GE52" s="334"/>
      <c r="GF52" s="334"/>
      <c r="GG52" s="334"/>
      <c r="GH52" s="334"/>
      <c r="GI52" s="334"/>
      <c r="GJ52" s="334"/>
      <c r="GK52" s="334"/>
      <c r="GL52" s="334"/>
      <c r="GM52" s="334"/>
      <c r="GN52" s="334"/>
      <c r="GO52" s="334"/>
      <c r="GP52" s="334"/>
      <c r="GQ52" s="334"/>
      <c r="GR52" s="334"/>
      <c r="GS52" s="334"/>
      <c r="GT52" s="334"/>
      <c r="GU52" s="334"/>
      <c r="GV52" s="334"/>
      <c r="GW52" s="334"/>
      <c r="GX52" s="334"/>
      <c r="GY52" s="334"/>
      <c r="GZ52" s="334"/>
      <c r="HA52" s="334"/>
      <c r="HB52" s="334"/>
      <c r="HC52" s="334"/>
      <c r="HD52" s="334"/>
      <c r="HE52" s="334"/>
      <c r="HF52" s="334"/>
      <c r="HG52" s="334"/>
      <c r="HH52" s="334"/>
      <c r="HI52" s="334"/>
      <c r="HJ52" s="334"/>
      <c r="HK52" s="334"/>
      <c r="HL52" s="334"/>
      <c r="HM52" s="334"/>
      <c r="HN52" s="334"/>
      <c r="HO52" s="334"/>
      <c r="HP52" s="334"/>
      <c r="HQ52" s="334"/>
      <c r="HR52" s="334"/>
      <c r="HS52" s="334"/>
      <c r="HT52" s="334"/>
      <c r="HU52" s="334"/>
      <c r="HV52" s="334"/>
      <c r="HW52" s="334"/>
      <c r="HX52" s="334"/>
      <c r="HY52" s="334"/>
      <c r="HZ52" s="334"/>
      <c r="IA52" s="334"/>
      <c r="IB52" s="334"/>
      <c r="IC52" s="334"/>
      <c r="ID52" s="334"/>
      <c r="IE52" s="334"/>
      <c r="IF52" s="334"/>
      <c r="IG52" s="334"/>
      <c r="IH52" s="334"/>
      <c r="II52" s="334"/>
      <c r="IJ52" s="334"/>
      <c r="IK52" s="334"/>
      <c r="IL52" s="334"/>
      <c r="IM52" s="334"/>
      <c r="IN52" s="334"/>
      <c r="IO52" s="334"/>
      <c r="IP52" s="295"/>
      <c r="IQ52" s="295"/>
    </row>
    <row r="53" spans="2:251">
      <c r="B53" s="277" t="s">
        <v>1496</v>
      </c>
      <c r="C53" s="341">
        <v>24225752</v>
      </c>
      <c r="D53" s="341">
        <v>21425065</v>
      </c>
      <c r="E53" s="341">
        <v>8315614</v>
      </c>
      <c r="F53" s="341">
        <v>12765883</v>
      </c>
      <c r="G53" s="342">
        <v>66732314</v>
      </c>
      <c r="H53" s="331">
        <v>0</v>
      </c>
      <c r="I53" s="343">
        <v>24225</v>
      </c>
      <c r="J53" s="343">
        <v>21425</v>
      </c>
      <c r="K53" s="343">
        <v>8315</v>
      </c>
      <c r="L53" s="343">
        <v>12765</v>
      </c>
      <c r="M53" s="342">
        <v>66732</v>
      </c>
      <c r="N53" s="333">
        <v>0</v>
      </c>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4"/>
      <c r="BA53" s="334"/>
      <c r="BB53" s="334"/>
      <c r="BC53" s="334"/>
      <c r="BD53" s="334"/>
      <c r="BE53" s="334"/>
      <c r="BF53" s="334"/>
      <c r="BG53" s="334"/>
      <c r="BH53" s="334"/>
      <c r="BI53" s="334"/>
      <c r="BJ53" s="334"/>
      <c r="BK53" s="334"/>
      <c r="BL53" s="334"/>
      <c r="BM53" s="334"/>
      <c r="BN53" s="334"/>
      <c r="BO53" s="334"/>
      <c r="BP53" s="334"/>
      <c r="BQ53" s="334"/>
      <c r="BR53" s="334"/>
      <c r="BS53" s="334"/>
      <c r="BT53" s="334"/>
      <c r="BU53" s="334"/>
      <c r="BV53" s="334"/>
      <c r="BW53" s="334"/>
      <c r="BX53" s="334"/>
      <c r="BY53" s="334"/>
      <c r="BZ53" s="334"/>
      <c r="CA53" s="334"/>
      <c r="CB53" s="334"/>
      <c r="CC53" s="334"/>
      <c r="CD53" s="334"/>
      <c r="CE53" s="334"/>
      <c r="CF53" s="334"/>
      <c r="CG53" s="334"/>
      <c r="CH53" s="334"/>
      <c r="CI53" s="334"/>
      <c r="CJ53" s="334"/>
      <c r="CK53" s="334"/>
      <c r="CL53" s="334"/>
      <c r="CM53" s="334"/>
      <c r="CN53" s="334"/>
      <c r="CO53" s="334"/>
      <c r="CP53" s="334"/>
      <c r="CQ53" s="334"/>
      <c r="CR53" s="334"/>
      <c r="CS53" s="334"/>
      <c r="CT53" s="334"/>
      <c r="CU53" s="334"/>
      <c r="CV53" s="334"/>
      <c r="CW53" s="334"/>
      <c r="CX53" s="334"/>
      <c r="CY53" s="334"/>
      <c r="CZ53" s="334"/>
      <c r="DA53" s="334"/>
      <c r="DB53" s="334"/>
      <c r="DC53" s="334"/>
      <c r="DD53" s="334"/>
      <c r="DE53" s="334"/>
      <c r="DF53" s="334"/>
      <c r="DG53" s="334"/>
      <c r="DH53" s="334"/>
      <c r="DI53" s="334"/>
      <c r="DJ53" s="334"/>
      <c r="DK53" s="334"/>
      <c r="DL53" s="334"/>
      <c r="DM53" s="334"/>
      <c r="DN53" s="334"/>
      <c r="DO53" s="334"/>
      <c r="DP53" s="334"/>
      <c r="DQ53" s="334"/>
      <c r="DR53" s="334"/>
      <c r="DS53" s="334"/>
      <c r="DT53" s="334"/>
      <c r="DU53" s="334"/>
      <c r="DV53" s="334"/>
      <c r="DW53" s="334"/>
      <c r="DX53" s="334"/>
      <c r="DY53" s="334"/>
      <c r="DZ53" s="334"/>
      <c r="EA53" s="334"/>
      <c r="EB53" s="334"/>
      <c r="EC53" s="334"/>
      <c r="ED53" s="334"/>
      <c r="EE53" s="334"/>
      <c r="EF53" s="334"/>
      <c r="EG53" s="334"/>
      <c r="EH53" s="334"/>
      <c r="EI53" s="334"/>
      <c r="EJ53" s="334"/>
      <c r="EK53" s="334"/>
      <c r="EL53" s="334"/>
      <c r="EM53" s="334"/>
      <c r="EN53" s="334"/>
      <c r="EO53" s="334"/>
      <c r="EP53" s="334"/>
      <c r="EQ53" s="334"/>
      <c r="ER53" s="334"/>
      <c r="ES53" s="334"/>
      <c r="ET53" s="334"/>
      <c r="EU53" s="334"/>
      <c r="EV53" s="334"/>
      <c r="EW53" s="334"/>
      <c r="EX53" s="334"/>
      <c r="EY53" s="334"/>
      <c r="EZ53" s="334"/>
      <c r="FA53" s="334"/>
      <c r="FB53" s="334"/>
      <c r="FC53" s="334"/>
      <c r="FD53" s="334"/>
      <c r="FE53" s="334"/>
      <c r="FF53" s="334"/>
      <c r="FG53" s="334"/>
      <c r="FH53" s="334"/>
      <c r="FI53" s="334"/>
      <c r="FJ53" s="334"/>
      <c r="FK53" s="334"/>
      <c r="FL53" s="334"/>
      <c r="FM53" s="334"/>
      <c r="FN53" s="334"/>
      <c r="FO53" s="334"/>
      <c r="FP53" s="334"/>
      <c r="FQ53" s="334"/>
      <c r="FR53" s="334"/>
      <c r="FS53" s="334"/>
      <c r="FT53" s="334"/>
      <c r="FU53" s="334"/>
      <c r="FV53" s="334"/>
      <c r="FW53" s="334"/>
      <c r="FX53" s="334"/>
      <c r="FY53" s="334"/>
      <c r="FZ53" s="334"/>
      <c r="GA53" s="334"/>
      <c r="GB53" s="334"/>
      <c r="GC53" s="334"/>
      <c r="GD53" s="334"/>
      <c r="GE53" s="334"/>
      <c r="GF53" s="334"/>
      <c r="GG53" s="334"/>
      <c r="GH53" s="334"/>
      <c r="GI53" s="334"/>
      <c r="GJ53" s="334"/>
      <c r="GK53" s="334"/>
      <c r="GL53" s="334"/>
      <c r="GM53" s="334"/>
      <c r="GN53" s="334"/>
      <c r="GO53" s="334"/>
      <c r="GP53" s="334"/>
      <c r="GQ53" s="334"/>
      <c r="GR53" s="334"/>
      <c r="GS53" s="334"/>
      <c r="GT53" s="334"/>
      <c r="GU53" s="334"/>
      <c r="GV53" s="334"/>
      <c r="GW53" s="334"/>
      <c r="GX53" s="334"/>
      <c r="GY53" s="334"/>
      <c r="GZ53" s="334"/>
      <c r="HA53" s="334"/>
      <c r="HB53" s="334"/>
      <c r="HC53" s="334"/>
      <c r="HD53" s="334"/>
      <c r="HE53" s="334"/>
      <c r="HF53" s="334"/>
      <c r="HG53" s="334"/>
      <c r="HH53" s="334"/>
      <c r="HI53" s="334"/>
      <c r="HJ53" s="334"/>
      <c r="HK53" s="334"/>
      <c r="HL53" s="334"/>
      <c r="HM53" s="334"/>
      <c r="HN53" s="334"/>
      <c r="HO53" s="334"/>
      <c r="HP53" s="334"/>
      <c r="HQ53" s="334"/>
      <c r="HR53" s="334"/>
      <c r="HS53" s="334"/>
      <c r="HT53" s="334"/>
      <c r="HU53" s="334"/>
      <c r="HV53" s="334"/>
      <c r="HW53" s="334"/>
      <c r="HX53" s="334"/>
      <c r="HY53" s="334"/>
      <c r="HZ53" s="334"/>
      <c r="IA53" s="334"/>
      <c r="IB53" s="334"/>
      <c r="IC53" s="334"/>
      <c r="ID53" s="334"/>
      <c r="IE53" s="334"/>
      <c r="IF53" s="334"/>
      <c r="IG53" s="334"/>
      <c r="IH53" s="334"/>
      <c r="II53" s="334"/>
      <c r="IJ53" s="334"/>
      <c r="IK53" s="334"/>
      <c r="IL53" s="334"/>
      <c r="IM53" s="334"/>
      <c r="IN53" s="334"/>
      <c r="IO53" s="334"/>
      <c r="IP53" s="295"/>
      <c r="IQ53" s="295"/>
    </row>
    <row r="54" spans="2:251">
      <c r="B54" s="277" t="s">
        <v>670</v>
      </c>
      <c r="C54" s="341">
        <v>194477989</v>
      </c>
      <c r="D54" s="341">
        <v>414849905</v>
      </c>
      <c r="E54" s="341">
        <v>59547976</v>
      </c>
      <c r="F54" s="341">
        <v>68741927</v>
      </c>
      <c r="G54" s="342">
        <v>737617797</v>
      </c>
      <c r="H54" s="331">
        <v>0</v>
      </c>
      <c r="I54" s="343">
        <v>194477</v>
      </c>
      <c r="J54" s="343">
        <v>414849</v>
      </c>
      <c r="K54" s="343">
        <v>59547</v>
      </c>
      <c r="L54" s="343">
        <v>68741</v>
      </c>
      <c r="M54" s="342">
        <v>737617</v>
      </c>
      <c r="N54" s="333">
        <v>0</v>
      </c>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4"/>
      <c r="AN54" s="334"/>
      <c r="AO54" s="334"/>
      <c r="AP54" s="334"/>
      <c r="AQ54" s="334"/>
      <c r="AR54" s="334"/>
      <c r="AS54" s="334"/>
      <c r="AT54" s="334"/>
      <c r="AU54" s="334"/>
      <c r="AV54" s="334"/>
      <c r="AW54" s="334"/>
      <c r="AX54" s="334"/>
      <c r="AY54" s="334"/>
      <c r="AZ54" s="334"/>
      <c r="BA54" s="334"/>
      <c r="BB54" s="334"/>
      <c r="BC54" s="334"/>
      <c r="BD54" s="334"/>
      <c r="BE54" s="334"/>
      <c r="BF54" s="334"/>
      <c r="BG54" s="334"/>
      <c r="BH54" s="334"/>
      <c r="BI54" s="334"/>
      <c r="BJ54" s="334"/>
      <c r="BK54" s="334"/>
      <c r="BL54" s="334"/>
      <c r="BM54" s="334"/>
      <c r="BN54" s="334"/>
      <c r="BO54" s="334"/>
      <c r="BP54" s="334"/>
      <c r="BQ54" s="334"/>
      <c r="BR54" s="334"/>
      <c r="BS54" s="334"/>
      <c r="BT54" s="334"/>
      <c r="BU54" s="334"/>
      <c r="BV54" s="334"/>
      <c r="BW54" s="334"/>
      <c r="BX54" s="334"/>
      <c r="BY54" s="334"/>
      <c r="BZ54" s="334"/>
      <c r="CA54" s="334"/>
      <c r="CB54" s="334"/>
      <c r="CC54" s="334"/>
      <c r="CD54" s="334"/>
      <c r="CE54" s="334"/>
      <c r="CF54" s="334"/>
      <c r="CG54" s="334"/>
      <c r="CH54" s="334"/>
      <c r="CI54" s="334"/>
      <c r="CJ54" s="334"/>
      <c r="CK54" s="334"/>
      <c r="CL54" s="334"/>
      <c r="CM54" s="334"/>
      <c r="CN54" s="334"/>
      <c r="CO54" s="334"/>
      <c r="CP54" s="334"/>
      <c r="CQ54" s="334"/>
      <c r="CR54" s="334"/>
      <c r="CS54" s="334"/>
      <c r="CT54" s="334"/>
      <c r="CU54" s="334"/>
      <c r="CV54" s="334"/>
      <c r="CW54" s="334"/>
      <c r="CX54" s="334"/>
      <c r="CY54" s="334"/>
      <c r="CZ54" s="334"/>
      <c r="DA54" s="334"/>
      <c r="DB54" s="334"/>
      <c r="DC54" s="334"/>
      <c r="DD54" s="334"/>
      <c r="DE54" s="334"/>
      <c r="DF54" s="334"/>
      <c r="DG54" s="334"/>
      <c r="DH54" s="334"/>
      <c r="DI54" s="334"/>
      <c r="DJ54" s="334"/>
      <c r="DK54" s="334"/>
      <c r="DL54" s="334"/>
      <c r="DM54" s="334"/>
      <c r="DN54" s="334"/>
      <c r="DO54" s="334"/>
      <c r="DP54" s="334"/>
      <c r="DQ54" s="334"/>
      <c r="DR54" s="334"/>
      <c r="DS54" s="334"/>
      <c r="DT54" s="334"/>
      <c r="DU54" s="334"/>
      <c r="DV54" s="334"/>
      <c r="DW54" s="334"/>
      <c r="DX54" s="334"/>
      <c r="DY54" s="334"/>
      <c r="DZ54" s="334"/>
      <c r="EA54" s="334"/>
      <c r="EB54" s="334"/>
      <c r="EC54" s="334"/>
      <c r="ED54" s="334"/>
      <c r="EE54" s="334"/>
      <c r="EF54" s="334"/>
      <c r="EG54" s="334"/>
      <c r="EH54" s="334"/>
      <c r="EI54" s="334"/>
      <c r="EJ54" s="334"/>
      <c r="EK54" s="334"/>
      <c r="EL54" s="334"/>
      <c r="EM54" s="334"/>
      <c r="EN54" s="334"/>
      <c r="EO54" s="334"/>
      <c r="EP54" s="334"/>
      <c r="EQ54" s="334"/>
      <c r="ER54" s="334"/>
      <c r="ES54" s="334"/>
      <c r="ET54" s="334"/>
      <c r="EU54" s="334"/>
      <c r="EV54" s="334"/>
      <c r="EW54" s="334"/>
      <c r="EX54" s="334"/>
      <c r="EY54" s="334"/>
      <c r="EZ54" s="334"/>
      <c r="FA54" s="334"/>
      <c r="FB54" s="334"/>
      <c r="FC54" s="334"/>
      <c r="FD54" s="334"/>
      <c r="FE54" s="334"/>
      <c r="FF54" s="334"/>
      <c r="FG54" s="334"/>
      <c r="FH54" s="334"/>
      <c r="FI54" s="334"/>
      <c r="FJ54" s="334"/>
      <c r="FK54" s="334"/>
      <c r="FL54" s="334"/>
      <c r="FM54" s="334"/>
      <c r="FN54" s="334"/>
      <c r="FO54" s="334"/>
      <c r="FP54" s="334"/>
      <c r="FQ54" s="334"/>
      <c r="FR54" s="334"/>
      <c r="FS54" s="334"/>
      <c r="FT54" s="334"/>
      <c r="FU54" s="334"/>
      <c r="FV54" s="334"/>
      <c r="FW54" s="334"/>
      <c r="FX54" s="334"/>
      <c r="FY54" s="334"/>
      <c r="FZ54" s="334"/>
      <c r="GA54" s="334"/>
      <c r="GB54" s="334"/>
      <c r="GC54" s="334"/>
      <c r="GD54" s="334"/>
      <c r="GE54" s="334"/>
      <c r="GF54" s="334"/>
      <c r="GG54" s="334"/>
      <c r="GH54" s="334"/>
      <c r="GI54" s="334"/>
      <c r="GJ54" s="334"/>
      <c r="GK54" s="334"/>
      <c r="GL54" s="334"/>
      <c r="GM54" s="334"/>
      <c r="GN54" s="334"/>
      <c r="GO54" s="334"/>
      <c r="GP54" s="334"/>
      <c r="GQ54" s="334"/>
      <c r="GR54" s="334"/>
      <c r="GS54" s="334"/>
      <c r="GT54" s="334"/>
      <c r="GU54" s="334"/>
      <c r="GV54" s="334"/>
      <c r="GW54" s="334"/>
      <c r="GX54" s="334"/>
      <c r="GY54" s="334"/>
      <c r="GZ54" s="334"/>
      <c r="HA54" s="334"/>
      <c r="HB54" s="334"/>
      <c r="HC54" s="334"/>
      <c r="HD54" s="334"/>
      <c r="HE54" s="334"/>
      <c r="HF54" s="334"/>
      <c r="HG54" s="334"/>
      <c r="HH54" s="334"/>
      <c r="HI54" s="334"/>
      <c r="HJ54" s="334"/>
      <c r="HK54" s="334"/>
      <c r="HL54" s="334"/>
      <c r="HM54" s="334"/>
      <c r="HN54" s="334"/>
      <c r="HO54" s="334"/>
      <c r="HP54" s="334"/>
      <c r="HQ54" s="334"/>
      <c r="HR54" s="334"/>
      <c r="HS54" s="334"/>
      <c r="HT54" s="334"/>
      <c r="HU54" s="334"/>
      <c r="HV54" s="334"/>
      <c r="HW54" s="334"/>
      <c r="HX54" s="334"/>
      <c r="HY54" s="334"/>
      <c r="HZ54" s="334"/>
      <c r="IA54" s="334"/>
      <c r="IB54" s="334"/>
      <c r="IC54" s="334"/>
      <c r="ID54" s="334"/>
      <c r="IE54" s="334"/>
      <c r="IF54" s="334"/>
      <c r="IG54" s="334"/>
      <c r="IH54" s="334"/>
      <c r="II54" s="334"/>
      <c r="IJ54" s="334"/>
      <c r="IK54" s="334"/>
      <c r="IL54" s="334"/>
      <c r="IM54" s="334"/>
      <c r="IN54" s="334"/>
      <c r="IO54" s="334"/>
      <c r="IP54" s="295"/>
      <c r="IQ54" s="295"/>
    </row>
    <row r="55" spans="2:251">
      <c r="B55" s="281" t="s">
        <v>1497</v>
      </c>
      <c r="C55" s="344">
        <v>827309709</v>
      </c>
      <c r="D55" s="344">
        <v>764564814</v>
      </c>
      <c r="E55" s="344">
        <v>363979015</v>
      </c>
      <c r="F55" s="344">
        <v>560783922</v>
      </c>
      <c r="G55" s="345">
        <v>2516637460</v>
      </c>
      <c r="H55" s="331">
        <v>0</v>
      </c>
      <c r="I55" s="346">
        <v>827309</v>
      </c>
      <c r="J55" s="346">
        <v>764564</v>
      </c>
      <c r="K55" s="346">
        <v>363979</v>
      </c>
      <c r="L55" s="346">
        <v>560783</v>
      </c>
      <c r="M55" s="345">
        <v>2516637</v>
      </c>
      <c r="N55" s="333">
        <v>0</v>
      </c>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4"/>
      <c r="AY55" s="334"/>
      <c r="AZ55" s="334"/>
      <c r="BA55" s="334"/>
      <c r="BB55" s="334"/>
      <c r="BC55" s="334"/>
      <c r="BD55" s="334"/>
      <c r="BE55" s="334"/>
      <c r="BF55" s="334"/>
      <c r="BG55" s="334"/>
      <c r="BH55" s="334"/>
      <c r="BI55" s="334"/>
      <c r="BJ55" s="334"/>
      <c r="BK55" s="334"/>
      <c r="BL55" s="334"/>
      <c r="BM55" s="334"/>
      <c r="BN55" s="334"/>
      <c r="BO55" s="334"/>
      <c r="BP55" s="334"/>
      <c r="BQ55" s="334"/>
      <c r="BR55" s="334"/>
      <c r="BS55" s="334"/>
      <c r="BT55" s="334"/>
      <c r="BU55" s="334"/>
      <c r="BV55" s="334"/>
      <c r="BW55" s="334"/>
      <c r="BX55" s="334"/>
      <c r="BY55" s="334"/>
      <c r="BZ55" s="334"/>
      <c r="CA55" s="334"/>
      <c r="CB55" s="334"/>
      <c r="CC55" s="334"/>
      <c r="CD55" s="334"/>
      <c r="CE55" s="334"/>
      <c r="CF55" s="334"/>
      <c r="CG55" s="334"/>
      <c r="CH55" s="334"/>
      <c r="CI55" s="334"/>
      <c r="CJ55" s="334"/>
      <c r="CK55" s="334"/>
      <c r="CL55" s="334"/>
      <c r="CM55" s="334"/>
      <c r="CN55" s="334"/>
      <c r="CO55" s="334"/>
      <c r="CP55" s="334"/>
      <c r="CQ55" s="334"/>
      <c r="CR55" s="334"/>
      <c r="CS55" s="334"/>
      <c r="CT55" s="334"/>
      <c r="CU55" s="334"/>
      <c r="CV55" s="334"/>
      <c r="CW55" s="334"/>
      <c r="CX55" s="334"/>
      <c r="CY55" s="334"/>
      <c r="CZ55" s="334"/>
      <c r="DA55" s="334"/>
      <c r="DB55" s="334"/>
      <c r="DC55" s="334"/>
      <c r="DD55" s="334"/>
      <c r="DE55" s="334"/>
      <c r="DF55" s="334"/>
      <c r="DG55" s="334"/>
      <c r="DH55" s="334"/>
      <c r="DI55" s="334"/>
      <c r="DJ55" s="334"/>
      <c r="DK55" s="334"/>
      <c r="DL55" s="334"/>
      <c r="DM55" s="334"/>
      <c r="DN55" s="334"/>
      <c r="DO55" s="334"/>
      <c r="DP55" s="334"/>
      <c r="DQ55" s="334"/>
      <c r="DR55" s="334"/>
      <c r="DS55" s="334"/>
      <c r="DT55" s="334"/>
      <c r="DU55" s="334"/>
      <c r="DV55" s="334"/>
      <c r="DW55" s="334"/>
      <c r="DX55" s="334"/>
      <c r="DY55" s="334"/>
      <c r="DZ55" s="334"/>
      <c r="EA55" s="334"/>
      <c r="EB55" s="334"/>
      <c r="EC55" s="334"/>
      <c r="ED55" s="334"/>
      <c r="EE55" s="334"/>
      <c r="EF55" s="334"/>
      <c r="EG55" s="334"/>
      <c r="EH55" s="334"/>
      <c r="EI55" s="334"/>
      <c r="EJ55" s="334"/>
      <c r="EK55" s="334"/>
      <c r="EL55" s="334"/>
      <c r="EM55" s="334"/>
      <c r="EN55" s="334"/>
      <c r="EO55" s="334"/>
      <c r="EP55" s="334"/>
      <c r="EQ55" s="334"/>
      <c r="ER55" s="334"/>
      <c r="ES55" s="334"/>
      <c r="ET55" s="334"/>
      <c r="EU55" s="334"/>
      <c r="EV55" s="334"/>
      <c r="EW55" s="334"/>
      <c r="EX55" s="334"/>
      <c r="EY55" s="334"/>
      <c r="EZ55" s="334"/>
      <c r="FA55" s="334"/>
      <c r="FB55" s="334"/>
      <c r="FC55" s="334"/>
      <c r="FD55" s="334"/>
      <c r="FE55" s="334"/>
      <c r="FF55" s="334"/>
      <c r="FG55" s="334"/>
      <c r="FH55" s="334"/>
      <c r="FI55" s="334"/>
      <c r="FJ55" s="334"/>
      <c r="FK55" s="334"/>
      <c r="FL55" s="334"/>
      <c r="FM55" s="334"/>
      <c r="FN55" s="334"/>
      <c r="FO55" s="334"/>
      <c r="FP55" s="334"/>
      <c r="FQ55" s="334"/>
      <c r="FR55" s="334"/>
      <c r="FS55" s="334"/>
      <c r="FT55" s="334"/>
      <c r="FU55" s="334"/>
      <c r="FV55" s="334"/>
      <c r="FW55" s="334"/>
      <c r="FX55" s="334"/>
      <c r="FY55" s="334"/>
      <c r="FZ55" s="334"/>
      <c r="GA55" s="334"/>
      <c r="GB55" s="334"/>
      <c r="GC55" s="334"/>
      <c r="GD55" s="334"/>
      <c r="GE55" s="334"/>
      <c r="GF55" s="334"/>
      <c r="GG55" s="334"/>
      <c r="GH55" s="334"/>
      <c r="GI55" s="334"/>
      <c r="GJ55" s="334"/>
      <c r="GK55" s="334"/>
      <c r="GL55" s="334"/>
      <c r="GM55" s="334"/>
      <c r="GN55" s="334"/>
      <c r="GO55" s="334"/>
      <c r="GP55" s="334"/>
      <c r="GQ55" s="334"/>
      <c r="GR55" s="334"/>
      <c r="GS55" s="334"/>
      <c r="GT55" s="334"/>
      <c r="GU55" s="334"/>
      <c r="GV55" s="334"/>
      <c r="GW55" s="334"/>
      <c r="GX55" s="334"/>
      <c r="GY55" s="334"/>
      <c r="GZ55" s="334"/>
      <c r="HA55" s="334"/>
      <c r="HB55" s="334"/>
      <c r="HC55" s="334"/>
      <c r="HD55" s="334"/>
      <c r="HE55" s="334"/>
      <c r="HF55" s="334"/>
      <c r="HG55" s="334"/>
      <c r="HH55" s="334"/>
      <c r="HI55" s="334"/>
      <c r="HJ55" s="334"/>
      <c r="HK55" s="334"/>
      <c r="HL55" s="334"/>
      <c r="HM55" s="334"/>
      <c r="HN55" s="334"/>
      <c r="HO55" s="334"/>
      <c r="HP55" s="334"/>
      <c r="HQ55" s="334"/>
      <c r="HR55" s="334"/>
      <c r="HS55" s="334"/>
      <c r="HT55" s="334"/>
      <c r="HU55" s="334"/>
      <c r="HV55" s="334"/>
      <c r="HW55" s="334"/>
      <c r="HX55" s="334"/>
      <c r="HY55" s="334"/>
      <c r="HZ55" s="334"/>
      <c r="IA55" s="334"/>
      <c r="IB55" s="334"/>
      <c r="IC55" s="334"/>
      <c r="ID55" s="334"/>
      <c r="IE55" s="334"/>
      <c r="IF55" s="334"/>
      <c r="IG55" s="334"/>
      <c r="IH55" s="334"/>
      <c r="II55" s="334"/>
      <c r="IJ55" s="334"/>
      <c r="IK55" s="334"/>
      <c r="IL55" s="334"/>
      <c r="IM55" s="334"/>
      <c r="IN55" s="334"/>
      <c r="IO55" s="334"/>
      <c r="IP55" s="295"/>
      <c r="IQ55" s="295"/>
    </row>
    <row r="56" spans="2:251">
      <c r="B56" s="347" t="s">
        <v>1539</v>
      </c>
      <c r="C56" s="348">
        <v>3395661945</v>
      </c>
      <c r="D56" s="348">
        <v>2597410299</v>
      </c>
      <c r="E56" s="348">
        <v>996160583</v>
      </c>
      <c r="F56" s="348">
        <v>1932243771</v>
      </c>
      <c r="G56" s="349">
        <v>8921476598</v>
      </c>
      <c r="H56" s="331">
        <v>0</v>
      </c>
      <c r="I56" s="350">
        <v>3395661</v>
      </c>
      <c r="J56" s="350">
        <v>2597410</v>
      </c>
      <c r="K56" s="350">
        <v>996160</v>
      </c>
      <c r="L56" s="350">
        <v>1932243</v>
      </c>
      <c r="M56" s="349">
        <v>8921476</v>
      </c>
      <c r="N56" s="333">
        <v>0</v>
      </c>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4"/>
      <c r="AY56" s="334"/>
      <c r="AZ56" s="334"/>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c r="BW56" s="334"/>
      <c r="BX56" s="334"/>
      <c r="BY56" s="334"/>
      <c r="BZ56" s="334"/>
      <c r="CA56" s="334"/>
      <c r="CB56" s="334"/>
      <c r="CC56" s="334"/>
      <c r="CD56" s="334"/>
      <c r="CE56" s="334"/>
      <c r="CF56" s="334"/>
      <c r="CG56" s="334"/>
      <c r="CH56" s="334"/>
      <c r="CI56" s="334"/>
      <c r="CJ56" s="334"/>
      <c r="CK56" s="334"/>
      <c r="CL56" s="334"/>
      <c r="CM56" s="334"/>
      <c r="CN56" s="334"/>
      <c r="CO56" s="334"/>
      <c r="CP56" s="334"/>
      <c r="CQ56" s="334"/>
      <c r="CR56" s="334"/>
      <c r="CS56" s="334"/>
      <c r="CT56" s="334"/>
      <c r="CU56" s="334"/>
      <c r="CV56" s="334"/>
      <c r="CW56" s="334"/>
      <c r="CX56" s="334"/>
      <c r="CY56" s="334"/>
      <c r="CZ56" s="334"/>
      <c r="DA56" s="334"/>
      <c r="DB56" s="334"/>
      <c r="DC56" s="334"/>
      <c r="DD56" s="334"/>
      <c r="DE56" s="334"/>
      <c r="DF56" s="334"/>
      <c r="DG56" s="334"/>
      <c r="DH56" s="334"/>
      <c r="DI56" s="334"/>
      <c r="DJ56" s="334"/>
      <c r="DK56" s="334"/>
      <c r="DL56" s="334"/>
      <c r="DM56" s="334"/>
      <c r="DN56" s="334"/>
      <c r="DO56" s="334"/>
      <c r="DP56" s="334"/>
      <c r="DQ56" s="334"/>
      <c r="DR56" s="334"/>
      <c r="DS56" s="334"/>
      <c r="DT56" s="334"/>
      <c r="DU56" s="334"/>
      <c r="DV56" s="334"/>
      <c r="DW56" s="334"/>
      <c r="DX56" s="334"/>
      <c r="DY56" s="334"/>
      <c r="DZ56" s="334"/>
      <c r="EA56" s="334"/>
      <c r="EB56" s="334"/>
      <c r="EC56" s="334"/>
      <c r="ED56" s="334"/>
      <c r="EE56" s="334"/>
      <c r="EF56" s="334"/>
      <c r="EG56" s="334"/>
      <c r="EH56" s="334"/>
      <c r="EI56" s="334"/>
      <c r="EJ56" s="334"/>
      <c r="EK56" s="334"/>
      <c r="EL56" s="334"/>
      <c r="EM56" s="334"/>
      <c r="EN56" s="334"/>
      <c r="EO56" s="334"/>
      <c r="EP56" s="334"/>
      <c r="EQ56" s="334"/>
      <c r="ER56" s="334"/>
      <c r="ES56" s="334"/>
      <c r="ET56" s="334"/>
      <c r="EU56" s="334"/>
      <c r="EV56" s="334"/>
      <c r="EW56" s="334"/>
      <c r="EX56" s="334"/>
      <c r="EY56" s="334"/>
      <c r="EZ56" s="334"/>
      <c r="FA56" s="334"/>
      <c r="FB56" s="334"/>
      <c r="FC56" s="334"/>
      <c r="FD56" s="334"/>
      <c r="FE56" s="334"/>
      <c r="FF56" s="334"/>
      <c r="FG56" s="334"/>
      <c r="FH56" s="334"/>
      <c r="FI56" s="334"/>
      <c r="FJ56" s="334"/>
      <c r="FK56" s="334"/>
      <c r="FL56" s="334"/>
      <c r="FM56" s="334"/>
      <c r="FN56" s="334"/>
      <c r="FO56" s="334"/>
      <c r="FP56" s="334"/>
      <c r="FQ56" s="334"/>
      <c r="FR56" s="334"/>
      <c r="FS56" s="334"/>
      <c r="FT56" s="334"/>
      <c r="FU56" s="334"/>
      <c r="FV56" s="334"/>
      <c r="FW56" s="334"/>
      <c r="FX56" s="334"/>
      <c r="FY56" s="334"/>
      <c r="FZ56" s="334"/>
      <c r="GA56" s="334"/>
      <c r="GB56" s="334"/>
      <c r="GC56" s="334"/>
      <c r="GD56" s="334"/>
      <c r="GE56" s="334"/>
      <c r="GF56" s="334"/>
      <c r="GG56" s="334"/>
      <c r="GH56" s="334"/>
      <c r="GI56" s="334"/>
      <c r="GJ56" s="334"/>
      <c r="GK56" s="334"/>
      <c r="GL56" s="334"/>
      <c r="GM56" s="334"/>
      <c r="GN56" s="334"/>
      <c r="GO56" s="334"/>
      <c r="GP56" s="334"/>
      <c r="GQ56" s="334"/>
      <c r="GR56" s="334"/>
      <c r="GS56" s="334"/>
      <c r="GT56" s="334"/>
      <c r="GU56" s="334"/>
      <c r="GV56" s="334"/>
      <c r="GW56" s="334"/>
      <c r="GX56" s="334"/>
      <c r="GY56" s="334"/>
      <c r="GZ56" s="334"/>
      <c r="HA56" s="334"/>
      <c r="HB56" s="334"/>
      <c r="HC56" s="334"/>
      <c r="HD56" s="334"/>
      <c r="HE56" s="334"/>
      <c r="HF56" s="334"/>
      <c r="HG56" s="334"/>
      <c r="HH56" s="334"/>
      <c r="HI56" s="334"/>
      <c r="HJ56" s="334"/>
      <c r="HK56" s="334"/>
      <c r="HL56" s="334"/>
      <c r="HM56" s="334"/>
      <c r="HN56" s="334"/>
      <c r="HO56" s="334"/>
      <c r="HP56" s="334"/>
      <c r="HQ56" s="334"/>
      <c r="HR56" s="334"/>
      <c r="HS56" s="334"/>
      <c r="HT56" s="334"/>
      <c r="HU56" s="334"/>
      <c r="HV56" s="334"/>
      <c r="HW56" s="334"/>
      <c r="HX56" s="334"/>
      <c r="HY56" s="334"/>
      <c r="HZ56" s="334"/>
      <c r="IA56" s="334"/>
      <c r="IB56" s="334"/>
      <c r="IC56" s="334"/>
      <c r="ID56" s="334"/>
      <c r="IE56" s="334"/>
      <c r="IF56" s="334"/>
      <c r="IG56" s="334"/>
      <c r="IH56" s="334"/>
      <c r="II56" s="334"/>
      <c r="IJ56" s="334"/>
      <c r="IK56" s="334"/>
      <c r="IL56" s="334"/>
      <c r="IM56" s="334"/>
      <c r="IN56" s="334"/>
      <c r="IO56" s="334"/>
      <c r="IP56" s="295"/>
      <c r="IQ56" s="295"/>
    </row>
    <row r="57" spans="2:251">
      <c r="F57" s="250"/>
      <c r="G57" s="294"/>
      <c r="H57" s="250"/>
      <c r="I57" s="250"/>
      <c r="J57" s="250"/>
      <c r="K57" s="250"/>
      <c r="L57" s="250"/>
      <c r="M57" s="250"/>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4"/>
      <c r="AY57" s="324"/>
      <c r="AZ57" s="324"/>
      <c r="BA57" s="324"/>
      <c r="BB57" s="324"/>
      <c r="BC57" s="324"/>
      <c r="BD57" s="324"/>
      <c r="BE57" s="324"/>
      <c r="BF57" s="324"/>
      <c r="BG57" s="324"/>
      <c r="BH57" s="324"/>
      <c r="BI57" s="324"/>
      <c r="BJ57" s="324"/>
      <c r="BK57" s="324"/>
      <c r="BL57" s="324"/>
      <c r="BM57" s="324"/>
      <c r="BN57" s="324"/>
      <c r="BO57" s="324"/>
      <c r="BP57" s="324"/>
      <c r="BQ57" s="324"/>
      <c r="BR57" s="324"/>
      <c r="BS57" s="324"/>
      <c r="BT57" s="324"/>
      <c r="BU57" s="324"/>
      <c r="BV57" s="324"/>
      <c r="BW57" s="324"/>
      <c r="BX57" s="324"/>
      <c r="BY57" s="324"/>
      <c r="BZ57" s="324"/>
      <c r="CA57" s="324"/>
      <c r="CB57" s="324"/>
      <c r="CC57" s="324"/>
      <c r="CD57" s="324"/>
      <c r="CE57" s="324"/>
      <c r="CF57" s="324"/>
      <c r="CG57" s="324"/>
      <c r="CH57" s="324"/>
      <c r="CI57" s="324"/>
      <c r="CJ57" s="324"/>
      <c r="CK57" s="324"/>
      <c r="CL57" s="324"/>
      <c r="CM57" s="324"/>
      <c r="CN57" s="324"/>
      <c r="CO57" s="324"/>
      <c r="CP57" s="324"/>
      <c r="CQ57" s="324"/>
      <c r="CR57" s="324"/>
      <c r="CS57" s="324"/>
      <c r="CT57" s="324"/>
      <c r="CU57" s="324"/>
      <c r="CV57" s="324"/>
      <c r="CW57" s="324"/>
      <c r="CX57" s="324"/>
      <c r="CY57" s="324"/>
      <c r="CZ57" s="324"/>
      <c r="DA57" s="324"/>
      <c r="DB57" s="324"/>
      <c r="DC57" s="324"/>
      <c r="DD57" s="324"/>
      <c r="DE57" s="324"/>
      <c r="DF57" s="324"/>
      <c r="DG57" s="324"/>
      <c r="DH57" s="324"/>
      <c r="DI57" s="324"/>
      <c r="DJ57" s="324"/>
      <c r="DK57" s="324"/>
      <c r="DL57" s="324"/>
      <c r="DM57" s="324"/>
      <c r="DN57" s="324"/>
      <c r="DO57" s="324"/>
      <c r="DP57" s="324"/>
      <c r="DQ57" s="324"/>
      <c r="DR57" s="324"/>
      <c r="DS57" s="324"/>
      <c r="DT57" s="324"/>
      <c r="DU57" s="324"/>
      <c r="DV57" s="324"/>
      <c r="DW57" s="324"/>
      <c r="DX57" s="324"/>
      <c r="DY57" s="324"/>
      <c r="DZ57" s="324"/>
      <c r="EA57" s="324"/>
      <c r="EB57" s="324"/>
      <c r="EC57" s="324"/>
      <c r="ED57" s="324"/>
      <c r="EE57" s="324"/>
      <c r="EF57" s="324"/>
      <c r="EG57" s="324"/>
      <c r="EH57" s="324"/>
      <c r="EI57" s="324"/>
      <c r="EJ57" s="324"/>
      <c r="EK57" s="324"/>
      <c r="EL57" s="324"/>
      <c r="EM57" s="324"/>
      <c r="EN57" s="324"/>
      <c r="EO57" s="324"/>
      <c r="EP57" s="324"/>
      <c r="EQ57" s="324"/>
      <c r="ER57" s="324"/>
      <c r="ES57" s="324"/>
      <c r="ET57" s="324"/>
      <c r="EU57" s="324"/>
      <c r="EV57" s="324"/>
      <c r="EW57" s="324"/>
      <c r="EX57" s="324"/>
      <c r="EY57" s="324"/>
      <c r="EZ57" s="324"/>
      <c r="FA57" s="324"/>
      <c r="FB57" s="324"/>
      <c r="FC57" s="324"/>
      <c r="FD57" s="324"/>
      <c r="FE57" s="324"/>
      <c r="FF57" s="324"/>
      <c r="FG57" s="324"/>
      <c r="FH57" s="324"/>
      <c r="FI57" s="324"/>
      <c r="FJ57" s="324"/>
      <c r="FK57" s="324"/>
      <c r="FL57" s="324"/>
      <c r="FM57" s="324"/>
      <c r="FN57" s="324"/>
      <c r="FO57" s="324"/>
      <c r="FP57" s="324"/>
      <c r="FQ57" s="324"/>
      <c r="FR57" s="324"/>
      <c r="FS57" s="324"/>
      <c r="FT57" s="324"/>
      <c r="FU57" s="324"/>
      <c r="FV57" s="324"/>
      <c r="FW57" s="324"/>
      <c r="FX57" s="324"/>
      <c r="FY57" s="324"/>
      <c r="FZ57" s="324"/>
      <c r="GA57" s="324"/>
      <c r="GB57" s="324"/>
      <c r="GC57" s="324"/>
      <c r="GD57" s="324"/>
      <c r="GE57" s="324"/>
      <c r="GF57" s="324"/>
      <c r="GG57" s="324"/>
      <c r="GH57" s="324"/>
      <c r="GI57" s="324"/>
      <c r="GJ57" s="324"/>
      <c r="GK57" s="324"/>
      <c r="GL57" s="324"/>
      <c r="GM57" s="324"/>
      <c r="GN57" s="324"/>
      <c r="GO57" s="324"/>
      <c r="GP57" s="324"/>
      <c r="GQ57" s="324"/>
      <c r="GR57" s="324"/>
      <c r="GS57" s="324"/>
      <c r="GT57" s="324"/>
      <c r="GU57" s="324"/>
      <c r="GV57" s="324"/>
      <c r="GW57" s="324"/>
      <c r="GX57" s="324"/>
      <c r="GY57" s="324"/>
      <c r="GZ57" s="324"/>
      <c r="HA57" s="324"/>
      <c r="HB57" s="324"/>
      <c r="HC57" s="324"/>
      <c r="HD57" s="324"/>
      <c r="HE57" s="324"/>
      <c r="HF57" s="324"/>
      <c r="HG57" s="324"/>
      <c r="HH57" s="324"/>
      <c r="HI57" s="324"/>
      <c r="HJ57" s="324"/>
      <c r="HK57" s="324"/>
      <c r="HL57" s="324"/>
      <c r="HM57" s="324"/>
      <c r="HN57" s="324"/>
      <c r="HO57" s="324"/>
      <c r="HP57" s="324"/>
      <c r="HQ57" s="324"/>
      <c r="HR57" s="324"/>
      <c r="HS57" s="324"/>
      <c r="HT57" s="324"/>
      <c r="HU57" s="324"/>
      <c r="HV57" s="324"/>
      <c r="HW57" s="324"/>
      <c r="HX57" s="324"/>
      <c r="HY57" s="324"/>
      <c r="HZ57" s="324"/>
      <c r="IA57" s="324"/>
      <c r="IB57" s="324"/>
      <c r="IC57" s="324"/>
      <c r="ID57" s="324"/>
      <c r="IE57" s="324"/>
      <c r="IF57" s="324"/>
      <c r="IG57" s="324"/>
      <c r="IH57" s="324"/>
      <c r="II57" s="324"/>
      <c r="IJ57" s="324"/>
      <c r="IK57" s="324"/>
      <c r="IL57" s="324"/>
      <c r="IM57" s="324"/>
      <c r="IN57" s="324"/>
      <c r="IO57" s="324"/>
      <c r="IP57" s="295"/>
      <c r="IQ57" s="295"/>
    </row>
    <row r="58" spans="2:251">
      <c r="F58" s="250"/>
      <c r="G58" s="351">
        <v>50033078482</v>
      </c>
      <c r="H58" s="250"/>
      <c r="I58" s="250"/>
      <c r="J58" s="250"/>
      <c r="K58" s="250"/>
      <c r="L58" s="250"/>
      <c r="M58" s="352">
        <v>50033072</v>
      </c>
    </row>
  </sheetData>
  <mergeCells count="5">
    <mergeCell ref="IP4:IP5"/>
    <mergeCell ref="IP24:IP25"/>
    <mergeCell ref="B4:B5"/>
    <mergeCell ref="B24:B25"/>
    <mergeCell ref="B43:B44"/>
  </mergeCells>
  <phoneticPr fontId="44"/>
  <pageMargins left="0.23622047244094491" right="3.937007874015748E-2" top="0.74803149606299213" bottom="0.74803149606299213" header="0.31496062992125984" footer="0.31496062992125984"/>
  <pageSetup paperSize="9" scale="66" fitToWidth="0" orientation="landscape" r:id="rId1"/>
  <headerFooter alignWithMargins="0">
    <oddHeader>&amp;C&amp;"ＭＳ 明朝,太字"&amp;16&amp;U部門別合計残高試算表&amp;R&amp;"ＭＳ 明朝,標準"&amp;9作成日　&amp;D
作成時刻　&amp;T</oddHeader>
    <oddFooter>&amp;C&amp;"ＭＳ 明朝,標準"&amp;9&amp;P/&amp;N&amp;R&amp;"ＭＳ 明朝,標準"&amp;9住友信託銀行</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93"/>
  <sheetViews>
    <sheetView zoomScale="85" zoomScaleNormal="85" workbookViewId="0"/>
  </sheetViews>
  <sheetFormatPr defaultRowHeight="13.5"/>
  <cols>
    <col min="2" max="2" width="21.625" customWidth="1"/>
    <col min="3" max="6" width="20.375" customWidth="1"/>
  </cols>
  <sheetData>
    <row r="1" spans="1:6">
      <c r="A1" s="363" t="s">
        <v>1015</v>
      </c>
      <c r="B1" s="363" t="s">
        <v>1095</v>
      </c>
      <c r="C1" s="363"/>
      <c r="D1" s="363"/>
      <c r="E1" s="363"/>
      <c r="F1" s="363"/>
    </row>
    <row r="2" spans="1:6">
      <c r="A2" s="363" t="s">
        <v>1016</v>
      </c>
      <c r="B2" s="363" t="s">
        <v>1562</v>
      </c>
      <c r="C2" s="363"/>
      <c r="D2" s="363"/>
      <c r="E2" s="363"/>
      <c r="F2" s="363"/>
    </row>
    <row r="3" spans="1:6">
      <c r="A3" s="363" t="s">
        <v>1017</v>
      </c>
      <c r="B3" s="363" t="s">
        <v>1563</v>
      </c>
      <c r="C3" s="363"/>
      <c r="D3" s="363"/>
      <c r="E3" s="363"/>
      <c r="F3" s="363"/>
    </row>
    <row r="4" spans="1:6">
      <c r="A4" s="363" t="s">
        <v>1018</v>
      </c>
      <c r="B4" s="363" t="s">
        <v>1019</v>
      </c>
      <c r="C4" s="363"/>
      <c r="D4" s="363"/>
      <c r="E4" s="363"/>
      <c r="F4" s="363"/>
    </row>
    <row r="5" spans="1:6">
      <c r="A5" s="363" t="s">
        <v>1020</v>
      </c>
      <c r="B5" s="363" t="s">
        <v>1021</v>
      </c>
      <c r="C5" s="363"/>
      <c r="D5" s="363"/>
      <c r="E5" s="363"/>
      <c r="F5" s="363"/>
    </row>
    <row r="6" spans="1:6">
      <c r="A6" s="365" t="s">
        <v>1096</v>
      </c>
      <c r="B6" s="365" t="s">
        <v>1097</v>
      </c>
      <c r="C6" s="369" t="s">
        <v>1022</v>
      </c>
      <c r="D6" s="369" t="s">
        <v>1023</v>
      </c>
      <c r="E6" s="369" t="s">
        <v>1024</v>
      </c>
      <c r="F6" s="369" t="s">
        <v>1025</v>
      </c>
    </row>
    <row r="7" spans="1:6">
      <c r="A7" s="364" t="s">
        <v>1098</v>
      </c>
      <c r="B7" s="364" t="s">
        <v>1028</v>
      </c>
      <c r="C7" s="366"/>
      <c r="D7" s="366"/>
      <c r="E7" s="366"/>
      <c r="F7" s="366"/>
    </row>
    <row r="8" spans="1:6">
      <c r="A8" s="364" t="s">
        <v>1099</v>
      </c>
      <c r="B8" s="364" t="s">
        <v>1100</v>
      </c>
      <c r="C8" s="366">
        <v>3861707</v>
      </c>
      <c r="D8" s="366">
        <v>2070044</v>
      </c>
      <c r="E8" s="366">
        <v>5931751</v>
      </c>
      <c r="F8" s="366">
        <v>0</v>
      </c>
    </row>
    <row r="9" spans="1:6">
      <c r="A9" s="364" t="s">
        <v>373</v>
      </c>
      <c r="B9" s="364" t="s">
        <v>5</v>
      </c>
      <c r="C9" s="366">
        <v>0</v>
      </c>
      <c r="D9" s="366">
        <v>0</v>
      </c>
      <c r="E9" s="366">
        <v>0</v>
      </c>
      <c r="F9" s="366">
        <v>0</v>
      </c>
    </row>
    <row r="10" spans="1:6">
      <c r="A10" s="364" t="s">
        <v>374</v>
      </c>
      <c r="B10" s="364" t="s">
        <v>7</v>
      </c>
      <c r="C10" s="366">
        <v>0</v>
      </c>
      <c r="D10" s="366">
        <v>0</v>
      </c>
      <c r="E10" s="366">
        <v>0</v>
      </c>
      <c r="F10" s="366">
        <v>0</v>
      </c>
    </row>
    <row r="11" spans="1:6">
      <c r="A11" s="364" t="s">
        <v>375</v>
      </c>
      <c r="B11" s="364" t="s">
        <v>9</v>
      </c>
      <c r="C11" s="366">
        <v>0</v>
      </c>
      <c r="D11" s="366">
        <v>0</v>
      </c>
      <c r="E11" s="366">
        <v>0</v>
      </c>
      <c r="F11" s="366">
        <v>0</v>
      </c>
    </row>
    <row r="12" spans="1:6">
      <c r="A12" s="364" t="s">
        <v>811</v>
      </c>
      <c r="B12" s="364" t="s">
        <v>11</v>
      </c>
      <c r="C12" s="366">
        <v>0</v>
      </c>
      <c r="D12" s="366">
        <v>424800</v>
      </c>
      <c r="E12" s="366">
        <v>424800</v>
      </c>
      <c r="F12" s="366">
        <v>0</v>
      </c>
    </row>
    <row r="13" spans="1:6">
      <c r="A13" s="364" t="s">
        <v>376</v>
      </c>
      <c r="B13" s="364" t="s">
        <v>13</v>
      </c>
      <c r="C13" s="366">
        <v>0</v>
      </c>
      <c r="D13" s="366">
        <v>16893420</v>
      </c>
      <c r="E13" s="366">
        <v>16893420</v>
      </c>
      <c r="F13" s="366">
        <v>0</v>
      </c>
    </row>
    <row r="14" spans="1:6">
      <c r="A14" s="364" t="s">
        <v>377</v>
      </c>
      <c r="B14" s="364" t="s">
        <v>14</v>
      </c>
      <c r="C14" s="366">
        <v>0</v>
      </c>
      <c r="D14" s="366">
        <v>0</v>
      </c>
      <c r="E14" s="366">
        <v>0</v>
      </c>
      <c r="F14" s="366">
        <v>0</v>
      </c>
    </row>
    <row r="15" spans="1:6">
      <c r="A15" s="364" t="s">
        <v>378</v>
      </c>
      <c r="B15" s="364" t="s">
        <v>16</v>
      </c>
      <c r="C15" s="366">
        <v>0</v>
      </c>
      <c r="D15" s="366">
        <v>0</v>
      </c>
      <c r="E15" s="366">
        <v>0</v>
      </c>
      <c r="F15" s="366">
        <v>0</v>
      </c>
    </row>
    <row r="16" spans="1:6">
      <c r="A16" s="364" t="s">
        <v>379</v>
      </c>
      <c r="B16" s="364" t="s">
        <v>17</v>
      </c>
      <c r="C16" s="366">
        <v>0</v>
      </c>
      <c r="D16" s="366">
        <v>0</v>
      </c>
      <c r="E16" s="366">
        <v>0</v>
      </c>
      <c r="F16" s="366">
        <v>0</v>
      </c>
    </row>
    <row r="17" spans="1:6">
      <c r="A17" s="364" t="s">
        <v>380</v>
      </c>
      <c r="B17" s="364" t="s">
        <v>19</v>
      </c>
      <c r="C17" s="366">
        <v>0</v>
      </c>
      <c r="D17" s="366">
        <v>1131967</v>
      </c>
      <c r="E17" s="366">
        <v>1131967</v>
      </c>
      <c r="F17" s="366">
        <v>0</v>
      </c>
    </row>
    <row r="18" spans="1:6">
      <c r="A18" s="364" t="s">
        <v>381</v>
      </c>
      <c r="B18" s="364" t="s">
        <v>21</v>
      </c>
      <c r="C18" s="366">
        <v>0</v>
      </c>
      <c r="D18" s="366">
        <v>410400</v>
      </c>
      <c r="E18" s="366">
        <v>410400</v>
      </c>
      <c r="F18" s="366">
        <v>0</v>
      </c>
    </row>
    <row r="19" spans="1:6">
      <c r="A19" s="364" t="s">
        <v>382</v>
      </c>
      <c r="B19" s="364" t="s">
        <v>22</v>
      </c>
      <c r="C19" s="366">
        <v>0</v>
      </c>
      <c r="D19" s="366">
        <v>0</v>
      </c>
      <c r="E19" s="366">
        <v>0</v>
      </c>
      <c r="F19" s="366">
        <v>0</v>
      </c>
    </row>
    <row r="20" spans="1:6">
      <c r="A20" s="364" t="s">
        <v>383</v>
      </c>
      <c r="B20" s="364" t="s">
        <v>24</v>
      </c>
      <c r="C20" s="366">
        <v>0</v>
      </c>
      <c r="D20" s="366">
        <v>0</v>
      </c>
      <c r="E20" s="366">
        <v>0</v>
      </c>
      <c r="F20" s="366">
        <v>0</v>
      </c>
    </row>
    <row r="21" spans="1:6">
      <c r="A21" s="364" t="s">
        <v>384</v>
      </c>
      <c r="B21" s="364" t="s">
        <v>26</v>
      </c>
      <c r="C21" s="366">
        <v>0</v>
      </c>
      <c r="D21" s="366">
        <v>110484</v>
      </c>
      <c r="E21" s="366">
        <v>110484</v>
      </c>
      <c r="F21" s="366">
        <v>0</v>
      </c>
    </row>
    <row r="22" spans="1:6">
      <c r="A22" s="364" t="s">
        <v>385</v>
      </c>
      <c r="B22" s="364" t="s">
        <v>28</v>
      </c>
      <c r="C22" s="366">
        <v>0</v>
      </c>
      <c r="D22" s="366">
        <v>0</v>
      </c>
      <c r="E22" s="366">
        <v>0</v>
      </c>
      <c r="F22" s="366">
        <v>0</v>
      </c>
    </row>
    <row r="23" spans="1:6">
      <c r="A23" s="364" t="s">
        <v>386</v>
      </c>
      <c r="B23" s="364" t="s">
        <v>30</v>
      </c>
      <c r="C23" s="366">
        <v>0</v>
      </c>
      <c r="D23" s="366">
        <v>0</v>
      </c>
      <c r="E23" s="366">
        <v>0</v>
      </c>
      <c r="F23" s="366">
        <v>0</v>
      </c>
    </row>
    <row r="24" spans="1:6">
      <c r="A24" s="364" t="s">
        <v>387</v>
      </c>
      <c r="B24" s="364" t="s">
        <v>32</v>
      </c>
      <c r="C24" s="366">
        <v>0</v>
      </c>
      <c r="D24" s="366">
        <v>0</v>
      </c>
      <c r="E24" s="366">
        <v>0</v>
      </c>
      <c r="F24" s="366">
        <v>0</v>
      </c>
    </row>
    <row r="25" spans="1:6">
      <c r="A25" s="364" t="s">
        <v>388</v>
      </c>
      <c r="B25" s="364" t="s">
        <v>35</v>
      </c>
      <c r="C25" s="366">
        <v>0</v>
      </c>
      <c r="D25" s="366">
        <v>0</v>
      </c>
      <c r="E25" s="366">
        <v>0</v>
      </c>
      <c r="F25" s="366">
        <v>0</v>
      </c>
    </row>
    <row r="26" spans="1:6">
      <c r="A26" s="364" t="s">
        <v>759</v>
      </c>
      <c r="B26" s="364" t="s">
        <v>37</v>
      </c>
      <c r="C26" s="366">
        <v>0</v>
      </c>
      <c r="D26" s="366">
        <v>0</v>
      </c>
      <c r="E26" s="366">
        <v>0</v>
      </c>
      <c r="F26" s="366">
        <v>0</v>
      </c>
    </row>
    <row r="27" spans="1:6">
      <c r="A27" s="364" t="s">
        <v>812</v>
      </c>
      <c r="B27" s="364" t="s">
        <v>1101</v>
      </c>
      <c r="C27" s="366">
        <v>0</v>
      </c>
      <c r="D27" s="366">
        <v>0</v>
      </c>
      <c r="E27" s="366">
        <v>0</v>
      </c>
      <c r="F27" s="366">
        <v>0</v>
      </c>
    </row>
    <row r="28" spans="1:6">
      <c r="A28" s="364" t="s">
        <v>760</v>
      </c>
      <c r="B28" s="364" t="s">
        <v>1102</v>
      </c>
      <c r="C28" s="366">
        <v>0</v>
      </c>
      <c r="D28" s="366">
        <v>0</v>
      </c>
      <c r="E28" s="366">
        <v>0</v>
      </c>
      <c r="F28" s="366">
        <v>0</v>
      </c>
    </row>
    <row r="29" spans="1:6">
      <c r="A29" s="364" t="s">
        <v>813</v>
      </c>
      <c r="B29" s="364" t="s">
        <v>41</v>
      </c>
      <c r="C29" s="366">
        <v>0</v>
      </c>
      <c r="D29" s="366">
        <v>1620622</v>
      </c>
      <c r="E29" s="366">
        <v>1620622</v>
      </c>
      <c r="F29" s="366">
        <v>0</v>
      </c>
    </row>
    <row r="30" spans="1:6">
      <c r="A30" s="364" t="s">
        <v>814</v>
      </c>
      <c r="B30" s="364" t="s">
        <v>43</v>
      </c>
      <c r="C30" s="366">
        <v>0</v>
      </c>
      <c r="D30" s="366">
        <v>0</v>
      </c>
      <c r="E30" s="366">
        <v>0</v>
      </c>
      <c r="F30" s="366">
        <v>0</v>
      </c>
    </row>
    <row r="31" spans="1:6">
      <c r="A31" s="364" t="s">
        <v>815</v>
      </c>
      <c r="B31" s="364" t="s">
        <v>45</v>
      </c>
      <c r="C31" s="366">
        <v>0</v>
      </c>
      <c r="D31" s="366">
        <v>0</v>
      </c>
      <c r="E31" s="366">
        <v>0</v>
      </c>
      <c r="F31" s="366">
        <v>0</v>
      </c>
    </row>
    <row r="32" spans="1:6">
      <c r="A32" s="364" t="s">
        <v>816</v>
      </c>
      <c r="B32" s="364" t="s">
        <v>47</v>
      </c>
      <c r="C32" s="366">
        <v>0</v>
      </c>
      <c r="D32" s="366">
        <v>3780000</v>
      </c>
      <c r="E32" s="366">
        <v>3780000</v>
      </c>
      <c r="F32" s="366">
        <v>0</v>
      </c>
    </row>
    <row r="33" spans="1:6">
      <c r="A33" s="364" t="s">
        <v>817</v>
      </c>
      <c r="B33" s="364" t="s">
        <v>49</v>
      </c>
      <c r="C33" s="366">
        <v>0</v>
      </c>
      <c r="D33" s="366">
        <v>18466056</v>
      </c>
      <c r="E33" s="366">
        <v>18466056</v>
      </c>
      <c r="F33" s="366">
        <v>0</v>
      </c>
    </row>
    <row r="34" spans="1:6">
      <c r="A34" s="364" t="s">
        <v>818</v>
      </c>
      <c r="B34" s="364" t="s">
        <v>51</v>
      </c>
      <c r="C34" s="366">
        <v>0</v>
      </c>
      <c r="D34" s="366">
        <v>15044986</v>
      </c>
      <c r="E34" s="366">
        <v>15044986</v>
      </c>
      <c r="F34" s="366">
        <v>0</v>
      </c>
    </row>
    <row r="35" spans="1:6">
      <c r="A35" s="364" t="s">
        <v>761</v>
      </c>
      <c r="B35" s="364" t="s">
        <v>52</v>
      </c>
      <c r="C35" s="366">
        <v>0</v>
      </c>
      <c r="D35" s="366">
        <v>0</v>
      </c>
      <c r="E35" s="366">
        <v>0</v>
      </c>
      <c r="F35" s="366">
        <v>0</v>
      </c>
    </row>
    <row r="36" spans="1:6">
      <c r="A36" s="364" t="s">
        <v>762</v>
      </c>
      <c r="B36" s="364" t="s">
        <v>53</v>
      </c>
      <c r="C36" s="366">
        <v>0</v>
      </c>
      <c r="D36" s="366">
        <v>0</v>
      </c>
      <c r="E36" s="366">
        <v>0</v>
      </c>
      <c r="F36" s="366">
        <v>0</v>
      </c>
    </row>
    <row r="37" spans="1:6">
      <c r="A37" s="364" t="s">
        <v>819</v>
      </c>
      <c r="B37" s="364" t="s">
        <v>55</v>
      </c>
      <c r="C37" s="366">
        <v>0</v>
      </c>
      <c r="D37" s="366">
        <v>0</v>
      </c>
      <c r="E37" s="366">
        <v>0</v>
      </c>
      <c r="F37" s="366">
        <v>0</v>
      </c>
    </row>
    <row r="38" spans="1:6">
      <c r="A38" s="364" t="s">
        <v>820</v>
      </c>
      <c r="B38" s="364" t="s">
        <v>57</v>
      </c>
      <c r="C38" s="366">
        <v>0</v>
      </c>
      <c r="D38" s="366">
        <v>108000</v>
      </c>
      <c r="E38" s="366">
        <v>108000</v>
      </c>
      <c r="F38" s="366">
        <v>0</v>
      </c>
    </row>
    <row r="39" spans="1:6">
      <c r="A39" s="364" t="s">
        <v>821</v>
      </c>
      <c r="B39" s="364" t="s">
        <v>479</v>
      </c>
      <c r="C39" s="366">
        <v>0</v>
      </c>
      <c r="D39" s="366">
        <v>135000</v>
      </c>
      <c r="E39" s="366">
        <v>135000</v>
      </c>
      <c r="F39" s="366">
        <v>0</v>
      </c>
    </row>
    <row r="40" spans="1:6">
      <c r="A40" s="364" t="s">
        <v>822</v>
      </c>
      <c r="B40" s="364" t="s">
        <v>61</v>
      </c>
      <c r="C40" s="366">
        <v>0</v>
      </c>
      <c r="D40" s="366">
        <v>210000</v>
      </c>
      <c r="E40" s="366">
        <v>210000</v>
      </c>
      <c r="F40" s="366">
        <v>0</v>
      </c>
    </row>
    <row r="41" spans="1:6">
      <c r="A41" s="364" t="s">
        <v>823</v>
      </c>
      <c r="B41" s="364" t="s">
        <v>63</v>
      </c>
      <c r="C41" s="366">
        <v>0</v>
      </c>
      <c r="D41" s="366">
        <v>589056</v>
      </c>
      <c r="E41" s="366">
        <v>589056</v>
      </c>
      <c r="F41" s="366">
        <v>0</v>
      </c>
    </row>
    <row r="42" spans="1:6">
      <c r="A42" s="364" t="s">
        <v>824</v>
      </c>
      <c r="B42" s="364" t="s">
        <v>65</v>
      </c>
      <c r="C42" s="366">
        <v>0</v>
      </c>
      <c r="D42" s="366">
        <v>143976</v>
      </c>
      <c r="E42" s="366">
        <v>143976</v>
      </c>
      <c r="F42" s="366">
        <v>0</v>
      </c>
    </row>
    <row r="43" spans="1:6">
      <c r="A43" s="364" t="s">
        <v>825</v>
      </c>
      <c r="B43" s="364" t="s">
        <v>67</v>
      </c>
      <c r="C43" s="366">
        <v>0</v>
      </c>
      <c r="D43" s="366">
        <v>0</v>
      </c>
      <c r="E43" s="366">
        <v>0</v>
      </c>
      <c r="F43" s="366">
        <v>0</v>
      </c>
    </row>
    <row r="44" spans="1:6">
      <c r="A44" s="364" t="s">
        <v>826</v>
      </c>
      <c r="B44" s="364" t="s">
        <v>69</v>
      </c>
      <c r="C44" s="366">
        <v>0</v>
      </c>
      <c r="D44" s="366">
        <v>0</v>
      </c>
      <c r="E44" s="366">
        <v>0</v>
      </c>
      <c r="F44" s="366">
        <v>0</v>
      </c>
    </row>
    <row r="45" spans="1:6">
      <c r="A45" s="364" t="s">
        <v>827</v>
      </c>
      <c r="B45" s="364" t="s">
        <v>71</v>
      </c>
      <c r="C45" s="366">
        <v>0</v>
      </c>
      <c r="D45" s="366">
        <v>0</v>
      </c>
      <c r="E45" s="366">
        <v>0</v>
      </c>
      <c r="F45" s="366">
        <v>0</v>
      </c>
    </row>
    <row r="46" spans="1:6">
      <c r="A46" s="364" t="s">
        <v>828</v>
      </c>
      <c r="B46" s="364" t="s">
        <v>73</v>
      </c>
      <c r="C46" s="366">
        <v>0</v>
      </c>
      <c r="D46" s="366">
        <v>0</v>
      </c>
      <c r="E46" s="366">
        <v>0</v>
      </c>
      <c r="F46" s="366">
        <v>0</v>
      </c>
    </row>
    <row r="47" spans="1:6">
      <c r="A47" s="364" t="s">
        <v>829</v>
      </c>
      <c r="B47" s="364" t="s">
        <v>75</v>
      </c>
      <c r="C47" s="366">
        <v>0</v>
      </c>
      <c r="D47" s="366">
        <v>0</v>
      </c>
      <c r="E47" s="366">
        <v>0</v>
      </c>
      <c r="F47" s="366">
        <v>0</v>
      </c>
    </row>
    <row r="48" spans="1:6">
      <c r="A48" s="364" t="s">
        <v>830</v>
      </c>
      <c r="B48" s="364" t="s">
        <v>77</v>
      </c>
      <c r="C48" s="366">
        <v>0</v>
      </c>
      <c r="D48" s="366">
        <v>0</v>
      </c>
      <c r="E48" s="366">
        <v>0</v>
      </c>
      <c r="F48" s="366">
        <v>0</v>
      </c>
    </row>
    <row r="49" spans="1:6">
      <c r="A49" s="364" t="s">
        <v>831</v>
      </c>
      <c r="B49" s="364" t="s">
        <v>79</v>
      </c>
      <c r="C49" s="366">
        <v>0</v>
      </c>
      <c r="D49" s="366">
        <v>0</v>
      </c>
      <c r="E49" s="366">
        <v>0</v>
      </c>
      <c r="F49" s="366">
        <v>0</v>
      </c>
    </row>
    <row r="50" spans="1:6">
      <c r="A50" s="364" t="s">
        <v>832</v>
      </c>
      <c r="B50" s="364" t="s">
        <v>81</v>
      </c>
      <c r="C50" s="366">
        <v>0</v>
      </c>
      <c r="D50" s="366">
        <v>0</v>
      </c>
      <c r="E50" s="366">
        <v>0</v>
      </c>
      <c r="F50" s="366">
        <v>0</v>
      </c>
    </row>
    <row r="51" spans="1:6">
      <c r="A51" s="364" t="s">
        <v>833</v>
      </c>
      <c r="B51" s="364" t="s">
        <v>83</v>
      </c>
      <c r="C51" s="366">
        <v>0</v>
      </c>
      <c r="D51" s="366">
        <v>0</v>
      </c>
      <c r="E51" s="366">
        <v>0</v>
      </c>
      <c r="F51" s="366">
        <v>0</v>
      </c>
    </row>
    <row r="52" spans="1:6">
      <c r="A52" s="364" t="s">
        <v>763</v>
      </c>
      <c r="B52" s="364" t="s">
        <v>84</v>
      </c>
      <c r="C52" s="366">
        <v>0</v>
      </c>
      <c r="D52" s="366">
        <v>0</v>
      </c>
      <c r="E52" s="366">
        <v>0</v>
      </c>
      <c r="F52" s="366">
        <v>0</v>
      </c>
    </row>
    <row r="53" spans="1:6">
      <c r="A53" s="364" t="s">
        <v>834</v>
      </c>
      <c r="B53" s="364" t="s">
        <v>86</v>
      </c>
      <c r="C53" s="366">
        <v>0</v>
      </c>
      <c r="D53" s="366">
        <v>657601</v>
      </c>
      <c r="E53" s="366">
        <v>657601</v>
      </c>
      <c r="F53" s="366">
        <v>0</v>
      </c>
    </row>
    <row r="54" spans="1:6">
      <c r="A54" s="364" t="s">
        <v>764</v>
      </c>
      <c r="B54" s="364" t="s">
        <v>1103</v>
      </c>
      <c r="C54" s="366">
        <v>0</v>
      </c>
      <c r="D54" s="366">
        <v>0</v>
      </c>
      <c r="E54" s="366">
        <v>0</v>
      </c>
      <c r="F54" s="366">
        <v>0</v>
      </c>
    </row>
    <row r="55" spans="1:6">
      <c r="A55" s="364" t="s">
        <v>835</v>
      </c>
      <c r="B55" s="364" t="s">
        <v>88</v>
      </c>
      <c r="C55" s="366">
        <v>0</v>
      </c>
      <c r="D55" s="366">
        <v>0</v>
      </c>
      <c r="E55" s="366">
        <v>0</v>
      </c>
      <c r="F55" s="366">
        <v>0</v>
      </c>
    </row>
    <row r="56" spans="1:6">
      <c r="A56" s="364" t="s">
        <v>836</v>
      </c>
      <c r="B56" s="364" t="s">
        <v>90</v>
      </c>
      <c r="C56" s="366">
        <v>0</v>
      </c>
      <c r="D56" s="366">
        <v>0</v>
      </c>
      <c r="E56" s="366">
        <v>0</v>
      </c>
      <c r="F56" s="366">
        <v>0</v>
      </c>
    </row>
    <row r="57" spans="1:6">
      <c r="A57" s="364" t="s">
        <v>837</v>
      </c>
      <c r="B57" s="364" t="s">
        <v>92</v>
      </c>
      <c r="C57" s="366">
        <v>0</v>
      </c>
      <c r="D57" s="366">
        <v>0</v>
      </c>
      <c r="E57" s="366">
        <v>0</v>
      </c>
      <c r="F57" s="366">
        <v>0</v>
      </c>
    </row>
    <row r="58" spans="1:6">
      <c r="A58" s="364" t="s">
        <v>838</v>
      </c>
      <c r="B58" s="364" t="s">
        <v>94</v>
      </c>
      <c r="C58" s="366">
        <v>0</v>
      </c>
      <c r="D58" s="366">
        <v>757694</v>
      </c>
      <c r="E58" s="366">
        <v>757694</v>
      </c>
      <c r="F58" s="366">
        <v>0</v>
      </c>
    </row>
    <row r="59" spans="1:6">
      <c r="A59" s="364" t="s">
        <v>839</v>
      </c>
      <c r="B59" s="364" t="s">
        <v>96</v>
      </c>
      <c r="C59" s="366">
        <v>0</v>
      </c>
      <c r="D59" s="366">
        <v>1384836</v>
      </c>
      <c r="E59" s="366">
        <v>1384836</v>
      </c>
      <c r="F59" s="366">
        <v>0</v>
      </c>
    </row>
    <row r="60" spans="1:6">
      <c r="A60" s="364" t="s">
        <v>840</v>
      </c>
      <c r="B60" s="364" t="s">
        <v>98</v>
      </c>
      <c r="C60" s="366">
        <v>0</v>
      </c>
      <c r="D60" s="366">
        <v>1390537</v>
      </c>
      <c r="E60" s="366">
        <v>1390537</v>
      </c>
      <c r="F60" s="366">
        <v>0</v>
      </c>
    </row>
    <row r="61" spans="1:6">
      <c r="A61" s="364" t="s">
        <v>841</v>
      </c>
      <c r="B61" s="364" t="s">
        <v>100</v>
      </c>
      <c r="C61" s="366">
        <v>0</v>
      </c>
      <c r="D61" s="366">
        <v>13055636</v>
      </c>
      <c r="E61" s="366">
        <v>13055636</v>
      </c>
      <c r="F61" s="366">
        <v>0</v>
      </c>
    </row>
    <row r="62" spans="1:6">
      <c r="A62" s="364" t="s">
        <v>765</v>
      </c>
      <c r="B62" s="364" t="s">
        <v>1104</v>
      </c>
      <c r="C62" s="366">
        <v>0</v>
      </c>
      <c r="D62" s="366">
        <v>0</v>
      </c>
      <c r="E62" s="366">
        <v>0</v>
      </c>
      <c r="F62" s="366">
        <v>0</v>
      </c>
    </row>
    <row r="63" spans="1:6">
      <c r="A63" s="364" t="s">
        <v>842</v>
      </c>
      <c r="B63" s="364" t="s">
        <v>102</v>
      </c>
      <c r="C63" s="366">
        <v>0</v>
      </c>
      <c r="D63" s="366">
        <v>0</v>
      </c>
      <c r="E63" s="366">
        <v>0</v>
      </c>
      <c r="F63" s="366">
        <v>0</v>
      </c>
    </row>
    <row r="64" spans="1:6">
      <c r="A64" s="364" t="s">
        <v>843</v>
      </c>
      <c r="B64" s="364" t="s">
        <v>104</v>
      </c>
      <c r="C64" s="366">
        <v>0</v>
      </c>
      <c r="D64" s="366">
        <v>0</v>
      </c>
      <c r="E64" s="366">
        <v>0</v>
      </c>
      <c r="F64" s="366">
        <v>0</v>
      </c>
    </row>
    <row r="65" spans="1:6">
      <c r="A65" s="364" t="s">
        <v>766</v>
      </c>
      <c r="B65" s="364" t="s">
        <v>1105</v>
      </c>
      <c r="C65" s="366">
        <v>0</v>
      </c>
      <c r="D65" s="366">
        <v>0</v>
      </c>
      <c r="E65" s="366">
        <v>0</v>
      </c>
      <c r="F65" s="366">
        <v>0</v>
      </c>
    </row>
    <row r="66" spans="1:6">
      <c r="A66" s="364" t="s">
        <v>844</v>
      </c>
      <c r="B66" s="364" t="s">
        <v>106</v>
      </c>
      <c r="C66" s="366">
        <v>0</v>
      </c>
      <c r="D66" s="366">
        <v>0</v>
      </c>
      <c r="E66" s="366">
        <v>0</v>
      </c>
      <c r="F66" s="366">
        <v>0</v>
      </c>
    </row>
    <row r="67" spans="1:6">
      <c r="A67" s="364" t="s">
        <v>845</v>
      </c>
      <c r="B67" s="364" t="s">
        <v>108</v>
      </c>
      <c r="C67" s="366">
        <v>0</v>
      </c>
      <c r="D67" s="366">
        <v>0</v>
      </c>
      <c r="E67" s="366">
        <v>0</v>
      </c>
      <c r="F67" s="366">
        <v>0</v>
      </c>
    </row>
    <row r="68" spans="1:6">
      <c r="A68" s="364" t="s">
        <v>846</v>
      </c>
      <c r="B68" s="364" t="s">
        <v>110</v>
      </c>
      <c r="C68" s="366">
        <v>0</v>
      </c>
      <c r="D68" s="366">
        <v>0</v>
      </c>
      <c r="E68" s="366">
        <v>0</v>
      </c>
      <c r="F68" s="366">
        <v>0</v>
      </c>
    </row>
    <row r="69" spans="1:6">
      <c r="A69" s="364" t="s">
        <v>847</v>
      </c>
      <c r="B69" s="364" t="s">
        <v>112</v>
      </c>
      <c r="C69" s="366">
        <v>0</v>
      </c>
      <c r="D69" s="366">
        <v>0</v>
      </c>
      <c r="E69" s="366">
        <v>0</v>
      </c>
      <c r="F69" s="366">
        <v>0</v>
      </c>
    </row>
    <row r="70" spans="1:6">
      <c r="A70" s="364" t="s">
        <v>848</v>
      </c>
      <c r="B70" s="364" t="s">
        <v>114</v>
      </c>
      <c r="C70" s="366">
        <v>0</v>
      </c>
      <c r="D70" s="366">
        <v>0</v>
      </c>
      <c r="E70" s="366">
        <v>0</v>
      </c>
      <c r="F70" s="366">
        <v>0</v>
      </c>
    </row>
    <row r="71" spans="1:6">
      <c r="A71" s="364" t="s">
        <v>849</v>
      </c>
      <c r="B71" s="364" t="s">
        <v>116</v>
      </c>
      <c r="C71" s="366">
        <v>0</v>
      </c>
      <c r="D71" s="366">
        <v>0</v>
      </c>
      <c r="E71" s="366">
        <v>0</v>
      </c>
      <c r="F71" s="366">
        <v>0</v>
      </c>
    </row>
    <row r="72" spans="1:6">
      <c r="A72" s="364" t="s">
        <v>850</v>
      </c>
      <c r="B72" s="364" t="s">
        <v>118</v>
      </c>
      <c r="C72" s="366">
        <v>0</v>
      </c>
      <c r="D72" s="366">
        <v>0</v>
      </c>
      <c r="E72" s="366">
        <v>0</v>
      </c>
      <c r="F72" s="366">
        <v>0</v>
      </c>
    </row>
    <row r="73" spans="1:6">
      <c r="A73" s="364" t="s">
        <v>851</v>
      </c>
      <c r="B73" s="364" t="s">
        <v>120</v>
      </c>
      <c r="C73" s="366">
        <v>0</v>
      </c>
      <c r="D73" s="366">
        <v>0</v>
      </c>
      <c r="E73" s="366">
        <v>0</v>
      </c>
      <c r="F73" s="366">
        <v>0</v>
      </c>
    </row>
    <row r="74" spans="1:6">
      <c r="A74" s="364" t="s">
        <v>852</v>
      </c>
      <c r="B74" s="364" t="s">
        <v>523</v>
      </c>
      <c r="C74" s="366">
        <v>0</v>
      </c>
      <c r="D74" s="366">
        <v>702000</v>
      </c>
      <c r="E74" s="366">
        <v>702000</v>
      </c>
      <c r="F74" s="366">
        <v>0</v>
      </c>
    </row>
    <row r="75" spans="1:6">
      <c r="A75" s="364" t="s">
        <v>853</v>
      </c>
      <c r="B75" s="364" t="s">
        <v>123</v>
      </c>
      <c r="C75" s="366">
        <v>0</v>
      </c>
      <c r="D75" s="366">
        <v>0</v>
      </c>
      <c r="E75" s="366">
        <v>0</v>
      </c>
      <c r="F75" s="366">
        <v>0</v>
      </c>
    </row>
    <row r="76" spans="1:6">
      <c r="A76" s="364" t="s">
        <v>854</v>
      </c>
      <c r="B76" s="364" t="s">
        <v>125</v>
      </c>
      <c r="C76" s="366">
        <v>0</v>
      </c>
      <c r="D76" s="366">
        <v>0</v>
      </c>
      <c r="E76" s="366">
        <v>0</v>
      </c>
      <c r="F76" s="366">
        <v>0</v>
      </c>
    </row>
    <row r="77" spans="1:6">
      <c r="A77" s="364" t="s">
        <v>855</v>
      </c>
      <c r="B77" s="364" t="s">
        <v>127</v>
      </c>
      <c r="C77" s="366">
        <v>0</v>
      </c>
      <c r="D77" s="366">
        <v>0</v>
      </c>
      <c r="E77" s="366">
        <v>0</v>
      </c>
      <c r="F77" s="366">
        <v>0</v>
      </c>
    </row>
    <row r="78" spans="1:6">
      <c r="A78" s="364" t="s">
        <v>856</v>
      </c>
      <c r="B78" s="364" t="s">
        <v>129</v>
      </c>
      <c r="C78" s="366">
        <v>0</v>
      </c>
      <c r="D78" s="366">
        <v>0</v>
      </c>
      <c r="E78" s="366">
        <v>0</v>
      </c>
      <c r="F78" s="366">
        <v>0</v>
      </c>
    </row>
    <row r="79" spans="1:6">
      <c r="A79" s="364" t="s">
        <v>767</v>
      </c>
      <c r="B79" s="364" t="s">
        <v>528</v>
      </c>
      <c r="C79" s="366">
        <v>0</v>
      </c>
      <c r="D79" s="366">
        <v>0</v>
      </c>
      <c r="E79" s="366">
        <v>0</v>
      </c>
      <c r="F79" s="366">
        <v>0</v>
      </c>
    </row>
    <row r="80" spans="1:6">
      <c r="A80" s="364" t="s">
        <v>857</v>
      </c>
      <c r="B80" s="364" t="s">
        <v>131</v>
      </c>
      <c r="C80" s="366">
        <v>0</v>
      </c>
      <c r="D80" s="366">
        <v>246000</v>
      </c>
      <c r="E80" s="366">
        <v>246000</v>
      </c>
      <c r="F80" s="366">
        <v>0</v>
      </c>
    </row>
    <row r="81" spans="1:6">
      <c r="A81" s="364" t="s">
        <v>858</v>
      </c>
      <c r="B81" s="364" t="s">
        <v>133</v>
      </c>
      <c r="C81" s="366">
        <v>0</v>
      </c>
      <c r="D81" s="366">
        <v>40489933</v>
      </c>
      <c r="E81" s="366">
        <v>40489933</v>
      </c>
      <c r="F81" s="366">
        <v>0</v>
      </c>
    </row>
    <row r="82" spans="1:6">
      <c r="A82" s="364" t="s">
        <v>859</v>
      </c>
      <c r="B82" s="364" t="s">
        <v>135</v>
      </c>
      <c r="C82" s="366">
        <v>0</v>
      </c>
      <c r="D82" s="366">
        <v>0</v>
      </c>
      <c r="E82" s="366">
        <v>0</v>
      </c>
      <c r="F82" s="366">
        <v>0</v>
      </c>
    </row>
    <row r="83" spans="1:6">
      <c r="A83" s="364" t="s">
        <v>860</v>
      </c>
      <c r="B83" s="364" t="s">
        <v>137</v>
      </c>
      <c r="C83" s="366">
        <v>0</v>
      </c>
      <c r="D83" s="366">
        <v>673848</v>
      </c>
      <c r="E83" s="366">
        <v>673848</v>
      </c>
      <c r="F83" s="366">
        <v>0</v>
      </c>
    </row>
    <row r="84" spans="1:6">
      <c r="A84" s="364" t="s">
        <v>861</v>
      </c>
      <c r="B84" s="364" t="s">
        <v>1106</v>
      </c>
      <c r="C84" s="366">
        <v>0</v>
      </c>
      <c r="D84" s="366">
        <v>482343</v>
      </c>
      <c r="E84" s="366">
        <v>482343</v>
      </c>
      <c r="F84" s="366">
        <v>0</v>
      </c>
    </row>
    <row r="85" spans="1:6">
      <c r="A85" s="364" t="s">
        <v>862</v>
      </c>
      <c r="B85" s="364" t="s">
        <v>141</v>
      </c>
      <c r="C85" s="366">
        <v>0</v>
      </c>
      <c r="D85" s="366">
        <v>25215199</v>
      </c>
      <c r="E85" s="366">
        <v>25215199</v>
      </c>
      <c r="F85" s="366">
        <v>0</v>
      </c>
    </row>
    <row r="86" spans="1:6">
      <c r="A86" s="364" t="s">
        <v>863</v>
      </c>
      <c r="B86" s="364" t="s">
        <v>143</v>
      </c>
      <c r="C86" s="366">
        <v>0</v>
      </c>
      <c r="D86" s="366">
        <v>0</v>
      </c>
      <c r="E86" s="366">
        <v>0</v>
      </c>
      <c r="F86" s="366">
        <v>0</v>
      </c>
    </row>
    <row r="87" spans="1:6">
      <c r="A87" s="364" t="s">
        <v>864</v>
      </c>
      <c r="B87" s="364" t="s">
        <v>145</v>
      </c>
      <c r="C87" s="366">
        <v>0</v>
      </c>
      <c r="D87" s="366">
        <v>13094379</v>
      </c>
      <c r="E87" s="366">
        <v>13094379</v>
      </c>
      <c r="F87" s="366">
        <v>0</v>
      </c>
    </row>
    <row r="88" spans="1:6">
      <c r="A88" s="364" t="s">
        <v>865</v>
      </c>
      <c r="B88" s="364" t="s">
        <v>147</v>
      </c>
      <c r="C88" s="366">
        <v>0</v>
      </c>
      <c r="D88" s="366">
        <v>839107</v>
      </c>
      <c r="E88" s="366">
        <v>839107</v>
      </c>
      <c r="F88" s="366">
        <v>0</v>
      </c>
    </row>
    <row r="89" spans="1:6">
      <c r="A89" s="364" t="s">
        <v>866</v>
      </c>
      <c r="B89" s="364" t="s">
        <v>366</v>
      </c>
      <c r="C89" s="366">
        <v>0</v>
      </c>
      <c r="D89" s="366">
        <v>0</v>
      </c>
      <c r="E89" s="366">
        <v>0</v>
      </c>
      <c r="F89" s="366">
        <v>0</v>
      </c>
    </row>
    <row r="90" spans="1:6">
      <c r="A90" s="364" t="s">
        <v>768</v>
      </c>
      <c r="B90" s="364" t="s">
        <v>149</v>
      </c>
      <c r="C90" s="366">
        <v>0</v>
      </c>
      <c r="D90" s="366">
        <v>0</v>
      </c>
      <c r="E90" s="366">
        <v>0</v>
      </c>
      <c r="F90" s="366">
        <v>0</v>
      </c>
    </row>
    <row r="91" spans="1:6">
      <c r="A91" s="364" t="s">
        <v>867</v>
      </c>
      <c r="B91" s="364" t="s">
        <v>1107</v>
      </c>
      <c r="C91" s="366">
        <v>0</v>
      </c>
      <c r="D91" s="366">
        <v>3854302</v>
      </c>
      <c r="E91" s="366">
        <v>3854302</v>
      </c>
      <c r="F91" s="366">
        <v>0</v>
      </c>
    </row>
    <row r="92" spans="1:6">
      <c r="A92" s="364" t="s">
        <v>868</v>
      </c>
      <c r="B92" s="364" t="s">
        <v>153</v>
      </c>
      <c r="C92" s="366">
        <v>0</v>
      </c>
      <c r="D92" s="366">
        <v>0</v>
      </c>
      <c r="E92" s="366">
        <v>0</v>
      </c>
      <c r="F92" s="366">
        <v>0</v>
      </c>
    </row>
    <row r="93" spans="1:6">
      <c r="A93" s="364" t="s">
        <v>869</v>
      </c>
      <c r="B93" s="364" t="s">
        <v>155</v>
      </c>
      <c r="C93" s="366">
        <v>0</v>
      </c>
      <c r="D93" s="366">
        <v>0</v>
      </c>
      <c r="E93" s="366">
        <v>0</v>
      </c>
      <c r="F93" s="366">
        <v>0</v>
      </c>
    </row>
    <row r="94" spans="1:6">
      <c r="A94" s="364" t="s">
        <v>1003</v>
      </c>
      <c r="B94" s="364" t="s">
        <v>1108</v>
      </c>
      <c r="C94" s="366">
        <v>0</v>
      </c>
      <c r="D94" s="366">
        <v>0</v>
      </c>
      <c r="E94" s="366">
        <v>0</v>
      </c>
      <c r="F94" s="366">
        <v>0</v>
      </c>
    </row>
    <row r="95" spans="1:6">
      <c r="A95" s="364" t="s">
        <v>1004</v>
      </c>
      <c r="B95" s="364" t="s">
        <v>552</v>
      </c>
      <c r="C95" s="366">
        <v>0</v>
      </c>
      <c r="D95" s="366">
        <v>122364</v>
      </c>
      <c r="E95" s="366">
        <v>122364</v>
      </c>
      <c r="F95" s="366">
        <v>0</v>
      </c>
    </row>
    <row r="96" spans="1:6">
      <c r="A96" s="364" t="s">
        <v>1005</v>
      </c>
      <c r="B96" s="364" t="s">
        <v>1109</v>
      </c>
      <c r="C96" s="366">
        <v>0</v>
      </c>
      <c r="D96" s="366">
        <v>0</v>
      </c>
      <c r="E96" s="366">
        <v>0</v>
      </c>
      <c r="F96" s="366">
        <v>0</v>
      </c>
    </row>
    <row r="97" spans="1:6">
      <c r="A97" s="364" t="s">
        <v>1006</v>
      </c>
      <c r="B97" s="364" t="s">
        <v>1110</v>
      </c>
      <c r="C97" s="366">
        <v>0</v>
      </c>
      <c r="D97" s="366">
        <v>0</v>
      </c>
      <c r="E97" s="366">
        <v>0</v>
      </c>
      <c r="F97" s="366">
        <v>0</v>
      </c>
    </row>
    <row r="98" spans="1:6">
      <c r="A98" s="364" t="s">
        <v>870</v>
      </c>
      <c r="B98" s="364" t="s">
        <v>1111</v>
      </c>
      <c r="C98" s="366">
        <v>0</v>
      </c>
      <c r="D98" s="366">
        <v>0</v>
      </c>
      <c r="E98" s="366">
        <v>0</v>
      </c>
      <c r="F98" s="366">
        <v>0</v>
      </c>
    </row>
    <row r="99" spans="1:6">
      <c r="A99" s="364" t="s">
        <v>871</v>
      </c>
      <c r="B99" s="364" t="s">
        <v>783</v>
      </c>
      <c r="C99" s="366">
        <v>0</v>
      </c>
      <c r="D99" s="366">
        <v>0</v>
      </c>
      <c r="E99" s="366">
        <v>0</v>
      </c>
      <c r="F99" s="366">
        <v>0</v>
      </c>
    </row>
    <row r="100" spans="1:6">
      <c r="A100" s="364" t="s">
        <v>872</v>
      </c>
      <c r="B100" s="364" t="s">
        <v>717</v>
      </c>
      <c r="C100" s="366">
        <v>0</v>
      </c>
      <c r="D100" s="366">
        <v>240840</v>
      </c>
      <c r="E100" s="366">
        <v>240840</v>
      </c>
      <c r="F100" s="366">
        <v>0</v>
      </c>
    </row>
    <row r="101" spans="1:6">
      <c r="A101" s="364" t="s">
        <v>873</v>
      </c>
      <c r="B101" s="364" t="s">
        <v>784</v>
      </c>
      <c r="C101" s="366">
        <v>0</v>
      </c>
      <c r="D101" s="366">
        <v>0</v>
      </c>
      <c r="E101" s="366">
        <v>0</v>
      </c>
      <c r="F101" s="366">
        <v>0</v>
      </c>
    </row>
    <row r="102" spans="1:6">
      <c r="A102" s="364" t="s">
        <v>874</v>
      </c>
      <c r="B102" s="364" t="s">
        <v>785</v>
      </c>
      <c r="C102" s="366">
        <v>0</v>
      </c>
      <c r="D102" s="366">
        <v>0</v>
      </c>
      <c r="E102" s="366">
        <v>0</v>
      </c>
      <c r="F102" s="366">
        <v>0</v>
      </c>
    </row>
    <row r="103" spans="1:6">
      <c r="A103" s="364" t="s">
        <v>875</v>
      </c>
      <c r="B103" s="364" t="s">
        <v>786</v>
      </c>
      <c r="C103" s="366">
        <v>0</v>
      </c>
      <c r="D103" s="366">
        <v>0</v>
      </c>
      <c r="E103" s="366">
        <v>0</v>
      </c>
      <c r="F103" s="366">
        <v>0</v>
      </c>
    </row>
    <row r="104" spans="1:6">
      <c r="A104" s="364" t="s">
        <v>876</v>
      </c>
      <c r="B104" s="364" t="s">
        <v>797</v>
      </c>
      <c r="C104" s="366">
        <v>0</v>
      </c>
      <c r="D104" s="366">
        <v>424635</v>
      </c>
      <c r="E104" s="366">
        <v>424635</v>
      </c>
      <c r="F104" s="366">
        <v>0</v>
      </c>
    </row>
    <row r="105" spans="1:6">
      <c r="A105" s="364" t="s">
        <v>1082</v>
      </c>
      <c r="B105" s="364" t="s">
        <v>1032</v>
      </c>
      <c r="C105" s="366">
        <v>0</v>
      </c>
      <c r="D105" s="366">
        <v>857450</v>
      </c>
      <c r="E105" s="366">
        <v>857450</v>
      </c>
      <c r="F105" s="366">
        <v>0</v>
      </c>
    </row>
    <row r="106" spans="1:6">
      <c r="A106" s="364" t="s">
        <v>1083</v>
      </c>
      <c r="B106" s="364" t="s">
        <v>1036</v>
      </c>
      <c r="C106" s="366">
        <v>0</v>
      </c>
      <c r="D106" s="366">
        <v>0</v>
      </c>
      <c r="E106" s="366">
        <v>0</v>
      </c>
      <c r="F106" s="366">
        <v>0</v>
      </c>
    </row>
    <row r="107" spans="1:6">
      <c r="A107" s="364" t="s">
        <v>1084</v>
      </c>
      <c r="B107" s="364" t="s">
        <v>1034</v>
      </c>
      <c r="C107" s="366">
        <v>0</v>
      </c>
      <c r="D107" s="366">
        <v>267866</v>
      </c>
      <c r="E107" s="366">
        <v>267866</v>
      </c>
      <c r="F107" s="366">
        <v>0</v>
      </c>
    </row>
    <row r="108" spans="1:6">
      <c r="A108" s="364" t="s">
        <v>1501</v>
      </c>
      <c r="B108" s="364" t="s">
        <v>1139</v>
      </c>
      <c r="C108" s="366">
        <v>0</v>
      </c>
      <c r="D108" s="366">
        <v>961144135</v>
      </c>
      <c r="E108" s="366">
        <v>961144135</v>
      </c>
      <c r="F108" s="366">
        <v>0</v>
      </c>
    </row>
    <row r="109" spans="1:6">
      <c r="A109" s="364" t="s">
        <v>1502</v>
      </c>
      <c r="B109" s="364" t="s">
        <v>1564</v>
      </c>
      <c r="C109" s="366">
        <v>0</v>
      </c>
      <c r="D109" s="366">
        <v>1065433</v>
      </c>
      <c r="E109" s="366">
        <v>1065433</v>
      </c>
      <c r="F109" s="366">
        <v>0</v>
      </c>
    </row>
    <row r="110" spans="1:6">
      <c r="A110" s="364" t="s">
        <v>1503</v>
      </c>
      <c r="B110" s="364" t="s">
        <v>1565</v>
      </c>
      <c r="C110" s="366">
        <v>0</v>
      </c>
      <c r="D110" s="366">
        <v>736544503</v>
      </c>
      <c r="E110" s="366">
        <v>736544503</v>
      </c>
      <c r="F110" s="366">
        <v>0</v>
      </c>
    </row>
    <row r="111" spans="1:6">
      <c r="A111" s="364" t="s">
        <v>389</v>
      </c>
      <c r="B111" s="364" t="s">
        <v>157</v>
      </c>
      <c r="C111" s="366">
        <v>0</v>
      </c>
      <c r="D111" s="366">
        <v>267000</v>
      </c>
      <c r="E111" s="366">
        <v>267000</v>
      </c>
      <c r="F111" s="366">
        <v>0</v>
      </c>
    </row>
    <row r="112" spans="1:6">
      <c r="A112" s="364" t="s">
        <v>390</v>
      </c>
      <c r="B112" s="364" t="s">
        <v>159</v>
      </c>
      <c r="C112" s="366">
        <v>0</v>
      </c>
      <c r="D112" s="366">
        <v>123120</v>
      </c>
      <c r="E112" s="366">
        <v>123120</v>
      </c>
      <c r="F112" s="366">
        <v>0</v>
      </c>
    </row>
    <row r="113" spans="1:6">
      <c r="A113" s="364" t="s">
        <v>391</v>
      </c>
      <c r="B113" s="364" t="s">
        <v>161</v>
      </c>
      <c r="C113" s="366">
        <v>0</v>
      </c>
      <c r="D113" s="366">
        <v>898523</v>
      </c>
      <c r="E113" s="366">
        <v>898523</v>
      </c>
      <c r="F113" s="366">
        <v>0</v>
      </c>
    </row>
    <row r="114" spans="1:6">
      <c r="A114" s="364" t="s">
        <v>392</v>
      </c>
      <c r="B114" s="364" t="s">
        <v>163</v>
      </c>
      <c r="C114" s="366">
        <v>0</v>
      </c>
      <c r="D114" s="366">
        <v>454138</v>
      </c>
      <c r="E114" s="366">
        <v>454138</v>
      </c>
      <c r="F114" s="366">
        <v>0</v>
      </c>
    </row>
    <row r="115" spans="1:6">
      <c r="A115" s="364" t="s">
        <v>393</v>
      </c>
      <c r="B115" s="364" t="s">
        <v>165</v>
      </c>
      <c r="C115" s="366">
        <v>0</v>
      </c>
      <c r="D115" s="366">
        <v>0</v>
      </c>
      <c r="E115" s="366">
        <v>0</v>
      </c>
      <c r="F115" s="366">
        <v>0</v>
      </c>
    </row>
    <row r="116" spans="1:6">
      <c r="A116" s="364" t="s">
        <v>394</v>
      </c>
      <c r="B116" s="364" t="s">
        <v>1112</v>
      </c>
      <c r="C116" s="366">
        <v>0</v>
      </c>
      <c r="D116" s="366">
        <v>0</v>
      </c>
      <c r="E116" s="366">
        <v>0</v>
      </c>
      <c r="F116" s="366">
        <v>0</v>
      </c>
    </row>
    <row r="117" spans="1:6">
      <c r="A117" s="364" t="s">
        <v>395</v>
      </c>
      <c r="B117" s="364" t="s">
        <v>169</v>
      </c>
      <c r="C117" s="366">
        <v>0</v>
      </c>
      <c r="D117" s="366">
        <v>2194560</v>
      </c>
      <c r="E117" s="366">
        <v>2194560</v>
      </c>
      <c r="F117" s="366">
        <v>0</v>
      </c>
    </row>
    <row r="118" spans="1:6">
      <c r="A118" s="364" t="s">
        <v>396</v>
      </c>
      <c r="B118" s="364" t="s">
        <v>171</v>
      </c>
      <c r="C118" s="366">
        <v>0</v>
      </c>
      <c r="D118" s="366">
        <v>209196</v>
      </c>
      <c r="E118" s="366">
        <v>209196</v>
      </c>
      <c r="F118" s="366">
        <v>0</v>
      </c>
    </row>
    <row r="119" spans="1:6">
      <c r="A119" s="364" t="s">
        <v>397</v>
      </c>
      <c r="B119" s="364" t="s">
        <v>173</v>
      </c>
      <c r="C119" s="366">
        <v>0</v>
      </c>
      <c r="D119" s="366">
        <v>0</v>
      </c>
      <c r="E119" s="366">
        <v>0</v>
      </c>
      <c r="F119" s="366">
        <v>0</v>
      </c>
    </row>
    <row r="120" spans="1:6">
      <c r="A120" s="364" t="s">
        <v>398</v>
      </c>
      <c r="B120" s="364" t="s">
        <v>175</v>
      </c>
      <c r="C120" s="366">
        <v>0</v>
      </c>
      <c r="D120" s="366">
        <v>2462400</v>
      </c>
      <c r="E120" s="366">
        <v>2462400</v>
      </c>
      <c r="F120" s="366">
        <v>0</v>
      </c>
    </row>
    <row r="121" spans="1:6">
      <c r="A121" s="364" t="s">
        <v>399</v>
      </c>
      <c r="B121" s="364" t="s">
        <v>177</v>
      </c>
      <c r="C121" s="366">
        <v>0</v>
      </c>
      <c r="D121" s="366">
        <v>0</v>
      </c>
      <c r="E121" s="366">
        <v>0</v>
      </c>
      <c r="F121" s="366">
        <v>0</v>
      </c>
    </row>
    <row r="122" spans="1:6">
      <c r="A122" s="364" t="s">
        <v>877</v>
      </c>
      <c r="B122" s="364" t="s">
        <v>1113</v>
      </c>
      <c r="C122" s="366">
        <v>0</v>
      </c>
      <c r="D122" s="366">
        <v>0</v>
      </c>
      <c r="E122" s="366">
        <v>0</v>
      </c>
      <c r="F122" s="366">
        <v>0</v>
      </c>
    </row>
    <row r="123" spans="1:6">
      <c r="A123" s="364" t="s">
        <v>878</v>
      </c>
      <c r="B123" s="364" t="s">
        <v>181</v>
      </c>
      <c r="C123" s="366">
        <v>0</v>
      </c>
      <c r="D123" s="366">
        <v>0</v>
      </c>
      <c r="E123" s="366">
        <v>0</v>
      </c>
      <c r="F123" s="366">
        <v>0</v>
      </c>
    </row>
    <row r="124" spans="1:6">
      <c r="A124" s="364" t="s">
        <v>769</v>
      </c>
      <c r="B124" s="364" t="s">
        <v>183</v>
      </c>
      <c r="C124" s="366">
        <v>0</v>
      </c>
      <c r="D124" s="366">
        <v>0</v>
      </c>
      <c r="E124" s="366">
        <v>0</v>
      </c>
      <c r="F124" s="366">
        <v>0</v>
      </c>
    </row>
    <row r="125" spans="1:6">
      <c r="A125" s="364" t="s">
        <v>879</v>
      </c>
      <c r="B125" s="364" t="s">
        <v>185</v>
      </c>
      <c r="C125" s="366">
        <v>0</v>
      </c>
      <c r="D125" s="366">
        <v>163620</v>
      </c>
      <c r="E125" s="366">
        <v>163620</v>
      </c>
      <c r="F125" s="366">
        <v>0</v>
      </c>
    </row>
    <row r="126" spans="1:6">
      <c r="A126" s="364" t="s">
        <v>880</v>
      </c>
      <c r="B126" s="364" t="s">
        <v>187</v>
      </c>
      <c r="C126" s="366">
        <v>0</v>
      </c>
      <c r="D126" s="366">
        <v>149040</v>
      </c>
      <c r="E126" s="366">
        <v>149040</v>
      </c>
      <c r="F126" s="366">
        <v>0</v>
      </c>
    </row>
    <row r="127" spans="1:6">
      <c r="A127" s="364" t="s">
        <v>881</v>
      </c>
      <c r="B127" s="364" t="s">
        <v>189</v>
      </c>
      <c r="C127" s="366">
        <v>0</v>
      </c>
      <c r="D127" s="366">
        <v>393120</v>
      </c>
      <c r="E127" s="366">
        <v>393120</v>
      </c>
      <c r="F127" s="366">
        <v>0</v>
      </c>
    </row>
    <row r="128" spans="1:6">
      <c r="A128" s="364" t="s">
        <v>882</v>
      </c>
      <c r="B128" s="364" t="s">
        <v>191</v>
      </c>
      <c r="C128" s="366">
        <v>0</v>
      </c>
      <c r="D128" s="366">
        <v>0</v>
      </c>
      <c r="E128" s="366">
        <v>0</v>
      </c>
      <c r="F128" s="366">
        <v>0</v>
      </c>
    </row>
    <row r="129" spans="1:6">
      <c r="A129" s="364" t="s">
        <v>883</v>
      </c>
      <c r="B129" s="364" t="s">
        <v>193</v>
      </c>
      <c r="C129" s="366">
        <v>0</v>
      </c>
      <c r="D129" s="366">
        <v>0</v>
      </c>
      <c r="E129" s="366">
        <v>0</v>
      </c>
      <c r="F129" s="366">
        <v>0</v>
      </c>
    </row>
    <row r="130" spans="1:6">
      <c r="A130" s="364" t="s">
        <v>770</v>
      </c>
      <c r="B130" s="364" t="s">
        <v>195</v>
      </c>
      <c r="C130" s="366">
        <v>0</v>
      </c>
      <c r="D130" s="366">
        <v>0</v>
      </c>
      <c r="E130" s="366">
        <v>0</v>
      </c>
      <c r="F130" s="366">
        <v>0</v>
      </c>
    </row>
    <row r="131" spans="1:6">
      <c r="A131" s="364" t="s">
        <v>884</v>
      </c>
      <c r="B131" s="364" t="s">
        <v>197</v>
      </c>
      <c r="C131" s="366">
        <v>0</v>
      </c>
      <c r="D131" s="366">
        <v>0</v>
      </c>
      <c r="E131" s="366">
        <v>0</v>
      </c>
      <c r="F131" s="366">
        <v>0</v>
      </c>
    </row>
    <row r="132" spans="1:6">
      <c r="A132" s="364" t="s">
        <v>885</v>
      </c>
      <c r="B132" s="364" t="s">
        <v>199</v>
      </c>
      <c r="C132" s="366">
        <v>0</v>
      </c>
      <c r="D132" s="366">
        <v>0</v>
      </c>
      <c r="E132" s="366">
        <v>0</v>
      </c>
      <c r="F132" s="366">
        <v>0</v>
      </c>
    </row>
    <row r="133" spans="1:6">
      <c r="A133" s="364" t="s">
        <v>886</v>
      </c>
      <c r="B133" s="364" t="s">
        <v>201</v>
      </c>
      <c r="C133" s="366">
        <v>0</v>
      </c>
      <c r="D133" s="366">
        <v>150195844</v>
      </c>
      <c r="E133" s="366">
        <v>150195844</v>
      </c>
      <c r="F133" s="366">
        <v>0</v>
      </c>
    </row>
    <row r="134" spans="1:6">
      <c r="A134" s="364" t="s">
        <v>887</v>
      </c>
      <c r="B134" s="364" t="s">
        <v>203</v>
      </c>
      <c r="C134" s="366">
        <v>0</v>
      </c>
      <c r="D134" s="366">
        <v>0</v>
      </c>
      <c r="E134" s="366">
        <v>0</v>
      </c>
      <c r="F134" s="366">
        <v>0</v>
      </c>
    </row>
    <row r="135" spans="1:6">
      <c r="A135" s="364" t="s">
        <v>888</v>
      </c>
      <c r="B135" s="364" t="s">
        <v>205</v>
      </c>
      <c r="C135" s="366">
        <v>0</v>
      </c>
      <c r="D135" s="366">
        <v>212210</v>
      </c>
      <c r="E135" s="366">
        <v>212210</v>
      </c>
      <c r="F135" s="366">
        <v>0</v>
      </c>
    </row>
    <row r="136" spans="1:6">
      <c r="A136" s="364" t="s">
        <v>889</v>
      </c>
      <c r="B136" s="364" t="s">
        <v>207</v>
      </c>
      <c r="C136" s="366">
        <v>0</v>
      </c>
      <c r="D136" s="366">
        <v>0</v>
      </c>
      <c r="E136" s="366">
        <v>0</v>
      </c>
      <c r="F136" s="366">
        <v>0</v>
      </c>
    </row>
    <row r="137" spans="1:6">
      <c r="A137" s="364" t="s">
        <v>890</v>
      </c>
      <c r="B137" s="364" t="s">
        <v>209</v>
      </c>
      <c r="C137" s="366">
        <v>0</v>
      </c>
      <c r="D137" s="366">
        <v>921499</v>
      </c>
      <c r="E137" s="366">
        <v>921499</v>
      </c>
      <c r="F137" s="366">
        <v>0</v>
      </c>
    </row>
    <row r="138" spans="1:6">
      <c r="A138" s="364" t="s">
        <v>891</v>
      </c>
      <c r="B138" s="364" t="s">
        <v>211</v>
      </c>
      <c r="C138" s="366">
        <v>0</v>
      </c>
      <c r="D138" s="366">
        <v>0</v>
      </c>
      <c r="E138" s="366">
        <v>0</v>
      </c>
      <c r="F138" s="366">
        <v>0</v>
      </c>
    </row>
    <row r="139" spans="1:6">
      <c r="A139" s="364" t="s">
        <v>892</v>
      </c>
      <c r="B139" s="364" t="s">
        <v>213</v>
      </c>
      <c r="C139" s="366">
        <v>0</v>
      </c>
      <c r="D139" s="366">
        <v>0</v>
      </c>
      <c r="E139" s="366">
        <v>0</v>
      </c>
      <c r="F139" s="366">
        <v>0</v>
      </c>
    </row>
    <row r="140" spans="1:6">
      <c r="A140" s="364" t="s">
        <v>771</v>
      </c>
      <c r="B140" s="364" t="s">
        <v>585</v>
      </c>
      <c r="C140" s="366">
        <v>0</v>
      </c>
      <c r="D140" s="366">
        <v>0</v>
      </c>
      <c r="E140" s="366">
        <v>0</v>
      </c>
      <c r="F140" s="366">
        <v>0</v>
      </c>
    </row>
    <row r="141" spans="1:6">
      <c r="A141" s="364" t="s">
        <v>893</v>
      </c>
      <c r="B141" s="364" t="s">
        <v>216</v>
      </c>
      <c r="C141" s="366">
        <v>0</v>
      </c>
      <c r="D141" s="366">
        <v>0</v>
      </c>
      <c r="E141" s="366">
        <v>0</v>
      </c>
      <c r="F141" s="366">
        <v>0</v>
      </c>
    </row>
    <row r="142" spans="1:6">
      <c r="A142" s="364" t="s">
        <v>894</v>
      </c>
      <c r="B142" s="364" t="s">
        <v>218</v>
      </c>
      <c r="C142" s="366">
        <v>0</v>
      </c>
      <c r="D142" s="366">
        <v>0</v>
      </c>
      <c r="E142" s="366">
        <v>0</v>
      </c>
      <c r="F142" s="366">
        <v>0</v>
      </c>
    </row>
    <row r="143" spans="1:6">
      <c r="A143" s="364" t="s">
        <v>895</v>
      </c>
      <c r="B143" s="364" t="s">
        <v>220</v>
      </c>
      <c r="C143" s="366">
        <v>0</v>
      </c>
      <c r="D143" s="366">
        <v>3348000</v>
      </c>
      <c r="E143" s="366">
        <v>3348000</v>
      </c>
      <c r="F143" s="366">
        <v>0</v>
      </c>
    </row>
    <row r="144" spans="1:6">
      <c r="A144" s="364" t="s">
        <v>896</v>
      </c>
      <c r="B144" s="364" t="s">
        <v>222</v>
      </c>
      <c r="C144" s="366">
        <v>0</v>
      </c>
      <c r="D144" s="366">
        <v>0</v>
      </c>
      <c r="E144" s="366">
        <v>0</v>
      </c>
      <c r="F144" s="366">
        <v>0</v>
      </c>
    </row>
    <row r="145" spans="1:6">
      <c r="A145" s="364" t="s">
        <v>897</v>
      </c>
      <c r="B145" s="364" t="s">
        <v>224</v>
      </c>
      <c r="C145" s="366">
        <v>0</v>
      </c>
      <c r="D145" s="366">
        <v>3441456</v>
      </c>
      <c r="E145" s="366">
        <v>3441456</v>
      </c>
      <c r="F145" s="366">
        <v>0</v>
      </c>
    </row>
    <row r="146" spans="1:6">
      <c r="A146" s="364" t="s">
        <v>898</v>
      </c>
      <c r="B146" s="364" t="s">
        <v>226</v>
      </c>
      <c r="C146" s="366">
        <v>0</v>
      </c>
      <c r="D146" s="366">
        <v>0</v>
      </c>
      <c r="E146" s="366">
        <v>0</v>
      </c>
      <c r="F146" s="366">
        <v>0</v>
      </c>
    </row>
    <row r="147" spans="1:6">
      <c r="A147" s="364" t="s">
        <v>899</v>
      </c>
      <c r="B147" s="364" t="s">
        <v>228</v>
      </c>
      <c r="C147" s="366">
        <v>0</v>
      </c>
      <c r="D147" s="366">
        <v>0</v>
      </c>
      <c r="E147" s="366">
        <v>0</v>
      </c>
      <c r="F147" s="366">
        <v>0</v>
      </c>
    </row>
    <row r="148" spans="1:6">
      <c r="A148" s="364" t="s">
        <v>900</v>
      </c>
      <c r="B148" s="364" t="s">
        <v>230</v>
      </c>
      <c r="C148" s="366">
        <v>0</v>
      </c>
      <c r="D148" s="366">
        <v>703104</v>
      </c>
      <c r="E148" s="366">
        <v>703104</v>
      </c>
      <c r="F148" s="366">
        <v>0</v>
      </c>
    </row>
    <row r="149" spans="1:6">
      <c r="A149" s="364" t="s">
        <v>901</v>
      </c>
      <c r="B149" s="364" t="s">
        <v>232</v>
      </c>
      <c r="C149" s="366">
        <v>0</v>
      </c>
      <c r="D149" s="366">
        <v>137160</v>
      </c>
      <c r="E149" s="366">
        <v>137160</v>
      </c>
      <c r="F149" s="366">
        <v>0</v>
      </c>
    </row>
    <row r="150" spans="1:6">
      <c r="A150" s="364" t="s">
        <v>902</v>
      </c>
      <c r="B150" s="364" t="s">
        <v>234</v>
      </c>
      <c r="C150" s="366">
        <v>0</v>
      </c>
      <c r="D150" s="366">
        <v>0</v>
      </c>
      <c r="E150" s="366">
        <v>0</v>
      </c>
      <c r="F150" s="366">
        <v>0</v>
      </c>
    </row>
    <row r="151" spans="1:6">
      <c r="A151" s="364" t="s">
        <v>903</v>
      </c>
      <c r="B151" s="364" t="s">
        <v>236</v>
      </c>
      <c r="C151" s="366">
        <v>0</v>
      </c>
      <c r="D151" s="366">
        <v>170799</v>
      </c>
      <c r="E151" s="366">
        <v>170799</v>
      </c>
      <c r="F151" s="366">
        <v>0</v>
      </c>
    </row>
    <row r="152" spans="1:6">
      <c r="A152" s="364" t="s">
        <v>904</v>
      </c>
      <c r="B152" s="364" t="s">
        <v>238</v>
      </c>
      <c r="C152" s="366">
        <v>0</v>
      </c>
      <c r="D152" s="366">
        <v>0</v>
      </c>
      <c r="E152" s="366">
        <v>0</v>
      </c>
      <c r="F152" s="366">
        <v>0</v>
      </c>
    </row>
    <row r="153" spans="1:6">
      <c r="A153" s="364" t="s">
        <v>905</v>
      </c>
      <c r="B153" s="364" t="s">
        <v>240</v>
      </c>
      <c r="C153" s="366">
        <v>0</v>
      </c>
      <c r="D153" s="366">
        <v>0</v>
      </c>
      <c r="E153" s="366">
        <v>0</v>
      </c>
      <c r="F153" s="366">
        <v>0</v>
      </c>
    </row>
    <row r="154" spans="1:6">
      <c r="A154" s="364" t="s">
        <v>906</v>
      </c>
      <c r="B154" s="364" t="s">
        <v>242</v>
      </c>
      <c r="C154" s="366">
        <v>0</v>
      </c>
      <c r="D154" s="366">
        <v>0</v>
      </c>
      <c r="E154" s="366">
        <v>0</v>
      </c>
      <c r="F154" s="366">
        <v>0</v>
      </c>
    </row>
    <row r="155" spans="1:6">
      <c r="A155" s="364" t="s">
        <v>907</v>
      </c>
      <c r="B155" s="364" t="s">
        <v>244</v>
      </c>
      <c r="C155" s="366">
        <v>0</v>
      </c>
      <c r="D155" s="366">
        <v>129600</v>
      </c>
      <c r="E155" s="366">
        <v>129600</v>
      </c>
      <c r="F155" s="366">
        <v>0</v>
      </c>
    </row>
    <row r="156" spans="1:6">
      <c r="A156" s="364" t="s">
        <v>908</v>
      </c>
      <c r="B156" s="364" t="s">
        <v>246</v>
      </c>
      <c r="C156" s="366">
        <v>19591200</v>
      </c>
      <c r="D156" s="366">
        <v>330177578</v>
      </c>
      <c r="E156" s="366">
        <v>349768778</v>
      </c>
      <c r="F156" s="366">
        <v>0</v>
      </c>
    </row>
    <row r="157" spans="1:6">
      <c r="A157" s="364" t="s">
        <v>909</v>
      </c>
      <c r="B157" s="364" t="s">
        <v>248</v>
      </c>
      <c r="C157" s="366">
        <v>0</v>
      </c>
      <c r="D157" s="366">
        <v>861989</v>
      </c>
      <c r="E157" s="366">
        <v>861989</v>
      </c>
      <c r="F157" s="366">
        <v>0</v>
      </c>
    </row>
    <row r="158" spans="1:6">
      <c r="A158" s="364" t="s">
        <v>910</v>
      </c>
      <c r="B158" s="364" t="s">
        <v>250</v>
      </c>
      <c r="C158" s="366">
        <v>0</v>
      </c>
      <c r="D158" s="366">
        <v>0</v>
      </c>
      <c r="E158" s="366">
        <v>0</v>
      </c>
      <c r="F158" s="366">
        <v>0</v>
      </c>
    </row>
    <row r="159" spans="1:6">
      <c r="A159" s="364" t="s">
        <v>911</v>
      </c>
      <c r="B159" s="364" t="s">
        <v>252</v>
      </c>
      <c r="C159" s="366">
        <v>0</v>
      </c>
      <c r="D159" s="366">
        <v>0</v>
      </c>
      <c r="E159" s="366">
        <v>0</v>
      </c>
      <c r="F159" s="366">
        <v>0</v>
      </c>
    </row>
    <row r="160" spans="1:6">
      <c r="A160" s="364" t="s">
        <v>912</v>
      </c>
      <c r="B160" s="364" t="s">
        <v>254</v>
      </c>
      <c r="C160" s="366">
        <v>0</v>
      </c>
      <c r="D160" s="366">
        <v>0</v>
      </c>
      <c r="E160" s="366">
        <v>0</v>
      </c>
      <c r="F160" s="366">
        <v>0</v>
      </c>
    </row>
    <row r="161" spans="1:6">
      <c r="A161" s="364" t="s">
        <v>913</v>
      </c>
      <c r="B161" s="364" t="s">
        <v>256</v>
      </c>
      <c r="C161" s="366">
        <v>0</v>
      </c>
      <c r="D161" s="366">
        <v>0</v>
      </c>
      <c r="E161" s="366">
        <v>0</v>
      </c>
      <c r="F161" s="366">
        <v>0</v>
      </c>
    </row>
    <row r="162" spans="1:6">
      <c r="A162" s="364" t="s">
        <v>914</v>
      </c>
      <c r="B162" s="364" t="s">
        <v>421</v>
      </c>
      <c r="C162" s="366">
        <v>0</v>
      </c>
      <c r="D162" s="366">
        <v>0</v>
      </c>
      <c r="E162" s="366">
        <v>0</v>
      </c>
      <c r="F162" s="366">
        <v>0</v>
      </c>
    </row>
    <row r="163" spans="1:6">
      <c r="A163" s="364" t="s">
        <v>915</v>
      </c>
      <c r="B163" s="364" t="s">
        <v>611</v>
      </c>
      <c r="C163" s="366">
        <v>0</v>
      </c>
      <c r="D163" s="366">
        <v>0</v>
      </c>
      <c r="E163" s="366">
        <v>0</v>
      </c>
      <c r="F163" s="366">
        <v>0</v>
      </c>
    </row>
    <row r="164" spans="1:6">
      <c r="A164" s="364" t="s">
        <v>916</v>
      </c>
      <c r="B164" s="364" t="s">
        <v>431</v>
      </c>
      <c r="C164" s="366">
        <v>0</v>
      </c>
      <c r="D164" s="366">
        <v>0</v>
      </c>
      <c r="E164" s="366">
        <v>0</v>
      </c>
      <c r="F164" s="366">
        <v>0</v>
      </c>
    </row>
    <row r="165" spans="1:6">
      <c r="A165" s="364" t="s">
        <v>917</v>
      </c>
      <c r="B165" s="364" t="s">
        <v>433</v>
      </c>
      <c r="C165" s="366">
        <v>0</v>
      </c>
      <c r="D165" s="366">
        <v>0</v>
      </c>
      <c r="E165" s="366">
        <v>0</v>
      </c>
      <c r="F165" s="366">
        <v>0</v>
      </c>
    </row>
    <row r="166" spans="1:6">
      <c r="A166" s="364" t="s">
        <v>918</v>
      </c>
      <c r="B166" s="364" t="s">
        <v>435</v>
      </c>
      <c r="C166" s="366">
        <v>0</v>
      </c>
      <c r="D166" s="366">
        <v>0</v>
      </c>
      <c r="E166" s="366">
        <v>0</v>
      </c>
      <c r="F166" s="366">
        <v>0</v>
      </c>
    </row>
    <row r="167" spans="1:6">
      <c r="A167" s="364" t="s">
        <v>919</v>
      </c>
      <c r="B167" s="364" t="s">
        <v>690</v>
      </c>
      <c r="C167" s="366">
        <v>0</v>
      </c>
      <c r="D167" s="366">
        <v>0</v>
      </c>
      <c r="E167" s="366">
        <v>0</v>
      </c>
      <c r="F167" s="366">
        <v>0</v>
      </c>
    </row>
    <row r="168" spans="1:6">
      <c r="A168" s="364" t="s">
        <v>920</v>
      </c>
      <c r="B168" s="364" t="s">
        <v>691</v>
      </c>
      <c r="C168" s="366">
        <v>0</v>
      </c>
      <c r="D168" s="366">
        <v>2585757</v>
      </c>
      <c r="E168" s="366">
        <v>2585757</v>
      </c>
      <c r="F168" s="366">
        <v>0</v>
      </c>
    </row>
    <row r="169" spans="1:6">
      <c r="A169" s="364" t="s">
        <v>921</v>
      </c>
      <c r="B169" s="364" t="s">
        <v>686</v>
      </c>
      <c r="C169" s="366">
        <v>0</v>
      </c>
      <c r="D169" s="366">
        <v>357266</v>
      </c>
      <c r="E169" s="366">
        <v>357266</v>
      </c>
      <c r="F169" s="366">
        <v>0</v>
      </c>
    </row>
    <row r="170" spans="1:6">
      <c r="A170" s="364" t="s">
        <v>922</v>
      </c>
      <c r="B170" s="364" t="s">
        <v>692</v>
      </c>
      <c r="C170" s="366">
        <v>0</v>
      </c>
      <c r="D170" s="366">
        <v>0</v>
      </c>
      <c r="E170" s="366">
        <v>0</v>
      </c>
      <c r="F170" s="366">
        <v>0</v>
      </c>
    </row>
    <row r="171" spans="1:6">
      <c r="A171" s="364" t="s">
        <v>923</v>
      </c>
      <c r="B171" s="364" t="s">
        <v>693</v>
      </c>
      <c r="C171" s="366">
        <v>0</v>
      </c>
      <c r="D171" s="366">
        <v>0</v>
      </c>
      <c r="E171" s="366">
        <v>0</v>
      </c>
      <c r="F171" s="366">
        <v>0</v>
      </c>
    </row>
    <row r="172" spans="1:6">
      <c r="A172" s="364" t="s">
        <v>924</v>
      </c>
      <c r="B172" s="364" t="s">
        <v>687</v>
      </c>
      <c r="C172" s="366">
        <v>0</v>
      </c>
      <c r="D172" s="366">
        <v>0</v>
      </c>
      <c r="E172" s="366">
        <v>0</v>
      </c>
      <c r="F172" s="366">
        <v>0</v>
      </c>
    </row>
    <row r="173" spans="1:6">
      <c r="A173" s="364" t="s">
        <v>925</v>
      </c>
      <c r="B173" s="364" t="s">
        <v>694</v>
      </c>
      <c r="C173" s="366">
        <v>0</v>
      </c>
      <c r="D173" s="366">
        <v>0</v>
      </c>
      <c r="E173" s="366">
        <v>0</v>
      </c>
      <c r="F173" s="366">
        <v>0</v>
      </c>
    </row>
    <row r="174" spans="1:6">
      <c r="A174" s="364" t="s">
        <v>926</v>
      </c>
      <c r="B174" s="364" t="s">
        <v>688</v>
      </c>
      <c r="C174" s="366">
        <v>0</v>
      </c>
      <c r="D174" s="366">
        <v>0</v>
      </c>
      <c r="E174" s="366">
        <v>0</v>
      </c>
      <c r="F174" s="366">
        <v>0</v>
      </c>
    </row>
    <row r="175" spans="1:6">
      <c r="A175" s="364" t="s">
        <v>927</v>
      </c>
      <c r="B175" s="364" t="s">
        <v>787</v>
      </c>
      <c r="C175" s="366">
        <v>0</v>
      </c>
      <c r="D175" s="366">
        <v>816048</v>
      </c>
      <c r="E175" s="366">
        <v>816048</v>
      </c>
      <c r="F175" s="366">
        <v>0</v>
      </c>
    </row>
    <row r="176" spans="1:6">
      <c r="A176" s="364" t="s">
        <v>928</v>
      </c>
      <c r="B176" s="364" t="s">
        <v>1114</v>
      </c>
      <c r="C176" s="366">
        <v>0</v>
      </c>
      <c r="D176" s="366">
        <v>0</v>
      </c>
      <c r="E176" s="366">
        <v>0</v>
      </c>
      <c r="F176" s="366">
        <v>0</v>
      </c>
    </row>
    <row r="177" spans="1:6">
      <c r="A177" s="364" t="s">
        <v>929</v>
      </c>
      <c r="B177" s="364" t="s">
        <v>1115</v>
      </c>
      <c r="C177" s="366">
        <v>0</v>
      </c>
      <c r="D177" s="366">
        <v>0</v>
      </c>
      <c r="E177" s="366">
        <v>0</v>
      </c>
      <c r="F177" s="366">
        <v>0</v>
      </c>
    </row>
    <row r="178" spans="1:6">
      <c r="A178" s="364" t="s">
        <v>930</v>
      </c>
      <c r="B178" s="364" t="s">
        <v>1116</v>
      </c>
      <c r="C178" s="366">
        <v>0</v>
      </c>
      <c r="D178" s="366">
        <v>0</v>
      </c>
      <c r="E178" s="366">
        <v>0</v>
      </c>
      <c r="F178" s="366">
        <v>0</v>
      </c>
    </row>
    <row r="179" spans="1:6">
      <c r="A179" s="364" t="s">
        <v>931</v>
      </c>
      <c r="B179" s="364" t="s">
        <v>1117</v>
      </c>
      <c r="C179" s="366">
        <v>0</v>
      </c>
      <c r="D179" s="366">
        <v>0</v>
      </c>
      <c r="E179" s="366">
        <v>0</v>
      </c>
      <c r="F179" s="366">
        <v>0</v>
      </c>
    </row>
    <row r="180" spans="1:6">
      <c r="A180" s="364" t="s">
        <v>1085</v>
      </c>
      <c r="B180" s="364" t="s">
        <v>1040</v>
      </c>
      <c r="C180" s="366">
        <v>0</v>
      </c>
      <c r="D180" s="366">
        <v>128520</v>
      </c>
      <c r="E180" s="366">
        <v>128520</v>
      </c>
      <c r="F180" s="366">
        <v>0</v>
      </c>
    </row>
    <row r="181" spans="1:6">
      <c r="A181" s="364" t="s">
        <v>1086</v>
      </c>
      <c r="B181" s="364" t="s">
        <v>1042</v>
      </c>
      <c r="C181" s="366">
        <v>0</v>
      </c>
      <c r="D181" s="366">
        <v>0</v>
      </c>
      <c r="E181" s="366">
        <v>0</v>
      </c>
      <c r="F181" s="366">
        <v>0</v>
      </c>
    </row>
    <row r="182" spans="1:6">
      <c r="A182" s="364" t="s">
        <v>1504</v>
      </c>
      <c r="B182" s="364" t="s">
        <v>1469</v>
      </c>
      <c r="C182" s="366">
        <v>0</v>
      </c>
      <c r="D182" s="366">
        <v>1220598540</v>
      </c>
      <c r="E182" s="366">
        <v>1220598540</v>
      </c>
      <c r="F182" s="366">
        <v>0</v>
      </c>
    </row>
    <row r="183" spans="1:6">
      <c r="A183" s="364" t="s">
        <v>1505</v>
      </c>
      <c r="B183" s="364" t="s">
        <v>1470</v>
      </c>
      <c r="C183" s="366">
        <v>0</v>
      </c>
      <c r="D183" s="366">
        <v>1812752115</v>
      </c>
      <c r="E183" s="366">
        <v>1812752115</v>
      </c>
      <c r="F183" s="366">
        <v>0</v>
      </c>
    </row>
    <row r="184" spans="1:6">
      <c r="A184" s="364" t="s">
        <v>1506</v>
      </c>
      <c r="B184" s="364" t="s">
        <v>1151</v>
      </c>
      <c r="C184" s="366">
        <v>0</v>
      </c>
      <c r="D184" s="366">
        <v>529940028</v>
      </c>
      <c r="E184" s="366">
        <v>529940028</v>
      </c>
      <c r="F184" s="366">
        <v>0</v>
      </c>
    </row>
    <row r="185" spans="1:6">
      <c r="A185" s="364" t="s">
        <v>1507</v>
      </c>
      <c r="B185" s="364" t="s">
        <v>1566</v>
      </c>
      <c r="C185" s="366">
        <v>0</v>
      </c>
      <c r="D185" s="366">
        <v>407667407</v>
      </c>
      <c r="E185" s="366">
        <v>407667407</v>
      </c>
      <c r="F185" s="366">
        <v>0</v>
      </c>
    </row>
    <row r="186" spans="1:6">
      <c r="A186" s="364" t="s">
        <v>1508</v>
      </c>
      <c r="B186" s="364" t="s">
        <v>1567</v>
      </c>
      <c r="C186" s="366">
        <v>0</v>
      </c>
      <c r="D186" s="366">
        <v>1082160</v>
      </c>
      <c r="E186" s="366">
        <v>1082160</v>
      </c>
      <c r="F186" s="366">
        <v>0</v>
      </c>
    </row>
    <row r="187" spans="1:6">
      <c r="A187" s="364" t="s">
        <v>1509</v>
      </c>
      <c r="B187" s="364" t="s">
        <v>1568</v>
      </c>
      <c r="C187" s="366">
        <v>0</v>
      </c>
      <c r="D187" s="366">
        <v>1053000</v>
      </c>
      <c r="E187" s="366">
        <v>1053000</v>
      </c>
      <c r="F187" s="366">
        <v>0</v>
      </c>
    </row>
    <row r="188" spans="1:6">
      <c r="A188" s="364" t="s">
        <v>1510</v>
      </c>
      <c r="B188" s="364" t="s">
        <v>1569</v>
      </c>
      <c r="C188" s="366">
        <v>0</v>
      </c>
      <c r="D188" s="366">
        <v>1391398555</v>
      </c>
      <c r="E188" s="366">
        <v>1391398555</v>
      </c>
      <c r="F188" s="366">
        <v>0</v>
      </c>
    </row>
    <row r="189" spans="1:6">
      <c r="A189" s="364" t="s">
        <v>932</v>
      </c>
      <c r="B189" s="364" t="s">
        <v>1118</v>
      </c>
      <c r="C189" s="366">
        <v>0</v>
      </c>
      <c r="D189" s="366">
        <v>2538000</v>
      </c>
      <c r="E189" s="366">
        <v>2538000</v>
      </c>
      <c r="F189" s="366">
        <v>0</v>
      </c>
    </row>
    <row r="190" spans="1:6">
      <c r="A190" s="364" t="s">
        <v>400</v>
      </c>
      <c r="B190" s="364" t="s">
        <v>260</v>
      </c>
      <c r="C190" s="366">
        <v>0</v>
      </c>
      <c r="D190" s="366">
        <v>517162</v>
      </c>
      <c r="E190" s="366">
        <v>517162</v>
      </c>
      <c r="F190" s="366">
        <v>0</v>
      </c>
    </row>
    <row r="191" spans="1:6">
      <c r="A191" s="364" t="s">
        <v>401</v>
      </c>
      <c r="B191" s="364" t="s">
        <v>261</v>
      </c>
      <c r="C191" s="366">
        <v>0</v>
      </c>
      <c r="D191" s="366">
        <v>0</v>
      </c>
      <c r="E191" s="366">
        <v>0</v>
      </c>
      <c r="F191" s="366">
        <v>0</v>
      </c>
    </row>
    <row r="192" spans="1:6">
      <c r="A192" s="364" t="s">
        <v>933</v>
      </c>
      <c r="B192" s="364" t="s">
        <v>263</v>
      </c>
      <c r="C192" s="366">
        <v>0</v>
      </c>
      <c r="D192" s="366">
        <v>288360</v>
      </c>
      <c r="E192" s="366">
        <v>288360</v>
      </c>
      <c r="F192" s="366">
        <v>0</v>
      </c>
    </row>
    <row r="193" spans="1:6">
      <c r="A193" s="364" t="s">
        <v>934</v>
      </c>
      <c r="B193" s="364" t="s">
        <v>265</v>
      </c>
      <c r="C193" s="366">
        <v>0</v>
      </c>
      <c r="D193" s="366">
        <v>226800</v>
      </c>
      <c r="E193" s="366">
        <v>226800</v>
      </c>
      <c r="F193" s="366">
        <v>0</v>
      </c>
    </row>
    <row r="194" spans="1:6">
      <c r="A194" s="364" t="s">
        <v>402</v>
      </c>
      <c r="B194" s="364" t="s">
        <v>266</v>
      </c>
      <c r="C194" s="366">
        <v>0</v>
      </c>
      <c r="D194" s="366">
        <v>0</v>
      </c>
      <c r="E194" s="366">
        <v>0</v>
      </c>
      <c r="F194" s="366">
        <v>0</v>
      </c>
    </row>
    <row r="195" spans="1:6">
      <c r="A195" s="364" t="s">
        <v>403</v>
      </c>
      <c r="B195" s="364" t="s">
        <v>268</v>
      </c>
      <c r="C195" s="366">
        <v>0</v>
      </c>
      <c r="D195" s="366">
        <v>0</v>
      </c>
      <c r="E195" s="366">
        <v>0</v>
      </c>
      <c r="F195" s="366">
        <v>0</v>
      </c>
    </row>
    <row r="196" spans="1:6">
      <c r="A196" s="364" t="s">
        <v>404</v>
      </c>
      <c r="B196" s="364" t="s">
        <v>270</v>
      </c>
      <c r="C196" s="366">
        <v>0</v>
      </c>
      <c r="D196" s="366">
        <v>0</v>
      </c>
      <c r="E196" s="366">
        <v>0</v>
      </c>
      <c r="F196" s="366">
        <v>0</v>
      </c>
    </row>
    <row r="197" spans="1:6">
      <c r="A197" s="364" t="s">
        <v>405</v>
      </c>
      <c r="B197" s="364" t="s">
        <v>616</v>
      </c>
      <c r="C197" s="366">
        <v>0</v>
      </c>
      <c r="D197" s="366">
        <v>0</v>
      </c>
      <c r="E197" s="366">
        <v>0</v>
      </c>
      <c r="F197" s="366">
        <v>0</v>
      </c>
    </row>
    <row r="198" spans="1:6">
      <c r="A198" s="364" t="s">
        <v>406</v>
      </c>
      <c r="B198" s="364" t="s">
        <v>617</v>
      </c>
      <c r="C198" s="366">
        <v>0</v>
      </c>
      <c r="D198" s="366">
        <v>0</v>
      </c>
      <c r="E198" s="366">
        <v>0</v>
      </c>
      <c r="F198" s="366">
        <v>0</v>
      </c>
    </row>
    <row r="199" spans="1:6">
      <c r="A199" s="364" t="s">
        <v>407</v>
      </c>
      <c r="B199" s="364" t="s">
        <v>1119</v>
      </c>
      <c r="C199" s="366">
        <v>0</v>
      </c>
      <c r="D199" s="366">
        <v>0</v>
      </c>
      <c r="E199" s="366">
        <v>0</v>
      </c>
      <c r="F199" s="366">
        <v>0</v>
      </c>
    </row>
    <row r="200" spans="1:6">
      <c r="A200" s="364" t="s">
        <v>935</v>
      </c>
      <c r="B200" s="364" t="s">
        <v>274</v>
      </c>
      <c r="C200" s="366">
        <v>0</v>
      </c>
      <c r="D200" s="366">
        <v>9721872</v>
      </c>
      <c r="E200" s="366">
        <v>2269872</v>
      </c>
      <c r="F200" s="366">
        <v>7452000</v>
      </c>
    </row>
    <row r="201" spans="1:6">
      <c r="A201" s="364" t="s">
        <v>772</v>
      </c>
      <c r="B201" s="364" t="s">
        <v>275</v>
      </c>
      <c r="C201" s="366">
        <v>0</v>
      </c>
      <c r="D201" s="366">
        <v>0</v>
      </c>
      <c r="E201" s="366">
        <v>0</v>
      </c>
      <c r="F201" s="366">
        <v>0</v>
      </c>
    </row>
    <row r="202" spans="1:6">
      <c r="A202" s="364" t="s">
        <v>936</v>
      </c>
      <c r="B202" s="364" t="s">
        <v>1120</v>
      </c>
      <c r="C202" s="366">
        <v>0</v>
      </c>
      <c r="D202" s="366">
        <v>0</v>
      </c>
      <c r="E202" s="366">
        <v>0</v>
      </c>
      <c r="F202" s="366">
        <v>0</v>
      </c>
    </row>
    <row r="203" spans="1:6">
      <c r="A203" s="364" t="s">
        <v>937</v>
      </c>
      <c r="B203" s="364" t="s">
        <v>279</v>
      </c>
      <c r="C203" s="366">
        <v>0</v>
      </c>
      <c r="D203" s="366">
        <v>0</v>
      </c>
      <c r="E203" s="366">
        <v>0</v>
      </c>
      <c r="F203" s="366">
        <v>0</v>
      </c>
    </row>
    <row r="204" spans="1:6">
      <c r="A204" s="364" t="s">
        <v>938</v>
      </c>
      <c r="B204" s="364" t="s">
        <v>281</v>
      </c>
      <c r="C204" s="366">
        <v>0</v>
      </c>
      <c r="D204" s="366">
        <v>0</v>
      </c>
      <c r="E204" s="366">
        <v>0</v>
      </c>
      <c r="F204" s="366">
        <v>0</v>
      </c>
    </row>
    <row r="205" spans="1:6">
      <c r="A205" s="364" t="s">
        <v>939</v>
      </c>
      <c r="B205" s="364" t="s">
        <v>283</v>
      </c>
      <c r="C205" s="366">
        <v>0</v>
      </c>
      <c r="D205" s="366">
        <v>0</v>
      </c>
      <c r="E205" s="366">
        <v>0</v>
      </c>
      <c r="F205" s="366">
        <v>0</v>
      </c>
    </row>
    <row r="206" spans="1:6">
      <c r="A206" s="364" t="s">
        <v>773</v>
      </c>
      <c r="B206" s="364" t="s">
        <v>285</v>
      </c>
      <c r="C206" s="366">
        <v>0</v>
      </c>
      <c r="D206" s="366">
        <v>0</v>
      </c>
      <c r="E206" s="366">
        <v>0</v>
      </c>
      <c r="F206" s="366">
        <v>0</v>
      </c>
    </row>
    <row r="207" spans="1:6">
      <c r="A207" s="364" t="s">
        <v>940</v>
      </c>
      <c r="B207" s="364" t="s">
        <v>287</v>
      </c>
      <c r="C207" s="366">
        <v>0</v>
      </c>
      <c r="D207" s="366">
        <v>7372835</v>
      </c>
      <c r="E207" s="366">
        <v>7372835</v>
      </c>
      <c r="F207" s="366">
        <v>0</v>
      </c>
    </row>
    <row r="208" spans="1:6">
      <c r="A208" s="364" t="s">
        <v>941</v>
      </c>
      <c r="B208" s="364" t="s">
        <v>1121</v>
      </c>
      <c r="C208" s="366">
        <v>0</v>
      </c>
      <c r="D208" s="366">
        <v>0</v>
      </c>
      <c r="E208" s="366">
        <v>0</v>
      </c>
      <c r="F208" s="366">
        <v>0</v>
      </c>
    </row>
    <row r="209" spans="1:6">
      <c r="A209" s="364" t="s">
        <v>942</v>
      </c>
      <c r="B209" s="364" t="s">
        <v>291</v>
      </c>
      <c r="C209" s="366">
        <v>0</v>
      </c>
      <c r="D209" s="366">
        <v>1118955</v>
      </c>
      <c r="E209" s="366">
        <v>1118955</v>
      </c>
      <c r="F209" s="366">
        <v>0</v>
      </c>
    </row>
    <row r="210" spans="1:6">
      <c r="A210" s="364" t="s">
        <v>943</v>
      </c>
      <c r="B210" s="364" t="s">
        <v>1122</v>
      </c>
      <c r="C210" s="366">
        <v>0</v>
      </c>
      <c r="D210" s="366">
        <v>0</v>
      </c>
      <c r="E210" s="366">
        <v>0</v>
      </c>
      <c r="F210" s="366">
        <v>0</v>
      </c>
    </row>
    <row r="211" spans="1:6">
      <c r="A211" s="364" t="s">
        <v>944</v>
      </c>
      <c r="B211" s="364" t="s">
        <v>295</v>
      </c>
      <c r="C211" s="366">
        <v>0</v>
      </c>
      <c r="D211" s="366">
        <v>0</v>
      </c>
      <c r="E211" s="366">
        <v>0</v>
      </c>
      <c r="F211" s="366">
        <v>0</v>
      </c>
    </row>
    <row r="212" spans="1:6">
      <c r="A212" s="364" t="s">
        <v>945</v>
      </c>
      <c r="B212" s="364" t="s">
        <v>297</v>
      </c>
      <c r="C212" s="366">
        <v>0</v>
      </c>
      <c r="D212" s="366">
        <v>0</v>
      </c>
      <c r="E212" s="366">
        <v>0</v>
      </c>
      <c r="F212" s="366">
        <v>0</v>
      </c>
    </row>
    <row r="213" spans="1:6">
      <c r="A213" s="364" t="s">
        <v>946</v>
      </c>
      <c r="B213" s="364" t="s">
        <v>695</v>
      </c>
      <c r="C213" s="366">
        <v>0</v>
      </c>
      <c r="D213" s="366">
        <v>0</v>
      </c>
      <c r="E213" s="366">
        <v>0</v>
      </c>
      <c r="F213" s="366">
        <v>0</v>
      </c>
    </row>
    <row r="214" spans="1:6">
      <c r="A214" s="364" t="s">
        <v>947</v>
      </c>
      <c r="B214" s="364" t="s">
        <v>696</v>
      </c>
      <c r="C214" s="366">
        <v>0</v>
      </c>
      <c r="D214" s="366">
        <v>239613</v>
      </c>
      <c r="E214" s="366">
        <v>239613</v>
      </c>
      <c r="F214" s="366">
        <v>0</v>
      </c>
    </row>
    <row r="215" spans="1:6">
      <c r="A215" s="364" t="s">
        <v>948</v>
      </c>
      <c r="B215" s="364" t="s">
        <v>697</v>
      </c>
      <c r="C215" s="366">
        <v>0</v>
      </c>
      <c r="D215" s="366">
        <v>0</v>
      </c>
      <c r="E215" s="366">
        <v>0</v>
      </c>
      <c r="F215" s="366">
        <v>0</v>
      </c>
    </row>
    <row r="216" spans="1:6">
      <c r="A216" s="364" t="s">
        <v>949</v>
      </c>
      <c r="B216" s="364" t="s">
        <v>698</v>
      </c>
      <c r="C216" s="366">
        <v>0</v>
      </c>
      <c r="D216" s="366">
        <v>103746</v>
      </c>
      <c r="E216" s="366">
        <v>103746</v>
      </c>
      <c r="F216" s="366">
        <v>0</v>
      </c>
    </row>
    <row r="217" spans="1:6">
      <c r="A217" s="364" t="s">
        <v>950</v>
      </c>
      <c r="B217" s="364" t="s">
        <v>1123</v>
      </c>
      <c r="C217" s="366">
        <v>0</v>
      </c>
      <c r="D217" s="366">
        <v>104538</v>
      </c>
      <c r="E217" s="366">
        <v>104538</v>
      </c>
      <c r="F217" s="366">
        <v>0</v>
      </c>
    </row>
    <row r="218" spans="1:6">
      <c r="A218" s="364" t="s">
        <v>1511</v>
      </c>
      <c r="B218" s="364" t="s">
        <v>1157</v>
      </c>
      <c r="C218" s="366">
        <v>0</v>
      </c>
      <c r="D218" s="366">
        <v>1128384356</v>
      </c>
      <c r="E218" s="366">
        <v>1128384356</v>
      </c>
      <c r="F218" s="366">
        <v>0</v>
      </c>
    </row>
    <row r="219" spans="1:6">
      <c r="A219" s="364" t="s">
        <v>1512</v>
      </c>
      <c r="B219" s="364" t="s">
        <v>1158</v>
      </c>
      <c r="C219" s="366">
        <v>0</v>
      </c>
      <c r="D219" s="366">
        <v>776857573</v>
      </c>
      <c r="E219" s="366">
        <v>776857573</v>
      </c>
      <c r="F219" s="366">
        <v>0</v>
      </c>
    </row>
    <row r="220" spans="1:6">
      <c r="A220" s="364" t="s">
        <v>1513</v>
      </c>
      <c r="B220" s="364" t="s">
        <v>1570</v>
      </c>
      <c r="C220" s="366">
        <v>0</v>
      </c>
      <c r="D220" s="366">
        <v>1763959</v>
      </c>
      <c r="E220" s="366">
        <v>1763959</v>
      </c>
      <c r="F220" s="366">
        <v>0</v>
      </c>
    </row>
    <row r="221" spans="1:6">
      <c r="A221" s="364" t="s">
        <v>774</v>
      </c>
      <c r="B221" s="364" t="s">
        <v>298</v>
      </c>
      <c r="C221" s="366">
        <v>0</v>
      </c>
      <c r="D221" s="366">
        <v>0</v>
      </c>
      <c r="E221" s="366">
        <v>0</v>
      </c>
      <c r="F221" s="366">
        <v>0</v>
      </c>
    </row>
    <row r="222" spans="1:6">
      <c r="A222" s="364" t="s">
        <v>951</v>
      </c>
      <c r="B222" s="364" t="s">
        <v>300</v>
      </c>
      <c r="C222" s="366">
        <v>0</v>
      </c>
      <c r="D222" s="366">
        <v>464400</v>
      </c>
      <c r="E222" s="366">
        <v>464400</v>
      </c>
      <c r="F222" s="366">
        <v>0</v>
      </c>
    </row>
    <row r="223" spans="1:6">
      <c r="A223" s="364" t="s">
        <v>775</v>
      </c>
      <c r="B223" s="364" t="s">
        <v>302</v>
      </c>
      <c r="C223" s="366">
        <v>0</v>
      </c>
      <c r="D223" s="366">
        <v>0</v>
      </c>
      <c r="E223" s="366">
        <v>0</v>
      </c>
      <c r="F223" s="366">
        <v>0</v>
      </c>
    </row>
    <row r="224" spans="1:6">
      <c r="A224" s="364" t="s">
        <v>952</v>
      </c>
      <c r="B224" s="364" t="s">
        <v>304</v>
      </c>
      <c r="C224" s="366">
        <v>0</v>
      </c>
      <c r="D224" s="366">
        <v>176775</v>
      </c>
      <c r="E224" s="366">
        <v>176775</v>
      </c>
      <c r="F224" s="366">
        <v>0</v>
      </c>
    </row>
    <row r="225" spans="1:6">
      <c r="A225" s="364" t="s">
        <v>953</v>
      </c>
      <c r="B225" s="364" t="s">
        <v>306</v>
      </c>
      <c r="C225" s="366">
        <v>0</v>
      </c>
      <c r="D225" s="366">
        <v>0</v>
      </c>
      <c r="E225" s="366">
        <v>0</v>
      </c>
      <c r="F225" s="366">
        <v>0</v>
      </c>
    </row>
    <row r="226" spans="1:6">
      <c r="A226" s="364" t="s">
        <v>954</v>
      </c>
      <c r="B226" s="364" t="s">
        <v>1124</v>
      </c>
      <c r="C226" s="366">
        <v>0</v>
      </c>
      <c r="D226" s="366">
        <v>1162020</v>
      </c>
      <c r="E226" s="366">
        <v>1162020</v>
      </c>
      <c r="F226" s="366">
        <v>0</v>
      </c>
    </row>
    <row r="227" spans="1:6">
      <c r="A227" s="364" t="s">
        <v>776</v>
      </c>
      <c r="B227" s="364" t="s">
        <v>1125</v>
      </c>
      <c r="C227" s="366">
        <v>0</v>
      </c>
      <c r="D227" s="366">
        <v>0</v>
      </c>
      <c r="E227" s="366">
        <v>0</v>
      </c>
      <c r="F227" s="366">
        <v>0</v>
      </c>
    </row>
    <row r="228" spans="1:6">
      <c r="A228" s="364" t="s">
        <v>955</v>
      </c>
      <c r="B228" s="364" t="s">
        <v>311</v>
      </c>
      <c r="C228" s="366">
        <v>0</v>
      </c>
      <c r="D228" s="366">
        <v>0</v>
      </c>
      <c r="E228" s="366">
        <v>0</v>
      </c>
      <c r="F228" s="366">
        <v>0</v>
      </c>
    </row>
    <row r="229" spans="1:6">
      <c r="A229" s="364" t="s">
        <v>777</v>
      </c>
      <c r="B229" s="364" t="s">
        <v>1126</v>
      </c>
      <c r="C229" s="366">
        <v>0</v>
      </c>
      <c r="D229" s="366">
        <v>0</v>
      </c>
      <c r="E229" s="366">
        <v>0</v>
      </c>
      <c r="F229" s="366">
        <v>0</v>
      </c>
    </row>
    <row r="230" spans="1:6">
      <c r="A230" s="364" t="s">
        <v>956</v>
      </c>
      <c r="B230" s="364" t="s">
        <v>314</v>
      </c>
      <c r="C230" s="366">
        <v>0</v>
      </c>
      <c r="D230" s="366">
        <v>0</v>
      </c>
      <c r="E230" s="366">
        <v>0</v>
      </c>
      <c r="F230" s="366">
        <v>0</v>
      </c>
    </row>
    <row r="231" spans="1:6">
      <c r="A231" s="364" t="s">
        <v>957</v>
      </c>
      <c r="B231" s="364" t="s">
        <v>316</v>
      </c>
      <c r="C231" s="366">
        <v>0</v>
      </c>
      <c r="D231" s="366">
        <v>630682</v>
      </c>
      <c r="E231" s="366">
        <v>630682</v>
      </c>
      <c r="F231" s="366">
        <v>0</v>
      </c>
    </row>
    <row r="232" spans="1:6">
      <c r="A232" s="364" t="s">
        <v>958</v>
      </c>
      <c r="B232" s="364" t="s">
        <v>318</v>
      </c>
      <c r="C232" s="366">
        <v>0</v>
      </c>
      <c r="D232" s="366">
        <v>0</v>
      </c>
      <c r="E232" s="366">
        <v>0</v>
      </c>
      <c r="F232" s="366">
        <v>0</v>
      </c>
    </row>
    <row r="233" spans="1:6">
      <c r="A233" s="364" t="s">
        <v>959</v>
      </c>
      <c r="B233" s="364" t="s">
        <v>320</v>
      </c>
      <c r="C233" s="366">
        <v>0</v>
      </c>
      <c r="D233" s="366">
        <v>0</v>
      </c>
      <c r="E233" s="366">
        <v>0</v>
      </c>
      <c r="F233" s="366">
        <v>0</v>
      </c>
    </row>
    <row r="234" spans="1:6">
      <c r="A234" s="364" t="s">
        <v>960</v>
      </c>
      <c r="B234" s="364" t="s">
        <v>322</v>
      </c>
      <c r="C234" s="366">
        <v>0</v>
      </c>
      <c r="D234" s="366">
        <v>0</v>
      </c>
      <c r="E234" s="366">
        <v>0</v>
      </c>
      <c r="F234" s="366">
        <v>0</v>
      </c>
    </row>
    <row r="235" spans="1:6">
      <c r="A235" s="364" t="s">
        <v>961</v>
      </c>
      <c r="B235" s="364" t="s">
        <v>324</v>
      </c>
      <c r="C235" s="366">
        <v>0</v>
      </c>
      <c r="D235" s="366">
        <v>530372</v>
      </c>
      <c r="E235" s="366">
        <v>530372</v>
      </c>
      <c r="F235" s="366">
        <v>0</v>
      </c>
    </row>
    <row r="236" spans="1:6">
      <c r="A236" s="364" t="s">
        <v>962</v>
      </c>
      <c r="B236" s="364" t="s">
        <v>326</v>
      </c>
      <c r="C236" s="366">
        <v>0</v>
      </c>
      <c r="D236" s="366">
        <v>0</v>
      </c>
      <c r="E236" s="366">
        <v>0</v>
      </c>
      <c r="F236" s="366">
        <v>0</v>
      </c>
    </row>
    <row r="237" spans="1:6">
      <c r="A237" s="364" t="s">
        <v>963</v>
      </c>
      <c r="B237" s="364" t="s">
        <v>328</v>
      </c>
      <c r="C237" s="366">
        <v>0</v>
      </c>
      <c r="D237" s="366">
        <v>424880</v>
      </c>
      <c r="E237" s="366">
        <v>424880</v>
      </c>
      <c r="F237" s="366">
        <v>0</v>
      </c>
    </row>
    <row r="238" spans="1:6">
      <c r="A238" s="364" t="s">
        <v>778</v>
      </c>
      <c r="B238" s="364" t="s">
        <v>1127</v>
      </c>
      <c r="C238" s="366">
        <v>0</v>
      </c>
      <c r="D238" s="366">
        <v>0</v>
      </c>
      <c r="E238" s="366">
        <v>0</v>
      </c>
      <c r="F238" s="366">
        <v>0</v>
      </c>
    </row>
    <row r="239" spans="1:6">
      <c r="A239" s="364" t="s">
        <v>964</v>
      </c>
      <c r="B239" s="364" t="s">
        <v>330</v>
      </c>
      <c r="C239" s="366">
        <v>0</v>
      </c>
      <c r="D239" s="366">
        <v>659068</v>
      </c>
      <c r="E239" s="366">
        <v>659068</v>
      </c>
      <c r="F239" s="366">
        <v>0</v>
      </c>
    </row>
    <row r="240" spans="1:6">
      <c r="A240" s="364" t="s">
        <v>965</v>
      </c>
      <c r="B240" s="364" t="s">
        <v>332</v>
      </c>
      <c r="C240" s="366">
        <v>0</v>
      </c>
      <c r="D240" s="366">
        <v>0</v>
      </c>
      <c r="E240" s="366">
        <v>0</v>
      </c>
      <c r="F240" s="366">
        <v>0</v>
      </c>
    </row>
    <row r="241" spans="1:6">
      <c r="A241" s="364" t="s">
        <v>966</v>
      </c>
      <c r="B241" s="364" t="s">
        <v>334</v>
      </c>
      <c r="C241" s="366">
        <v>0</v>
      </c>
      <c r="D241" s="366">
        <v>0</v>
      </c>
      <c r="E241" s="366">
        <v>0</v>
      </c>
      <c r="F241" s="366">
        <v>0</v>
      </c>
    </row>
    <row r="242" spans="1:6">
      <c r="A242" s="364" t="s">
        <v>779</v>
      </c>
      <c r="B242" s="364" t="s">
        <v>335</v>
      </c>
      <c r="C242" s="366">
        <v>0</v>
      </c>
      <c r="D242" s="366">
        <v>0</v>
      </c>
      <c r="E242" s="366">
        <v>0</v>
      </c>
      <c r="F242" s="366">
        <v>0</v>
      </c>
    </row>
    <row r="243" spans="1:6">
      <c r="A243" s="364" t="s">
        <v>780</v>
      </c>
      <c r="B243" s="364" t="s">
        <v>336</v>
      </c>
      <c r="C243" s="366">
        <v>0</v>
      </c>
      <c r="D243" s="366">
        <v>0</v>
      </c>
      <c r="E243" s="366">
        <v>0</v>
      </c>
      <c r="F243" s="366">
        <v>0</v>
      </c>
    </row>
    <row r="244" spans="1:6">
      <c r="A244" s="364" t="s">
        <v>967</v>
      </c>
      <c r="B244" s="364" t="s">
        <v>338</v>
      </c>
      <c r="C244" s="366">
        <v>0</v>
      </c>
      <c r="D244" s="366">
        <v>0</v>
      </c>
      <c r="E244" s="366">
        <v>0</v>
      </c>
      <c r="F244" s="366">
        <v>0</v>
      </c>
    </row>
    <row r="245" spans="1:6">
      <c r="A245" s="364" t="s">
        <v>968</v>
      </c>
      <c r="B245" s="364" t="s">
        <v>340</v>
      </c>
      <c r="C245" s="366">
        <v>0</v>
      </c>
      <c r="D245" s="366">
        <v>0</v>
      </c>
      <c r="E245" s="366">
        <v>0</v>
      </c>
      <c r="F245" s="366">
        <v>0</v>
      </c>
    </row>
    <row r="246" spans="1:6">
      <c r="A246" s="364" t="s">
        <v>969</v>
      </c>
      <c r="B246" s="364" t="s">
        <v>342</v>
      </c>
      <c r="C246" s="366">
        <v>0</v>
      </c>
      <c r="D246" s="366">
        <v>0</v>
      </c>
      <c r="E246" s="366">
        <v>0</v>
      </c>
      <c r="F246" s="366">
        <v>0</v>
      </c>
    </row>
    <row r="247" spans="1:6">
      <c r="A247" s="364" t="s">
        <v>970</v>
      </c>
      <c r="B247" s="364" t="s">
        <v>344</v>
      </c>
      <c r="C247" s="366">
        <v>0</v>
      </c>
      <c r="D247" s="366">
        <v>0</v>
      </c>
      <c r="E247" s="366">
        <v>0</v>
      </c>
      <c r="F247" s="366">
        <v>0</v>
      </c>
    </row>
    <row r="248" spans="1:6">
      <c r="A248" s="364" t="s">
        <v>781</v>
      </c>
      <c r="B248" s="364" t="s">
        <v>345</v>
      </c>
      <c r="C248" s="366">
        <v>0</v>
      </c>
      <c r="D248" s="366">
        <v>0</v>
      </c>
      <c r="E248" s="366">
        <v>0</v>
      </c>
      <c r="F248" s="366">
        <v>0</v>
      </c>
    </row>
    <row r="249" spans="1:6">
      <c r="A249" s="364" t="s">
        <v>971</v>
      </c>
      <c r="B249" s="364" t="s">
        <v>347</v>
      </c>
      <c r="C249" s="366">
        <v>0</v>
      </c>
      <c r="D249" s="366">
        <v>0</v>
      </c>
      <c r="E249" s="366">
        <v>0</v>
      </c>
      <c r="F249" s="366">
        <v>0</v>
      </c>
    </row>
    <row r="250" spans="1:6">
      <c r="A250" s="364" t="s">
        <v>972</v>
      </c>
      <c r="B250" s="364" t="s">
        <v>349</v>
      </c>
      <c r="C250" s="366">
        <v>0</v>
      </c>
      <c r="D250" s="366">
        <v>0</v>
      </c>
      <c r="E250" s="366">
        <v>0</v>
      </c>
      <c r="F250" s="366">
        <v>0</v>
      </c>
    </row>
    <row r="251" spans="1:6">
      <c r="A251" s="364" t="s">
        <v>973</v>
      </c>
      <c r="B251" s="364" t="s">
        <v>351</v>
      </c>
      <c r="C251" s="366">
        <v>0</v>
      </c>
      <c r="D251" s="366">
        <v>0</v>
      </c>
      <c r="E251" s="366">
        <v>0</v>
      </c>
      <c r="F251" s="366">
        <v>0</v>
      </c>
    </row>
    <row r="252" spans="1:6">
      <c r="A252" s="364" t="s">
        <v>974</v>
      </c>
      <c r="B252" s="364" t="s">
        <v>353</v>
      </c>
      <c r="C252" s="366">
        <v>0</v>
      </c>
      <c r="D252" s="366">
        <v>0</v>
      </c>
      <c r="E252" s="366">
        <v>0</v>
      </c>
      <c r="F252" s="366">
        <v>0</v>
      </c>
    </row>
    <row r="253" spans="1:6">
      <c r="A253" s="364" t="s">
        <v>782</v>
      </c>
      <c r="B253" s="364" t="s">
        <v>1128</v>
      </c>
      <c r="C253" s="366">
        <v>0</v>
      </c>
      <c r="D253" s="366">
        <v>0</v>
      </c>
      <c r="E253" s="366">
        <v>0</v>
      </c>
      <c r="F253" s="366">
        <v>0</v>
      </c>
    </row>
    <row r="254" spans="1:6">
      <c r="A254" s="364" t="s">
        <v>975</v>
      </c>
      <c r="B254" s="364" t="s">
        <v>355</v>
      </c>
      <c r="C254" s="366">
        <v>0</v>
      </c>
      <c r="D254" s="366">
        <v>0</v>
      </c>
      <c r="E254" s="366">
        <v>0</v>
      </c>
      <c r="F254" s="366">
        <v>0</v>
      </c>
    </row>
    <row r="255" spans="1:6">
      <c r="A255" s="364" t="s">
        <v>976</v>
      </c>
      <c r="B255" s="364" t="s">
        <v>423</v>
      </c>
      <c r="C255" s="366">
        <v>0</v>
      </c>
      <c r="D255" s="366">
        <v>0</v>
      </c>
      <c r="E255" s="366">
        <v>0</v>
      </c>
      <c r="F255" s="366">
        <v>0</v>
      </c>
    </row>
    <row r="256" spans="1:6">
      <c r="A256" s="364" t="s">
        <v>977</v>
      </c>
      <c r="B256" s="364" t="s">
        <v>664</v>
      </c>
      <c r="C256" s="366">
        <v>0</v>
      </c>
      <c r="D256" s="366">
        <v>0</v>
      </c>
      <c r="E256" s="366">
        <v>0</v>
      </c>
      <c r="F256" s="366">
        <v>0</v>
      </c>
    </row>
    <row r="257" spans="1:6">
      <c r="A257" s="364" t="s">
        <v>978</v>
      </c>
      <c r="B257" s="364" t="s">
        <v>665</v>
      </c>
      <c r="C257" s="366">
        <v>0</v>
      </c>
      <c r="D257" s="366">
        <v>0</v>
      </c>
      <c r="E257" s="366">
        <v>0</v>
      </c>
      <c r="F257" s="366">
        <v>0</v>
      </c>
    </row>
    <row r="258" spans="1:6">
      <c r="A258" s="364" t="s">
        <v>979</v>
      </c>
      <c r="B258" s="364" t="s">
        <v>666</v>
      </c>
      <c r="C258" s="366">
        <v>0</v>
      </c>
      <c r="D258" s="366">
        <v>0</v>
      </c>
      <c r="E258" s="366">
        <v>0</v>
      </c>
      <c r="F258" s="366">
        <v>0</v>
      </c>
    </row>
    <row r="259" spans="1:6">
      <c r="A259" s="364" t="s">
        <v>980</v>
      </c>
      <c r="B259" s="364" t="s">
        <v>1129</v>
      </c>
      <c r="C259" s="366">
        <v>0</v>
      </c>
      <c r="D259" s="366">
        <v>0</v>
      </c>
      <c r="E259" s="366">
        <v>0</v>
      </c>
      <c r="F259" s="366">
        <v>0</v>
      </c>
    </row>
    <row r="260" spans="1:6">
      <c r="A260" s="364" t="s">
        <v>981</v>
      </c>
      <c r="B260" s="364" t="s">
        <v>1130</v>
      </c>
      <c r="C260" s="366">
        <v>0</v>
      </c>
      <c r="D260" s="366">
        <v>0</v>
      </c>
      <c r="E260" s="366">
        <v>0</v>
      </c>
      <c r="F260" s="366">
        <v>0</v>
      </c>
    </row>
    <row r="261" spans="1:6">
      <c r="A261" s="364" t="s">
        <v>982</v>
      </c>
      <c r="B261" s="364" t="s">
        <v>699</v>
      </c>
      <c r="C261" s="366">
        <v>0</v>
      </c>
      <c r="D261" s="366">
        <v>118242</v>
      </c>
      <c r="E261" s="366">
        <v>118242</v>
      </c>
      <c r="F261" s="366">
        <v>0</v>
      </c>
    </row>
    <row r="262" spans="1:6">
      <c r="A262" s="364" t="s">
        <v>983</v>
      </c>
      <c r="B262" s="364" t="s">
        <v>700</v>
      </c>
      <c r="C262" s="366">
        <v>0</v>
      </c>
      <c r="D262" s="366">
        <v>0</v>
      </c>
      <c r="E262" s="366">
        <v>0</v>
      </c>
      <c r="F262" s="366">
        <v>0</v>
      </c>
    </row>
    <row r="263" spans="1:6">
      <c r="A263" s="364" t="s">
        <v>984</v>
      </c>
      <c r="B263" s="364" t="s">
        <v>701</v>
      </c>
      <c r="C263" s="366">
        <v>0</v>
      </c>
      <c r="D263" s="366">
        <v>0</v>
      </c>
      <c r="E263" s="366">
        <v>0</v>
      </c>
      <c r="F263" s="366">
        <v>0</v>
      </c>
    </row>
    <row r="264" spans="1:6">
      <c r="A264" s="364" t="s">
        <v>985</v>
      </c>
      <c r="B264" s="364" t="s">
        <v>702</v>
      </c>
      <c r="C264" s="366">
        <v>0</v>
      </c>
      <c r="D264" s="366">
        <v>246728</v>
      </c>
      <c r="E264" s="366">
        <v>246728</v>
      </c>
      <c r="F264" s="366">
        <v>0</v>
      </c>
    </row>
    <row r="265" spans="1:6">
      <c r="A265" s="364" t="s">
        <v>986</v>
      </c>
      <c r="B265" s="364" t="s">
        <v>789</v>
      </c>
      <c r="C265" s="366">
        <v>0</v>
      </c>
      <c r="D265" s="366">
        <v>0</v>
      </c>
      <c r="E265" s="366">
        <v>0</v>
      </c>
      <c r="F265" s="366">
        <v>0</v>
      </c>
    </row>
    <row r="266" spans="1:6">
      <c r="A266" s="364" t="s">
        <v>987</v>
      </c>
      <c r="B266" s="364" t="s">
        <v>790</v>
      </c>
      <c r="C266" s="366">
        <v>0</v>
      </c>
      <c r="D266" s="366">
        <v>0</v>
      </c>
      <c r="E266" s="366">
        <v>0</v>
      </c>
      <c r="F266" s="366">
        <v>0</v>
      </c>
    </row>
    <row r="267" spans="1:6">
      <c r="A267" s="364" t="s">
        <v>988</v>
      </c>
      <c r="B267" s="364" t="s">
        <v>791</v>
      </c>
      <c r="C267" s="366">
        <v>0</v>
      </c>
      <c r="D267" s="366">
        <v>168228</v>
      </c>
      <c r="E267" s="366">
        <v>168228</v>
      </c>
      <c r="F267" s="366">
        <v>0</v>
      </c>
    </row>
    <row r="268" spans="1:6">
      <c r="A268" s="364" t="s">
        <v>989</v>
      </c>
      <c r="B268" s="364" t="s">
        <v>792</v>
      </c>
      <c r="C268" s="366">
        <v>0</v>
      </c>
      <c r="D268" s="366">
        <v>0</v>
      </c>
      <c r="E268" s="366">
        <v>0</v>
      </c>
      <c r="F268" s="366">
        <v>0</v>
      </c>
    </row>
    <row r="269" spans="1:6">
      <c r="A269" s="364" t="s">
        <v>990</v>
      </c>
      <c r="B269" s="364" t="s">
        <v>793</v>
      </c>
      <c r="C269" s="366">
        <v>0</v>
      </c>
      <c r="D269" s="366">
        <v>0</v>
      </c>
      <c r="E269" s="366">
        <v>0</v>
      </c>
      <c r="F269" s="366">
        <v>0</v>
      </c>
    </row>
    <row r="270" spans="1:6">
      <c r="A270" s="364" t="s">
        <v>991</v>
      </c>
      <c r="B270" s="364" t="s">
        <v>794</v>
      </c>
      <c r="C270" s="366">
        <v>0</v>
      </c>
      <c r="D270" s="366">
        <v>0</v>
      </c>
      <c r="E270" s="366">
        <v>0</v>
      </c>
      <c r="F270" s="366">
        <v>0</v>
      </c>
    </row>
    <row r="271" spans="1:6">
      <c r="A271" s="364" t="s">
        <v>992</v>
      </c>
      <c r="B271" s="364" t="s">
        <v>1131</v>
      </c>
      <c r="C271" s="366">
        <v>0</v>
      </c>
      <c r="D271" s="366">
        <v>0</v>
      </c>
      <c r="E271" s="366">
        <v>0</v>
      </c>
      <c r="F271" s="366">
        <v>0</v>
      </c>
    </row>
    <row r="272" spans="1:6">
      <c r="A272" s="364" t="s">
        <v>993</v>
      </c>
      <c r="B272" s="364" t="s">
        <v>800</v>
      </c>
      <c r="C272" s="366">
        <v>0</v>
      </c>
      <c r="D272" s="366">
        <v>112860</v>
      </c>
      <c r="E272" s="366">
        <v>112860</v>
      </c>
      <c r="F272" s="366">
        <v>0</v>
      </c>
    </row>
    <row r="273" spans="1:6">
      <c r="A273" s="364" t="s">
        <v>1087</v>
      </c>
      <c r="B273" s="364" t="s">
        <v>1050</v>
      </c>
      <c r="C273" s="366">
        <v>0</v>
      </c>
      <c r="D273" s="366">
        <v>651322</v>
      </c>
      <c r="E273" s="366">
        <v>651322</v>
      </c>
      <c r="F273" s="366">
        <v>0</v>
      </c>
    </row>
    <row r="274" spans="1:6">
      <c r="A274" s="364" t="s">
        <v>1088</v>
      </c>
      <c r="B274" s="364" t="s">
        <v>1052</v>
      </c>
      <c r="C274" s="366">
        <v>0</v>
      </c>
      <c r="D274" s="366">
        <v>691200</v>
      </c>
      <c r="E274" s="366">
        <v>691200</v>
      </c>
      <c r="F274" s="366">
        <v>0</v>
      </c>
    </row>
    <row r="275" spans="1:6">
      <c r="A275" s="364" t="s">
        <v>1089</v>
      </c>
      <c r="B275" s="364" t="s">
        <v>1054</v>
      </c>
      <c r="C275" s="366">
        <v>0</v>
      </c>
      <c r="D275" s="366">
        <v>351173</v>
      </c>
      <c r="E275" s="366">
        <v>351173</v>
      </c>
      <c r="F275" s="366">
        <v>0</v>
      </c>
    </row>
    <row r="276" spans="1:6">
      <c r="A276" s="364" t="s">
        <v>1090</v>
      </c>
      <c r="B276" s="364" t="s">
        <v>1056</v>
      </c>
      <c r="C276" s="366">
        <v>0</v>
      </c>
      <c r="D276" s="366">
        <v>0</v>
      </c>
      <c r="E276" s="366">
        <v>0</v>
      </c>
      <c r="F276" s="366">
        <v>0</v>
      </c>
    </row>
    <row r="277" spans="1:6">
      <c r="A277" s="364" t="s">
        <v>1091</v>
      </c>
      <c r="B277" s="364" t="s">
        <v>1060</v>
      </c>
      <c r="C277" s="366">
        <v>0</v>
      </c>
      <c r="D277" s="366">
        <v>0</v>
      </c>
      <c r="E277" s="366">
        <v>0</v>
      </c>
      <c r="F277" s="366">
        <v>0</v>
      </c>
    </row>
    <row r="278" spans="1:6">
      <c r="A278" s="364" t="s">
        <v>1092</v>
      </c>
      <c r="B278" s="364" t="s">
        <v>1058</v>
      </c>
      <c r="C278" s="366">
        <v>0</v>
      </c>
      <c r="D278" s="366">
        <v>0</v>
      </c>
      <c r="E278" s="366">
        <v>0</v>
      </c>
      <c r="F278" s="366">
        <v>0</v>
      </c>
    </row>
    <row r="279" spans="1:6">
      <c r="A279" s="364" t="s">
        <v>1514</v>
      </c>
      <c r="B279" s="364" t="s">
        <v>1571</v>
      </c>
      <c r="C279" s="366">
        <v>0</v>
      </c>
      <c r="D279" s="366">
        <v>2874033540</v>
      </c>
      <c r="E279" s="366">
        <v>2874033540</v>
      </c>
      <c r="F279" s="366">
        <v>0</v>
      </c>
    </row>
    <row r="280" spans="1:6">
      <c r="A280" s="364" t="s">
        <v>1515</v>
      </c>
      <c r="B280" s="364" t="s">
        <v>1173</v>
      </c>
      <c r="C280" s="366">
        <v>0</v>
      </c>
      <c r="D280" s="366">
        <v>831811667</v>
      </c>
      <c r="E280" s="366">
        <v>831811667</v>
      </c>
      <c r="F280" s="366">
        <v>0</v>
      </c>
    </row>
    <row r="281" spans="1:6">
      <c r="A281" s="364" t="s">
        <v>1516</v>
      </c>
      <c r="B281" s="364" t="s">
        <v>1174</v>
      </c>
      <c r="C281" s="366">
        <v>0</v>
      </c>
      <c r="D281" s="366">
        <v>243319793</v>
      </c>
      <c r="E281" s="366">
        <v>243319793</v>
      </c>
      <c r="F281" s="366">
        <v>0</v>
      </c>
    </row>
    <row r="282" spans="1:6">
      <c r="A282" s="364" t="s">
        <v>1517</v>
      </c>
      <c r="B282" s="364" t="s">
        <v>1175</v>
      </c>
      <c r="C282" s="366">
        <v>0</v>
      </c>
      <c r="D282" s="366">
        <v>1151656876</v>
      </c>
      <c r="E282" s="366">
        <v>1151656876</v>
      </c>
      <c r="F282" s="366">
        <v>0</v>
      </c>
    </row>
    <row r="283" spans="1:6">
      <c r="A283" s="364" t="s">
        <v>1518</v>
      </c>
      <c r="B283" s="364" t="s">
        <v>1176</v>
      </c>
      <c r="C283" s="366">
        <v>0</v>
      </c>
      <c r="D283" s="366">
        <v>583914916</v>
      </c>
      <c r="E283" s="366">
        <v>583914916</v>
      </c>
      <c r="F283" s="366">
        <v>0</v>
      </c>
    </row>
    <row r="284" spans="1:6">
      <c r="A284" s="364" t="s">
        <v>1519</v>
      </c>
      <c r="B284" s="364" t="s">
        <v>1177</v>
      </c>
      <c r="C284" s="366">
        <v>0</v>
      </c>
      <c r="D284" s="366">
        <v>516411667</v>
      </c>
      <c r="E284" s="366">
        <v>516411667</v>
      </c>
      <c r="F284" s="366">
        <v>0</v>
      </c>
    </row>
    <row r="285" spans="1:6">
      <c r="A285" s="364" t="s">
        <v>1520</v>
      </c>
      <c r="B285" s="364" t="s">
        <v>1178</v>
      </c>
      <c r="C285" s="366">
        <v>0</v>
      </c>
      <c r="D285" s="366">
        <v>419819603</v>
      </c>
      <c r="E285" s="366">
        <v>419819603</v>
      </c>
      <c r="F285" s="366">
        <v>0</v>
      </c>
    </row>
    <row r="286" spans="1:6">
      <c r="A286" s="364" t="s">
        <v>1521</v>
      </c>
      <c r="B286" s="364" t="s">
        <v>1179</v>
      </c>
      <c r="C286" s="366">
        <v>0</v>
      </c>
      <c r="D286" s="366">
        <v>1179406602</v>
      </c>
      <c r="E286" s="366">
        <v>1179406602</v>
      </c>
      <c r="F286" s="366">
        <v>0</v>
      </c>
    </row>
    <row r="287" spans="1:6">
      <c r="A287" s="364" t="s">
        <v>1522</v>
      </c>
      <c r="B287" s="364" t="s">
        <v>1180</v>
      </c>
      <c r="C287" s="366">
        <v>0</v>
      </c>
      <c r="D287" s="366">
        <v>1175223850</v>
      </c>
      <c r="E287" s="366">
        <v>1175223850</v>
      </c>
      <c r="F287" s="366">
        <v>0</v>
      </c>
    </row>
    <row r="288" spans="1:6">
      <c r="A288" s="364" t="s">
        <v>1523</v>
      </c>
      <c r="B288" s="364" t="s">
        <v>1181</v>
      </c>
      <c r="C288" s="366">
        <v>0</v>
      </c>
      <c r="D288" s="366">
        <v>1426668056</v>
      </c>
      <c r="E288" s="366">
        <v>1426668056</v>
      </c>
      <c r="F288" s="366">
        <v>0</v>
      </c>
    </row>
    <row r="289" spans="1:6">
      <c r="A289" s="364" t="s">
        <v>1524</v>
      </c>
      <c r="B289" s="364" t="s">
        <v>1182</v>
      </c>
      <c r="C289" s="366">
        <v>0</v>
      </c>
      <c r="D289" s="366">
        <v>892482259</v>
      </c>
      <c r="E289" s="366">
        <v>892482259</v>
      </c>
      <c r="F289" s="366">
        <v>0</v>
      </c>
    </row>
    <row r="290" spans="1:6">
      <c r="A290" s="364" t="s">
        <v>1525</v>
      </c>
      <c r="B290" s="364" t="s">
        <v>1572</v>
      </c>
      <c r="C290" s="366">
        <v>0</v>
      </c>
      <c r="D290" s="366">
        <v>989891324</v>
      </c>
      <c r="E290" s="366">
        <v>989891324</v>
      </c>
      <c r="F290" s="366">
        <v>0</v>
      </c>
    </row>
    <row r="291" spans="1:6">
      <c r="A291" s="364" t="s">
        <v>1132</v>
      </c>
      <c r="B291" s="364" t="s">
        <v>1133</v>
      </c>
      <c r="C291" s="366">
        <v>0</v>
      </c>
      <c r="D291" s="366">
        <v>0</v>
      </c>
      <c r="E291" s="366">
        <v>0</v>
      </c>
      <c r="F291" s="366">
        <v>0</v>
      </c>
    </row>
    <row r="292" spans="1:6">
      <c r="A292" s="364" t="s">
        <v>1134</v>
      </c>
      <c r="B292" s="364" t="s">
        <v>1134</v>
      </c>
      <c r="C292" s="366"/>
      <c r="D292" s="366"/>
      <c r="E292" s="366"/>
      <c r="F292" s="366"/>
    </row>
    <row r="293" spans="1:6">
      <c r="A293" s="367" t="s">
        <v>1134</v>
      </c>
      <c r="B293" s="367" t="s">
        <v>1135</v>
      </c>
      <c r="C293" s="368">
        <v>23452907</v>
      </c>
      <c r="D293" s="368">
        <v>21950908676</v>
      </c>
      <c r="E293" s="368">
        <v>21966909583</v>
      </c>
      <c r="F293" s="368">
        <v>7452000</v>
      </c>
    </row>
  </sheetData>
  <phoneticPr fontId="44"/>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U14"/>
  <sheetViews>
    <sheetView view="pageBreakPreview" zoomScaleNormal="100" zoomScaleSheetLayoutView="145" workbookViewId="0"/>
  </sheetViews>
  <sheetFormatPr defaultRowHeight="13.5"/>
  <cols>
    <col min="1" max="1" width="9" style="396"/>
    <col min="2" max="2" width="5.625" style="397" customWidth="1"/>
    <col min="3" max="3" width="9" style="396"/>
    <col min="4" max="4" width="5.625" style="397" customWidth="1"/>
    <col min="5" max="7" width="9" style="396"/>
    <col min="8" max="8" width="5.375" style="396" customWidth="1"/>
    <col min="9" max="9" width="10.25" style="396" bestFit="1" customWidth="1"/>
    <col min="10" max="10" width="7.5" style="396" bestFit="1" customWidth="1"/>
    <col min="11" max="11" width="5.625" style="397" customWidth="1"/>
    <col min="12" max="12" width="9" style="396"/>
    <col min="13" max="13" width="5.625" style="396" customWidth="1"/>
    <col min="14" max="16" width="9" style="396"/>
    <col min="17" max="17" width="5.625" style="396" customWidth="1"/>
    <col min="18" max="18" width="10.25" style="396" bestFit="1" customWidth="1"/>
    <col min="19" max="19" width="7.5" style="396" bestFit="1" customWidth="1"/>
    <col min="20" max="20" width="12.125" style="396" bestFit="1" customWidth="1"/>
    <col min="21" max="21" width="20.375" style="396" customWidth="1"/>
    <col min="22" max="16384" width="9" style="396"/>
  </cols>
  <sheetData>
    <row r="1" spans="1:21" s="370" customFormat="1">
      <c r="B1" s="371"/>
      <c r="C1" s="370" t="s">
        <v>1134</v>
      </c>
      <c r="D1" s="371"/>
      <c r="K1" s="371"/>
    </row>
    <row r="2" spans="1:21" s="370" customFormat="1">
      <c r="A2" s="450">
        <v>41943</v>
      </c>
      <c r="B2" s="450"/>
      <c r="C2" s="450"/>
      <c r="D2" s="371"/>
      <c r="K2" s="371"/>
    </row>
    <row r="3" spans="1:21" s="370" customFormat="1" ht="17.25">
      <c r="A3" s="448" t="s">
        <v>1575</v>
      </c>
      <c r="B3" s="451" t="s">
        <v>1576</v>
      </c>
      <c r="C3" s="452"/>
      <c r="D3" s="452"/>
      <c r="E3" s="452"/>
      <c r="F3" s="452"/>
      <c r="G3" s="452"/>
      <c r="H3" s="452"/>
      <c r="I3" s="452"/>
      <c r="J3" s="453"/>
      <c r="K3" s="454" t="s">
        <v>1577</v>
      </c>
      <c r="L3" s="452"/>
      <c r="M3" s="452"/>
      <c r="N3" s="452"/>
      <c r="O3" s="452"/>
      <c r="P3" s="452"/>
      <c r="Q3" s="452"/>
      <c r="R3" s="452"/>
      <c r="S3" s="455"/>
      <c r="T3" s="456" t="s">
        <v>1578</v>
      </c>
      <c r="U3" s="448" t="s">
        <v>1579</v>
      </c>
    </row>
    <row r="4" spans="1:21" s="378" customFormat="1" ht="22.5">
      <c r="A4" s="449"/>
      <c r="B4" s="372" t="s">
        <v>1580</v>
      </c>
      <c r="C4" s="373" t="s">
        <v>1581</v>
      </c>
      <c r="D4" s="372" t="s">
        <v>1582</v>
      </c>
      <c r="E4" s="373" t="s">
        <v>1583</v>
      </c>
      <c r="F4" s="374" t="s">
        <v>1584</v>
      </c>
      <c r="G4" s="373" t="s">
        <v>1585</v>
      </c>
      <c r="H4" s="373" t="s">
        <v>1586</v>
      </c>
      <c r="I4" s="375" t="s">
        <v>1587</v>
      </c>
      <c r="J4" s="376" t="s">
        <v>1588</v>
      </c>
      <c r="K4" s="377" t="s">
        <v>1580</v>
      </c>
      <c r="L4" s="373" t="s">
        <v>1581</v>
      </c>
      <c r="M4" s="374" t="s">
        <v>1582</v>
      </c>
      <c r="N4" s="373" t="s">
        <v>1583</v>
      </c>
      <c r="O4" s="374" t="s">
        <v>1584</v>
      </c>
      <c r="P4" s="373" t="s">
        <v>1585</v>
      </c>
      <c r="Q4" s="373" t="s">
        <v>1586</v>
      </c>
      <c r="R4" s="375" t="s">
        <v>1587</v>
      </c>
      <c r="S4" s="375" t="s">
        <v>1588</v>
      </c>
      <c r="T4" s="457"/>
      <c r="U4" s="449"/>
    </row>
    <row r="5" spans="1:21" s="370" customFormat="1">
      <c r="A5" s="379">
        <v>41943</v>
      </c>
      <c r="B5" s="380">
        <v>2066</v>
      </c>
      <c r="C5" s="381" t="s">
        <v>1114</v>
      </c>
      <c r="D5" s="380">
        <v>2011</v>
      </c>
      <c r="E5" s="381" t="s">
        <v>1574</v>
      </c>
      <c r="F5" s="382"/>
      <c r="G5" s="383" t="s">
        <v>1134</v>
      </c>
      <c r="H5" s="384" t="s">
        <v>1589</v>
      </c>
      <c r="I5" s="385">
        <v>1388800</v>
      </c>
      <c r="J5" s="386">
        <v>0</v>
      </c>
      <c r="K5" s="380">
        <v>2066</v>
      </c>
      <c r="L5" s="381" t="s">
        <v>1114</v>
      </c>
      <c r="M5" s="380">
        <v>2211</v>
      </c>
      <c r="N5" s="387" t="s">
        <v>1573</v>
      </c>
      <c r="O5" s="382" t="s">
        <v>1590</v>
      </c>
      <c r="P5" s="383" t="s">
        <v>1593</v>
      </c>
      <c r="Q5" s="388" t="s">
        <v>1589</v>
      </c>
      <c r="R5" s="389">
        <v>4290400</v>
      </c>
      <c r="S5" s="390">
        <v>0</v>
      </c>
      <c r="T5" s="391"/>
      <c r="U5" s="392" t="s">
        <v>1591</v>
      </c>
    </row>
    <row r="6" spans="1:21" s="370" customFormat="1">
      <c r="A6" s="379">
        <v>41943</v>
      </c>
      <c r="B6" s="380">
        <v>2066</v>
      </c>
      <c r="C6" s="381" t="s">
        <v>1114</v>
      </c>
      <c r="D6" s="380">
        <v>2031</v>
      </c>
      <c r="E6" s="381" t="s">
        <v>3</v>
      </c>
      <c r="F6" s="382" t="s">
        <v>1592</v>
      </c>
      <c r="G6" s="383" t="s">
        <v>1133</v>
      </c>
      <c r="H6" s="384" t="s">
        <v>1589</v>
      </c>
      <c r="I6" s="385">
        <v>2901600</v>
      </c>
      <c r="J6" s="386">
        <v>0</v>
      </c>
      <c r="K6" s="380"/>
      <c r="L6" s="381" t="s">
        <v>1134</v>
      </c>
      <c r="M6" s="380"/>
      <c r="N6" s="387" t="s">
        <v>1134</v>
      </c>
      <c r="O6" s="382"/>
      <c r="P6" s="383" t="s">
        <v>1134</v>
      </c>
      <c r="Q6" s="388"/>
      <c r="R6" s="389"/>
      <c r="S6" s="390"/>
      <c r="T6" s="391"/>
      <c r="U6" s="392" t="s">
        <v>1591</v>
      </c>
    </row>
    <row r="7" spans="1:21" s="370" customFormat="1">
      <c r="A7" s="379">
        <v>41943</v>
      </c>
      <c r="B7" s="380">
        <v>2067</v>
      </c>
      <c r="C7" s="381" t="s">
        <v>1115</v>
      </c>
      <c r="D7" s="380">
        <v>2011</v>
      </c>
      <c r="E7" s="381" t="s">
        <v>1574</v>
      </c>
      <c r="F7" s="382"/>
      <c r="G7" s="383" t="s">
        <v>1134</v>
      </c>
      <c r="H7" s="384" t="s">
        <v>1589</v>
      </c>
      <c r="I7" s="385">
        <v>1174600</v>
      </c>
      <c r="J7" s="386">
        <v>0</v>
      </c>
      <c r="K7" s="380">
        <v>2067</v>
      </c>
      <c r="L7" s="381" t="s">
        <v>1115</v>
      </c>
      <c r="M7" s="380">
        <v>2211</v>
      </c>
      <c r="N7" s="387" t="s">
        <v>1573</v>
      </c>
      <c r="O7" s="382" t="s">
        <v>1590</v>
      </c>
      <c r="P7" s="383" t="s">
        <v>1593</v>
      </c>
      <c r="Q7" s="388" t="s">
        <v>1589</v>
      </c>
      <c r="R7" s="389">
        <v>4292900</v>
      </c>
      <c r="S7" s="390">
        <v>0</v>
      </c>
      <c r="T7" s="391"/>
      <c r="U7" s="392" t="s">
        <v>1591</v>
      </c>
    </row>
    <row r="8" spans="1:21" s="370" customFormat="1">
      <c r="A8" s="379">
        <v>41943</v>
      </c>
      <c r="B8" s="380">
        <v>2067</v>
      </c>
      <c r="C8" s="381" t="s">
        <v>1115</v>
      </c>
      <c r="D8" s="380">
        <v>2031</v>
      </c>
      <c r="E8" s="381" t="s">
        <v>3</v>
      </c>
      <c r="F8" s="382" t="s">
        <v>1592</v>
      </c>
      <c r="G8" s="383" t="s">
        <v>1133</v>
      </c>
      <c r="H8" s="384" t="s">
        <v>1589</v>
      </c>
      <c r="I8" s="385">
        <v>3118300</v>
      </c>
      <c r="J8" s="386">
        <v>0</v>
      </c>
      <c r="K8" s="380"/>
      <c r="L8" s="381" t="s">
        <v>1134</v>
      </c>
      <c r="M8" s="380"/>
      <c r="N8" s="387" t="s">
        <v>1134</v>
      </c>
      <c r="O8" s="382"/>
      <c r="P8" s="383" t="s">
        <v>1134</v>
      </c>
      <c r="Q8" s="388"/>
      <c r="R8" s="389"/>
      <c r="S8" s="390"/>
      <c r="T8" s="391"/>
      <c r="U8" s="392" t="s">
        <v>1591</v>
      </c>
    </row>
    <row r="9" spans="1:21" s="370" customFormat="1">
      <c r="A9" s="379">
        <v>41943</v>
      </c>
      <c r="B9" s="380">
        <v>2069</v>
      </c>
      <c r="C9" s="381" t="s">
        <v>1413</v>
      </c>
      <c r="D9" s="380">
        <v>2011</v>
      </c>
      <c r="E9" s="381" t="s">
        <v>1574</v>
      </c>
      <c r="F9" s="382"/>
      <c r="G9" s="383" t="s">
        <v>1134</v>
      </c>
      <c r="H9" s="384" t="s">
        <v>1589</v>
      </c>
      <c r="I9" s="385">
        <v>1148000</v>
      </c>
      <c r="J9" s="386">
        <v>0</v>
      </c>
      <c r="K9" s="380">
        <v>2069</v>
      </c>
      <c r="L9" s="381" t="s">
        <v>1413</v>
      </c>
      <c r="M9" s="380">
        <v>2211</v>
      </c>
      <c r="N9" s="387" t="s">
        <v>1573</v>
      </c>
      <c r="O9" s="382" t="s">
        <v>1590</v>
      </c>
      <c r="P9" s="383" t="s">
        <v>1593</v>
      </c>
      <c r="Q9" s="388" t="s">
        <v>1589</v>
      </c>
      <c r="R9" s="389">
        <v>3634400</v>
      </c>
      <c r="S9" s="390">
        <v>0</v>
      </c>
      <c r="T9" s="391"/>
      <c r="U9" s="392" t="s">
        <v>1591</v>
      </c>
    </row>
    <row r="10" spans="1:21" s="370" customFormat="1">
      <c r="A10" s="379">
        <v>41943</v>
      </c>
      <c r="B10" s="380">
        <v>2069</v>
      </c>
      <c r="C10" s="381" t="s">
        <v>1413</v>
      </c>
      <c r="D10" s="380">
        <v>2031</v>
      </c>
      <c r="E10" s="381" t="s">
        <v>3</v>
      </c>
      <c r="F10" s="382" t="s">
        <v>1592</v>
      </c>
      <c r="G10" s="383" t="s">
        <v>1133</v>
      </c>
      <c r="H10" s="384" t="s">
        <v>1589</v>
      </c>
      <c r="I10" s="385">
        <v>2486400</v>
      </c>
      <c r="J10" s="386">
        <v>0</v>
      </c>
      <c r="K10" s="380"/>
      <c r="L10" s="381" t="s">
        <v>1134</v>
      </c>
      <c r="M10" s="380"/>
      <c r="N10" s="387" t="s">
        <v>1134</v>
      </c>
      <c r="O10" s="382"/>
      <c r="P10" s="383" t="s">
        <v>1134</v>
      </c>
      <c r="Q10" s="388"/>
      <c r="R10" s="389"/>
      <c r="S10" s="390"/>
      <c r="T10" s="391"/>
      <c r="U10" s="392" t="s">
        <v>1591</v>
      </c>
    </row>
    <row r="11" spans="1:21" s="370" customFormat="1">
      <c r="A11" s="379"/>
      <c r="B11" s="380"/>
      <c r="C11" s="381" t="s">
        <v>1134</v>
      </c>
      <c r="D11" s="380"/>
      <c r="E11" s="381" t="s">
        <v>1134</v>
      </c>
      <c r="F11" s="382"/>
      <c r="G11" s="383" t="s">
        <v>1134</v>
      </c>
      <c r="H11" s="384"/>
      <c r="I11" s="385"/>
      <c r="J11" s="386"/>
      <c r="K11" s="380"/>
      <c r="L11" s="381" t="s">
        <v>1134</v>
      </c>
      <c r="M11" s="380"/>
      <c r="N11" s="387" t="s">
        <v>1134</v>
      </c>
      <c r="O11" s="382"/>
      <c r="P11" s="383" t="s">
        <v>1134</v>
      </c>
      <c r="Q11" s="388"/>
      <c r="R11" s="389"/>
      <c r="S11" s="390"/>
      <c r="T11" s="391"/>
      <c r="U11" s="392"/>
    </row>
    <row r="12" spans="1:21" s="370" customFormat="1">
      <c r="A12" s="379"/>
      <c r="B12" s="380"/>
      <c r="C12" s="381" t="s">
        <v>1134</v>
      </c>
      <c r="D12" s="380"/>
      <c r="E12" s="381" t="s">
        <v>1134</v>
      </c>
      <c r="F12" s="382"/>
      <c r="G12" s="383" t="s">
        <v>1134</v>
      </c>
      <c r="H12" s="384"/>
      <c r="I12" s="385"/>
      <c r="J12" s="386"/>
      <c r="K12" s="380"/>
      <c r="L12" s="381" t="s">
        <v>1134</v>
      </c>
      <c r="M12" s="380"/>
      <c r="N12" s="387" t="s">
        <v>1134</v>
      </c>
      <c r="O12" s="382"/>
      <c r="P12" s="383" t="s">
        <v>1134</v>
      </c>
      <c r="Q12" s="388"/>
      <c r="R12" s="389"/>
      <c r="S12" s="390"/>
      <c r="T12" s="391"/>
      <c r="U12" s="392"/>
    </row>
    <row r="13" spans="1:21" s="370" customFormat="1">
      <c r="A13" s="379"/>
      <c r="B13" s="380"/>
      <c r="C13" s="381" t="s">
        <v>1134</v>
      </c>
      <c r="D13" s="380"/>
      <c r="E13" s="381" t="s">
        <v>1134</v>
      </c>
      <c r="F13" s="382"/>
      <c r="G13" s="383" t="s">
        <v>1134</v>
      </c>
      <c r="H13" s="384"/>
      <c r="I13" s="385"/>
      <c r="J13" s="386"/>
      <c r="K13" s="380"/>
      <c r="L13" s="381" t="s">
        <v>1134</v>
      </c>
      <c r="M13" s="380"/>
      <c r="N13" s="387" t="s">
        <v>1134</v>
      </c>
      <c r="O13" s="382"/>
      <c r="P13" s="383" t="s">
        <v>1134</v>
      </c>
      <c r="Q13" s="388"/>
      <c r="R13" s="389"/>
      <c r="S13" s="390"/>
      <c r="T13" s="391"/>
      <c r="U13" s="392"/>
    </row>
    <row r="14" spans="1:21" s="370" customFormat="1">
      <c r="B14" s="371"/>
      <c r="C14" s="370" t="s">
        <v>1134</v>
      </c>
      <c r="D14" s="371"/>
      <c r="E14" s="370" t="s">
        <v>1134</v>
      </c>
      <c r="G14" s="370" t="s">
        <v>1134</v>
      </c>
      <c r="I14" s="393">
        <v>12217700</v>
      </c>
      <c r="J14" s="393">
        <v>0</v>
      </c>
      <c r="K14" s="371"/>
      <c r="L14" s="394" t="s">
        <v>1134</v>
      </c>
      <c r="N14" s="370" t="s">
        <v>1134</v>
      </c>
      <c r="P14" s="370" t="s">
        <v>1134</v>
      </c>
      <c r="R14" s="393">
        <v>12217700</v>
      </c>
      <c r="S14" s="393">
        <v>0</v>
      </c>
      <c r="T14" s="395" t="s">
        <v>1205</v>
      </c>
    </row>
  </sheetData>
  <mergeCells count="6">
    <mergeCell ref="U3:U4"/>
    <mergeCell ref="A2:C2"/>
    <mergeCell ref="A3:A4"/>
    <mergeCell ref="B3:J3"/>
    <mergeCell ref="K3:S3"/>
    <mergeCell ref="T3:T4"/>
  </mergeCells>
  <phoneticPr fontId="44"/>
  <dataValidations count="8">
    <dataValidation type="list" allowBlank="1" showInputMessage="1" showErrorMessage="1" sqref="F5:F13 O5:O13">
      <formula1>INDIRECT("勘定科目_補助科目マトリックス!$C$5:$ＬL$5")</formula1>
    </dataValidation>
    <dataValidation type="list" allowBlank="1" showInputMessage="1" showErrorMessage="1" sqref="B5:B13 K5:K13">
      <formula1>INDIRECT("部門・消費税コード!$A$7:$A$266")</formula1>
    </dataValidation>
    <dataValidation type="list" allowBlank="1" showInputMessage="1" showErrorMessage="1" sqref="H5:H13 Q5:Q13">
      <formula1>INDIRECT("部門・消費税コード!$E$7:$E$36")</formula1>
    </dataValidation>
    <dataValidation type="list" allowBlank="1" showInputMessage="1" showErrorMessage="1" sqref="D5:D13 M5:M13">
      <formula1>INDIRECT("勘定科目_補助科目マトリックス!$A$6:$A$256")</formula1>
    </dataValidation>
    <dataValidation type="list" allowBlank="1" showInputMessage="1" showErrorMessage="1" sqref="D14 M14">
      <formula1>INDIRECT("勘定科目_補助科目マトリックス!$A$6:$A$248")</formula1>
    </dataValidation>
    <dataValidation type="list" allowBlank="1" showInputMessage="1" showErrorMessage="1" sqref="F14 O14">
      <formula1>INDIRECT("勘定科目_補助科目マトリックス!$C$5:$CX$5")</formula1>
    </dataValidation>
    <dataValidation type="list" allowBlank="1" showInputMessage="1" showErrorMessage="1" sqref="H14 Q14">
      <formula1>INDIRECT("部門・消費税コード!$E$7:$E$34")</formula1>
    </dataValidation>
    <dataValidation type="list" allowBlank="1" showInputMessage="1" showErrorMessage="1" sqref="B14 K14">
      <formula1>INDIRECT("部門・消費税コード!$A$7:$A$210")</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5"/>
  <sheetViews>
    <sheetView zoomScale="90" zoomScaleNormal="90" workbookViewId="0">
      <pane xSplit="1" ySplit="6" topLeftCell="B7" activePane="bottomRight" state="frozen"/>
      <selection activeCell="A45" sqref="A45:A47"/>
      <selection pane="topRight" activeCell="A45" sqref="A45:A47"/>
      <selection pane="bottomLeft" activeCell="A45" sqref="A45:A47"/>
      <selection pane="bottomRight"/>
    </sheetView>
  </sheetViews>
  <sheetFormatPr defaultRowHeight="13.5"/>
  <cols>
    <col min="1" max="1" width="30.5" style="355" customWidth="1"/>
    <col min="2" max="5" width="16.625" style="356" customWidth="1"/>
    <col min="6" max="6" width="2.625" style="354" customWidth="1"/>
    <col min="7" max="8" width="14.75" style="354" bestFit="1" customWidth="1"/>
    <col min="9" max="9" width="12.125" style="354" bestFit="1" customWidth="1"/>
    <col min="10" max="10" width="14.75" style="354" bestFit="1" customWidth="1"/>
    <col min="11" max="11" width="20.875" style="354" customWidth="1"/>
    <col min="12" max="16384" width="9" style="354"/>
  </cols>
  <sheetData>
    <row r="1" spans="1:10" s="355" customFormat="1">
      <c r="A1" s="355" t="s">
        <v>1015</v>
      </c>
      <c r="B1" s="355" t="s">
        <v>1095</v>
      </c>
    </row>
    <row r="2" spans="1:10" s="355" customFormat="1">
      <c r="A2" s="355" t="s">
        <v>1016</v>
      </c>
      <c r="B2" s="355" t="s">
        <v>1562</v>
      </c>
    </row>
    <row r="3" spans="1:10" s="355" customFormat="1">
      <c r="A3" s="355" t="s">
        <v>1017</v>
      </c>
      <c r="B3" s="355" t="s">
        <v>1563</v>
      </c>
    </row>
    <row r="4" spans="1:10" s="355" customFormat="1">
      <c r="A4" s="355" t="s">
        <v>1018</v>
      </c>
      <c r="B4" s="355" t="s">
        <v>1019</v>
      </c>
    </row>
    <row r="5" spans="1:10" s="355" customFormat="1">
      <c r="A5" s="355" t="s">
        <v>1020</v>
      </c>
      <c r="B5" s="355" t="s">
        <v>1021</v>
      </c>
    </row>
    <row r="6" spans="1:10" s="355" customFormat="1">
      <c r="A6" s="358" t="s">
        <v>1097</v>
      </c>
      <c r="B6" s="362" t="s">
        <v>1022</v>
      </c>
      <c r="C6" s="362" t="s">
        <v>1023</v>
      </c>
      <c r="D6" s="362" t="s">
        <v>1024</v>
      </c>
      <c r="E6" s="362" t="s">
        <v>1025</v>
      </c>
      <c r="G6" s="398" t="s">
        <v>1594</v>
      </c>
      <c r="H6" s="398" t="s">
        <v>1595</v>
      </c>
      <c r="I6" s="398" t="s">
        <v>1596</v>
      </c>
      <c r="J6" s="398" t="s">
        <v>1597</v>
      </c>
    </row>
    <row r="7" spans="1:10">
      <c r="A7" s="357" t="s">
        <v>1598</v>
      </c>
      <c r="B7" s="359"/>
      <c r="C7" s="359"/>
      <c r="D7" s="359"/>
      <c r="E7" s="359"/>
      <c r="G7" s="359"/>
      <c r="H7" s="359"/>
      <c r="I7" s="359"/>
      <c r="J7" s="359"/>
    </row>
    <row r="8" spans="1:10">
      <c r="A8" s="357" t="s">
        <v>13</v>
      </c>
      <c r="B8" s="359">
        <v>0</v>
      </c>
      <c r="C8" s="359">
        <v>2010772393</v>
      </c>
      <c r="D8" s="359">
        <v>1755704966</v>
      </c>
      <c r="E8" s="359">
        <v>255067427</v>
      </c>
      <c r="G8" s="359">
        <v>1750700000</v>
      </c>
      <c r="H8" s="359">
        <v>1963242457</v>
      </c>
      <c r="I8" s="359">
        <f>G8-H8+J8</f>
        <v>42524970</v>
      </c>
      <c r="J8" s="359">
        <f>E8</f>
        <v>255067427</v>
      </c>
    </row>
    <row r="9" spans="1:10">
      <c r="A9" s="357" t="s">
        <v>141</v>
      </c>
      <c r="B9" s="359">
        <v>0</v>
      </c>
      <c r="C9" s="359">
        <v>8466475442</v>
      </c>
      <c r="D9" s="359">
        <v>10258591326</v>
      </c>
      <c r="E9" s="359">
        <v>-1792115884</v>
      </c>
      <c r="G9" s="359">
        <v>10234600000</v>
      </c>
      <c r="H9" s="359">
        <v>8278917202</v>
      </c>
      <c r="I9" s="359">
        <f>G9-H9+J9</f>
        <v>163566914</v>
      </c>
      <c r="J9" s="359">
        <f>E9</f>
        <v>-1792115884</v>
      </c>
    </row>
    <row r="10" spans="1:10">
      <c r="A10" s="357" t="s">
        <v>143</v>
      </c>
      <c r="B10" s="359">
        <v>0</v>
      </c>
      <c r="C10" s="359">
        <v>6926811800</v>
      </c>
      <c r="D10" s="359">
        <v>7390174351</v>
      </c>
      <c r="E10" s="359">
        <v>-463362551</v>
      </c>
      <c r="G10" s="359">
        <v>7372000000</v>
      </c>
      <c r="H10" s="359">
        <v>6791368213</v>
      </c>
      <c r="I10" s="359">
        <f>G10-H10+J10</f>
        <v>117269236</v>
      </c>
      <c r="J10" s="359">
        <f>E10</f>
        <v>-463362551</v>
      </c>
    </row>
    <row r="11" spans="1:10">
      <c r="A11" s="357" t="s">
        <v>147</v>
      </c>
      <c r="B11" s="359">
        <v>0</v>
      </c>
      <c r="C11" s="359">
        <v>1086072215</v>
      </c>
      <c r="D11" s="359">
        <v>748741735</v>
      </c>
      <c r="E11" s="359">
        <v>337330480</v>
      </c>
      <c r="G11" s="359">
        <v>744800000</v>
      </c>
      <c r="H11" s="359">
        <v>1061376782</v>
      </c>
      <c r="I11" s="359">
        <f>G11-H11+J11</f>
        <v>20753698</v>
      </c>
      <c r="J11" s="359">
        <f>E11</f>
        <v>337330480</v>
      </c>
    </row>
    <row r="12" spans="1:10">
      <c r="A12" s="357" t="s">
        <v>1107</v>
      </c>
      <c r="B12" s="359">
        <v>0</v>
      </c>
      <c r="C12" s="359">
        <v>7326073196</v>
      </c>
      <c r="D12" s="359">
        <v>5477878832</v>
      </c>
      <c r="E12" s="359">
        <v>1848194364</v>
      </c>
      <c r="G12" s="359">
        <v>5457900000</v>
      </c>
      <c r="H12" s="359">
        <v>7215401719</v>
      </c>
      <c r="I12" s="359">
        <f>G12-H12+J12</f>
        <v>90692645</v>
      </c>
      <c r="J12" s="359">
        <f>E12</f>
        <v>1848194364</v>
      </c>
    </row>
    <row r="13" spans="1:10">
      <c r="A13" s="357" t="s">
        <v>1118</v>
      </c>
      <c r="B13" s="359">
        <v>0</v>
      </c>
      <c r="C13" s="359">
        <v>500000</v>
      </c>
      <c r="D13" s="359">
        <v>500000</v>
      </c>
      <c r="E13" s="359">
        <v>0</v>
      </c>
      <c r="G13" s="359"/>
      <c r="H13" s="359"/>
      <c r="I13" s="359"/>
      <c r="J13" s="359"/>
    </row>
    <row r="14" spans="1:10">
      <c r="A14" s="360" t="s">
        <v>1135</v>
      </c>
      <c r="B14" s="361">
        <v>0</v>
      </c>
      <c r="C14" s="361">
        <v>25816705046</v>
      </c>
      <c r="D14" s="361">
        <v>25631591210</v>
      </c>
      <c r="E14" s="361">
        <v>185113836</v>
      </c>
      <c r="G14" s="361">
        <f>SUM(G8:G12)</f>
        <v>25560000000</v>
      </c>
      <c r="H14" s="361">
        <f>SUM(H8:H12)</f>
        <v>25310306373</v>
      </c>
      <c r="I14" s="361">
        <f>SUM(I8:I12)</f>
        <v>434807463</v>
      </c>
      <c r="J14" s="361">
        <f>SUM(J8:J12)</f>
        <v>185113836</v>
      </c>
    </row>
    <row r="15" spans="1:10">
      <c r="G15" s="356"/>
      <c r="H15" s="356"/>
      <c r="I15" s="399" t="s">
        <v>1599</v>
      </c>
      <c r="J15" s="356">
        <f>SUMIF($J$8:$J$12,"&lt;0",$J$8:$J$12)</f>
        <v>-2255478435</v>
      </c>
    </row>
    <row r="16" spans="1:10">
      <c r="G16" s="356"/>
      <c r="H16" s="356"/>
      <c r="I16" s="399" t="s">
        <v>1600</v>
      </c>
      <c r="J16" s="356">
        <f>SUMIF($J$8:$J$12,"&gt;0",$J$8:$J$12)</f>
        <v>2440592271</v>
      </c>
    </row>
    <row r="17" spans="1:10">
      <c r="A17" s="355" t="s">
        <v>1015</v>
      </c>
      <c r="B17" s="355" t="s">
        <v>1095</v>
      </c>
      <c r="C17" s="355"/>
      <c r="D17" s="355"/>
      <c r="E17" s="355"/>
      <c r="G17" s="355"/>
      <c r="H17" s="355"/>
      <c r="I17" s="355"/>
      <c r="J17" s="355"/>
    </row>
    <row r="18" spans="1:10">
      <c r="A18" s="355" t="s">
        <v>1016</v>
      </c>
      <c r="B18" s="355" t="s">
        <v>1562</v>
      </c>
      <c r="C18" s="355"/>
      <c r="D18" s="355"/>
      <c r="E18" s="355"/>
      <c r="G18" s="355"/>
      <c r="H18" s="355"/>
      <c r="I18" s="355"/>
      <c r="J18" s="355"/>
    </row>
    <row r="19" spans="1:10">
      <c r="A19" s="355" t="s">
        <v>1017</v>
      </c>
      <c r="B19" s="355" t="s">
        <v>1563</v>
      </c>
      <c r="C19" s="355"/>
      <c r="D19" s="355"/>
      <c r="E19" s="355"/>
      <c r="G19" s="355"/>
      <c r="H19" s="355"/>
      <c r="I19" s="355"/>
      <c r="J19" s="355"/>
    </row>
    <row r="20" spans="1:10">
      <c r="A20" s="355" t="s">
        <v>1018</v>
      </c>
      <c r="B20" s="355" t="s">
        <v>1019</v>
      </c>
      <c r="C20" s="355"/>
      <c r="D20" s="355"/>
      <c r="E20" s="355"/>
      <c r="G20" s="355"/>
      <c r="H20" s="355"/>
      <c r="I20" s="355"/>
      <c r="J20" s="355"/>
    </row>
    <row r="21" spans="1:10">
      <c r="A21" s="355" t="s">
        <v>1020</v>
      </c>
      <c r="B21" s="355" t="s">
        <v>1021</v>
      </c>
      <c r="C21" s="355"/>
      <c r="D21" s="355"/>
      <c r="E21" s="355"/>
      <c r="G21" s="355"/>
      <c r="H21" s="355"/>
      <c r="I21" s="355"/>
      <c r="J21" s="355"/>
    </row>
    <row r="22" spans="1:10">
      <c r="A22" s="358" t="s">
        <v>1097</v>
      </c>
      <c r="B22" s="362" t="s">
        <v>1022</v>
      </c>
      <c r="C22" s="362" t="s">
        <v>1023</v>
      </c>
      <c r="D22" s="362" t="s">
        <v>1024</v>
      </c>
      <c r="E22" s="362" t="s">
        <v>1025</v>
      </c>
      <c r="G22" s="398" t="s">
        <v>1594</v>
      </c>
      <c r="H22" s="398" t="s">
        <v>1595</v>
      </c>
      <c r="I22" s="398" t="s">
        <v>1596</v>
      </c>
      <c r="J22" s="398" t="s">
        <v>1597</v>
      </c>
    </row>
    <row r="23" spans="1:10">
      <c r="A23" s="357" t="s">
        <v>1601</v>
      </c>
      <c r="B23" s="359"/>
      <c r="C23" s="359"/>
      <c r="D23" s="359"/>
      <c r="E23" s="359"/>
      <c r="G23" s="359"/>
      <c r="H23" s="359"/>
      <c r="I23" s="359"/>
      <c r="J23" s="359"/>
    </row>
    <row r="24" spans="1:10">
      <c r="A24" s="357" t="s">
        <v>1118</v>
      </c>
      <c r="B24" s="359">
        <v>0</v>
      </c>
      <c r="C24" s="359">
        <v>2971861737</v>
      </c>
      <c r="D24" s="359">
        <v>3811279403</v>
      </c>
      <c r="E24" s="359">
        <v>839417666</v>
      </c>
      <c r="G24" s="359">
        <v>3800000000</v>
      </c>
      <c r="H24" s="359">
        <v>2934878991</v>
      </c>
      <c r="I24" s="359">
        <f>G24-H24-J24</f>
        <v>25703343</v>
      </c>
      <c r="J24" s="359">
        <f>E24</f>
        <v>839417666</v>
      </c>
    </row>
    <row r="25" spans="1:10">
      <c r="A25" s="360" t="s">
        <v>1135</v>
      </c>
      <c r="B25" s="361">
        <v>0</v>
      </c>
      <c r="C25" s="361">
        <v>2971861737</v>
      </c>
      <c r="D25" s="361">
        <v>3811279403</v>
      </c>
      <c r="E25" s="361">
        <v>839417666</v>
      </c>
      <c r="G25" s="361"/>
      <c r="H25" s="361"/>
      <c r="I25" s="361"/>
      <c r="J25" s="361"/>
    </row>
  </sheetData>
  <phoneticPr fontId="44"/>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帳簿価格</vt:lpstr>
      <vt:lpstr>【第9期】新規取得</vt:lpstr>
      <vt:lpstr>【第9期】物件別CAPEX</vt:lpstr>
      <vt:lpstr>【第9期】物件別収支</vt:lpstr>
      <vt:lpstr>【第9期】信託建仮</vt:lpstr>
      <vt:lpstr>高島平他2物件原価算入不動産取得税</vt:lpstr>
      <vt:lpstr>売却原価内訳表</vt:lpstr>
      <vt:lpstr>【第9期】新規取得!Print_Area</vt:lpstr>
      <vt:lpstr>【第9期】物件別収支!Print_Area</vt:lpstr>
      <vt:lpstr>高島平他2物件原価算入不動産取得税!Print_Area</vt:lpstr>
      <vt:lpstr>【第9期】物件別収支!Print_Titles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中道 聖</dc:creator>
  <cp:lastModifiedBy>Seiichiro Daifuku</cp:lastModifiedBy>
  <cp:lastPrinted>2018-08-27T08:35:19Z</cp:lastPrinted>
  <dcterms:created xsi:type="dcterms:W3CDTF">2010-10-15T05:35:50Z</dcterms:created>
  <dcterms:modified xsi:type="dcterms:W3CDTF">2019-03-12T11:54:47Z</dcterms:modified>
</cp:coreProperties>
</file>